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tif" ContentType="image/tiff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4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7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8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9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0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1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21"/>
  <workbookPr date1904="1" showInkAnnotation="0" codeName="ThisWorkbook" autoCompressPictures="0"/>
  <bookViews>
    <workbookView xWindow="220" yWindow="160" windowWidth="24200" windowHeight="14420" tabRatio="500"/>
  </bookViews>
  <sheets>
    <sheet name="Eigenshape I" sheetId="51166" r:id="rId1"/>
    <sheet name="Elliptic Fourier Analysis" sheetId="51165" r:id="rId2"/>
    <sheet name="ZR Fourier Analyis" sheetId="51164" r:id="rId3"/>
    <sheet name="Centroids-COutlines-SFunctions" sheetId="51163" r:id="rId4"/>
    <sheet name="Semilandmarks &amp; RFA" sheetId="51162" r:id="rId5"/>
    <sheet name="Relative Warps-Procrustes PCA" sheetId="51161" r:id="rId6"/>
    <sheet name="Principal-Partial Warps" sheetId="51160" r:id="rId7"/>
    <sheet name="Shape Models II" sheetId="51159" r:id="rId8"/>
    <sheet name="Shape Models I" sheetId="51158" r:id="rId9"/>
    <sheet name="Shape Theory" sheetId="51157" r:id="rId10"/>
    <sheet name="Procrustes" sheetId="1" r:id="rId11"/>
    <sheet name="Size &amp; Shape Coords" sheetId="38208" r:id="rId12"/>
    <sheet name="Dist. Landmarks &amp; Allometry" sheetId="51156" r:id="rId13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R8" i="51166" l="1"/>
  <c r="C26" i="51166"/>
  <c r="AS8" i="51166"/>
  <c r="D26" i="51166"/>
  <c r="E26" i="51166"/>
  <c r="F26" i="51166"/>
  <c r="G26" i="51166"/>
  <c r="H26" i="51166"/>
  <c r="I26" i="51166"/>
  <c r="J26" i="51166"/>
  <c r="K26" i="51166"/>
  <c r="L26" i="51166"/>
  <c r="M26" i="51166"/>
  <c r="N26" i="51166"/>
  <c r="O26" i="51166"/>
  <c r="P26" i="51166"/>
  <c r="Q26" i="51166"/>
  <c r="R26" i="51166"/>
  <c r="S26" i="51166"/>
  <c r="T26" i="51166"/>
  <c r="U26" i="51166"/>
  <c r="V26" i="51166"/>
  <c r="W26" i="51166"/>
  <c r="X26" i="51166"/>
  <c r="Y26" i="51166"/>
  <c r="Z26" i="51166"/>
  <c r="AA26" i="51166"/>
  <c r="AB26" i="51166"/>
  <c r="AC26" i="51166"/>
  <c r="AD26" i="51166"/>
  <c r="AE26" i="51166"/>
  <c r="AF26" i="51166"/>
  <c r="AG26" i="51166"/>
  <c r="AH26" i="51166"/>
  <c r="AI26" i="51166"/>
  <c r="AJ26" i="51166"/>
  <c r="AK26" i="51166"/>
  <c r="AL26" i="51166"/>
  <c r="AM26" i="51166"/>
  <c r="AN26" i="51166"/>
  <c r="AO26" i="51166"/>
  <c r="AP26" i="51166"/>
  <c r="AR9" i="51166"/>
  <c r="C27" i="51166"/>
  <c r="AS9" i="51166"/>
  <c r="D27" i="51166"/>
  <c r="E27" i="51166"/>
  <c r="F27" i="51166"/>
  <c r="G27" i="51166"/>
  <c r="H27" i="51166"/>
  <c r="I27" i="51166"/>
  <c r="J27" i="51166"/>
  <c r="K27" i="51166"/>
  <c r="L27" i="51166"/>
  <c r="M27" i="51166"/>
  <c r="N27" i="51166"/>
  <c r="O27" i="51166"/>
  <c r="P27" i="51166"/>
  <c r="Q27" i="51166"/>
  <c r="R27" i="51166"/>
  <c r="S27" i="51166"/>
  <c r="T27" i="51166"/>
  <c r="U27" i="51166"/>
  <c r="V27" i="51166"/>
  <c r="W27" i="51166"/>
  <c r="X27" i="51166"/>
  <c r="Y27" i="51166"/>
  <c r="Z27" i="51166"/>
  <c r="AA27" i="51166"/>
  <c r="AB27" i="51166"/>
  <c r="AC27" i="51166"/>
  <c r="AD27" i="51166"/>
  <c r="AE27" i="51166"/>
  <c r="AF27" i="51166"/>
  <c r="AG27" i="51166"/>
  <c r="AH27" i="51166"/>
  <c r="AI27" i="51166"/>
  <c r="AJ27" i="51166"/>
  <c r="AK27" i="51166"/>
  <c r="AL27" i="51166"/>
  <c r="AM27" i="51166"/>
  <c r="AN27" i="51166"/>
  <c r="AO27" i="51166"/>
  <c r="AP27" i="51166"/>
  <c r="AR10" i="51166"/>
  <c r="C28" i="51166"/>
  <c r="AS10" i="51166"/>
  <c r="D28" i="51166"/>
  <c r="E28" i="51166"/>
  <c r="F28" i="51166"/>
  <c r="G28" i="51166"/>
  <c r="H28" i="51166"/>
  <c r="I28" i="51166"/>
  <c r="J28" i="51166"/>
  <c r="K28" i="51166"/>
  <c r="L28" i="51166"/>
  <c r="M28" i="51166"/>
  <c r="N28" i="51166"/>
  <c r="O28" i="51166"/>
  <c r="P28" i="51166"/>
  <c r="Q28" i="51166"/>
  <c r="R28" i="51166"/>
  <c r="S28" i="51166"/>
  <c r="T28" i="51166"/>
  <c r="U28" i="51166"/>
  <c r="V28" i="51166"/>
  <c r="W28" i="51166"/>
  <c r="X28" i="51166"/>
  <c r="Y28" i="51166"/>
  <c r="Z28" i="51166"/>
  <c r="AA28" i="51166"/>
  <c r="AB28" i="51166"/>
  <c r="AC28" i="51166"/>
  <c r="AD28" i="51166"/>
  <c r="AE28" i="51166"/>
  <c r="AF28" i="51166"/>
  <c r="AG28" i="51166"/>
  <c r="AH28" i="51166"/>
  <c r="AI28" i="51166"/>
  <c r="AJ28" i="51166"/>
  <c r="AK28" i="51166"/>
  <c r="AL28" i="51166"/>
  <c r="AM28" i="51166"/>
  <c r="AN28" i="51166"/>
  <c r="AO28" i="51166"/>
  <c r="AP28" i="51166"/>
  <c r="AR11" i="51166"/>
  <c r="C29" i="51166"/>
  <c r="AS11" i="51166"/>
  <c r="D29" i="51166"/>
  <c r="E29" i="51166"/>
  <c r="F29" i="51166"/>
  <c r="G29" i="51166"/>
  <c r="H29" i="51166"/>
  <c r="I29" i="51166"/>
  <c r="J29" i="51166"/>
  <c r="K29" i="51166"/>
  <c r="L29" i="51166"/>
  <c r="M29" i="51166"/>
  <c r="N29" i="51166"/>
  <c r="O29" i="51166"/>
  <c r="P29" i="51166"/>
  <c r="Q29" i="51166"/>
  <c r="R29" i="51166"/>
  <c r="S29" i="51166"/>
  <c r="T29" i="51166"/>
  <c r="U29" i="51166"/>
  <c r="V29" i="51166"/>
  <c r="W29" i="51166"/>
  <c r="X29" i="51166"/>
  <c r="Y29" i="51166"/>
  <c r="Z29" i="51166"/>
  <c r="AA29" i="51166"/>
  <c r="AB29" i="51166"/>
  <c r="AC29" i="51166"/>
  <c r="AD29" i="51166"/>
  <c r="AE29" i="51166"/>
  <c r="AF29" i="51166"/>
  <c r="AG29" i="51166"/>
  <c r="AH29" i="51166"/>
  <c r="AI29" i="51166"/>
  <c r="AJ29" i="51166"/>
  <c r="AK29" i="51166"/>
  <c r="AL29" i="51166"/>
  <c r="AM29" i="51166"/>
  <c r="AN29" i="51166"/>
  <c r="AO29" i="51166"/>
  <c r="AP29" i="51166"/>
  <c r="AR12" i="51166"/>
  <c r="C30" i="51166"/>
  <c r="AS12" i="51166"/>
  <c r="D30" i="51166"/>
  <c r="E30" i="51166"/>
  <c r="F30" i="51166"/>
  <c r="G30" i="51166"/>
  <c r="H30" i="51166"/>
  <c r="I30" i="51166"/>
  <c r="J30" i="51166"/>
  <c r="K30" i="51166"/>
  <c r="L30" i="51166"/>
  <c r="M30" i="51166"/>
  <c r="N30" i="51166"/>
  <c r="O30" i="51166"/>
  <c r="P30" i="51166"/>
  <c r="Q30" i="51166"/>
  <c r="R30" i="51166"/>
  <c r="S30" i="51166"/>
  <c r="T30" i="51166"/>
  <c r="U30" i="51166"/>
  <c r="V30" i="51166"/>
  <c r="W30" i="51166"/>
  <c r="X30" i="51166"/>
  <c r="Y30" i="51166"/>
  <c r="Z30" i="51166"/>
  <c r="AA30" i="51166"/>
  <c r="AB30" i="51166"/>
  <c r="AC30" i="51166"/>
  <c r="AD30" i="51166"/>
  <c r="AE30" i="51166"/>
  <c r="AF30" i="51166"/>
  <c r="AG30" i="51166"/>
  <c r="AH30" i="51166"/>
  <c r="AI30" i="51166"/>
  <c r="AJ30" i="51166"/>
  <c r="AK30" i="51166"/>
  <c r="AL30" i="51166"/>
  <c r="AM30" i="51166"/>
  <c r="AN30" i="51166"/>
  <c r="AO30" i="51166"/>
  <c r="AP30" i="51166"/>
  <c r="AR13" i="51166"/>
  <c r="C31" i="51166"/>
  <c r="AS13" i="51166"/>
  <c r="D31" i="51166"/>
  <c r="E31" i="51166"/>
  <c r="F31" i="51166"/>
  <c r="G31" i="51166"/>
  <c r="H31" i="51166"/>
  <c r="I31" i="51166"/>
  <c r="J31" i="51166"/>
  <c r="K31" i="51166"/>
  <c r="L31" i="51166"/>
  <c r="M31" i="51166"/>
  <c r="N31" i="51166"/>
  <c r="O31" i="51166"/>
  <c r="P31" i="51166"/>
  <c r="Q31" i="51166"/>
  <c r="R31" i="51166"/>
  <c r="S31" i="51166"/>
  <c r="T31" i="51166"/>
  <c r="U31" i="51166"/>
  <c r="V31" i="51166"/>
  <c r="W31" i="51166"/>
  <c r="X31" i="51166"/>
  <c r="Y31" i="51166"/>
  <c r="Z31" i="51166"/>
  <c r="AA31" i="51166"/>
  <c r="AB31" i="51166"/>
  <c r="AC31" i="51166"/>
  <c r="AD31" i="51166"/>
  <c r="AE31" i="51166"/>
  <c r="AF31" i="51166"/>
  <c r="AG31" i="51166"/>
  <c r="AH31" i="51166"/>
  <c r="AI31" i="51166"/>
  <c r="AJ31" i="51166"/>
  <c r="AK31" i="51166"/>
  <c r="AL31" i="51166"/>
  <c r="AM31" i="51166"/>
  <c r="AN31" i="51166"/>
  <c r="AO31" i="51166"/>
  <c r="AP31" i="51166"/>
  <c r="AR14" i="51166"/>
  <c r="C32" i="51166"/>
  <c r="AS14" i="51166"/>
  <c r="D32" i="51166"/>
  <c r="E32" i="51166"/>
  <c r="F32" i="51166"/>
  <c r="G32" i="51166"/>
  <c r="H32" i="51166"/>
  <c r="I32" i="51166"/>
  <c r="J32" i="51166"/>
  <c r="K32" i="51166"/>
  <c r="L32" i="51166"/>
  <c r="M32" i="51166"/>
  <c r="N32" i="51166"/>
  <c r="O32" i="51166"/>
  <c r="P32" i="51166"/>
  <c r="Q32" i="51166"/>
  <c r="R32" i="51166"/>
  <c r="S32" i="51166"/>
  <c r="T32" i="51166"/>
  <c r="U32" i="51166"/>
  <c r="V32" i="51166"/>
  <c r="W32" i="51166"/>
  <c r="X32" i="51166"/>
  <c r="Y32" i="51166"/>
  <c r="Z32" i="51166"/>
  <c r="AA32" i="51166"/>
  <c r="AB32" i="51166"/>
  <c r="AC32" i="51166"/>
  <c r="AD32" i="51166"/>
  <c r="AE32" i="51166"/>
  <c r="AF32" i="51166"/>
  <c r="AG32" i="51166"/>
  <c r="AH32" i="51166"/>
  <c r="AI32" i="51166"/>
  <c r="AJ32" i="51166"/>
  <c r="AK32" i="51166"/>
  <c r="AL32" i="51166"/>
  <c r="AM32" i="51166"/>
  <c r="AN32" i="51166"/>
  <c r="AO32" i="51166"/>
  <c r="AP32" i="51166"/>
  <c r="AR15" i="51166"/>
  <c r="C33" i="51166"/>
  <c r="AS15" i="51166"/>
  <c r="D33" i="51166"/>
  <c r="E33" i="51166"/>
  <c r="F33" i="51166"/>
  <c r="G33" i="51166"/>
  <c r="H33" i="51166"/>
  <c r="I33" i="51166"/>
  <c r="J33" i="51166"/>
  <c r="K33" i="51166"/>
  <c r="L33" i="51166"/>
  <c r="M33" i="51166"/>
  <c r="N33" i="51166"/>
  <c r="O33" i="51166"/>
  <c r="P33" i="51166"/>
  <c r="Q33" i="51166"/>
  <c r="R33" i="51166"/>
  <c r="S33" i="51166"/>
  <c r="T33" i="51166"/>
  <c r="U33" i="51166"/>
  <c r="V33" i="51166"/>
  <c r="W33" i="51166"/>
  <c r="X33" i="51166"/>
  <c r="Y33" i="51166"/>
  <c r="Z33" i="51166"/>
  <c r="AA33" i="51166"/>
  <c r="AB33" i="51166"/>
  <c r="AC33" i="51166"/>
  <c r="AD33" i="51166"/>
  <c r="AE33" i="51166"/>
  <c r="AF33" i="51166"/>
  <c r="AG33" i="51166"/>
  <c r="AH33" i="51166"/>
  <c r="AI33" i="51166"/>
  <c r="AJ33" i="51166"/>
  <c r="AK33" i="51166"/>
  <c r="AL33" i="51166"/>
  <c r="AM33" i="51166"/>
  <c r="AN33" i="51166"/>
  <c r="AO33" i="51166"/>
  <c r="AP33" i="51166"/>
  <c r="AR16" i="51166"/>
  <c r="C34" i="51166"/>
  <c r="AS16" i="51166"/>
  <c r="D34" i="51166"/>
  <c r="E34" i="51166"/>
  <c r="F34" i="51166"/>
  <c r="G34" i="51166"/>
  <c r="H34" i="51166"/>
  <c r="I34" i="51166"/>
  <c r="J34" i="51166"/>
  <c r="K34" i="51166"/>
  <c r="L34" i="51166"/>
  <c r="M34" i="51166"/>
  <c r="N34" i="51166"/>
  <c r="O34" i="51166"/>
  <c r="P34" i="51166"/>
  <c r="Q34" i="51166"/>
  <c r="R34" i="51166"/>
  <c r="S34" i="51166"/>
  <c r="T34" i="51166"/>
  <c r="U34" i="51166"/>
  <c r="V34" i="51166"/>
  <c r="W34" i="51166"/>
  <c r="X34" i="51166"/>
  <c r="Y34" i="51166"/>
  <c r="Z34" i="51166"/>
  <c r="AA34" i="51166"/>
  <c r="AB34" i="51166"/>
  <c r="AC34" i="51166"/>
  <c r="AD34" i="51166"/>
  <c r="AE34" i="51166"/>
  <c r="AF34" i="51166"/>
  <c r="AG34" i="51166"/>
  <c r="AH34" i="51166"/>
  <c r="AI34" i="51166"/>
  <c r="AJ34" i="51166"/>
  <c r="AK34" i="51166"/>
  <c r="AL34" i="51166"/>
  <c r="AM34" i="51166"/>
  <c r="AN34" i="51166"/>
  <c r="AO34" i="51166"/>
  <c r="AP34" i="51166"/>
  <c r="AR17" i="51166"/>
  <c r="C35" i="51166"/>
  <c r="AS17" i="51166"/>
  <c r="D35" i="51166"/>
  <c r="E35" i="51166"/>
  <c r="F35" i="51166"/>
  <c r="G35" i="51166"/>
  <c r="H35" i="51166"/>
  <c r="I35" i="51166"/>
  <c r="J35" i="51166"/>
  <c r="K35" i="51166"/>
  <c r="L35" i="51166"/>
  <c r="M35" i="51166"/>
  <c r="N35" i="51166"/>
  <c r="O35" i="51166"/>
  <c r="P35" i="51166"/>
  <c r="Q35" i="51166"/>
  <c r="R35" i="51166"/>
  <c r="S35" i="51166"/>
  <c r="T35" i="51166"/>
  <c r="U35" i="51166"/>
  <c r="V35" i="51166"/>
  <c r="W35" i="51166"/>
  <c r="X35" i="51166"/>
  <c r="Y35" i="51166"/>
  <c r="Z35" i="51166"/>
  <c r="AA35" i="51166"/>
  <c r="AB35" i="51166"/>
  <c r="AC35" i="51166"/>
  <c r="AD35" i="51166"/>
  <c r="AE35" i="51166"/>
  <c r="AF35" i="51166"/>
  <c r="AG35" i="51166"/>
  <c r="AH35" i="51166"/>
  <c r="AI35" i="51166"/>
  <c r="AJ35" i="51166"/>
  <c r="AK35" i="51166"/>
  <c r="AL35" i="51166"/>
  <c r="AM35" i="51166"/>
  <c r="AN35" i="51166"/>
  <c r="AO35" i="51166"/>
  <c r="AP35" i="51166"/>
  <c r="AR18" i="51166"/>
  <c r="C36" i="51166"/>
  <c r="AS18" i="51166"/>
  <c r="D36" i="51166"/>
  <c r="E36" i="51166"/>
  <c r="F36" i="51166"/>
  <c r="G36" i="51166"/>
  <c r="H36" i="51166"/>
  <c r="I36" i="51166"/>
  <c r="J36" i="51166"/>
  <c r="K36" i="51166"/>
  <c r="L36" i="51166"/>
  <c r="M36" i="51166"/>
  <c r="N36" i="51166"/>
  <c r="O36" i="51166"/>
  <c r="P36" i="51166"/>
  <c r="Q36" i="51166"/>
  <c r="R36" i="51166"/>
  <c r="S36" i="51166"/>
  <c r="T36" i="51166"/>
  <c r="U36" i="51166"/>
  <c r="V36" i="51166"/>
  <c r="W36" i="51166"/>
  <c r="X36" i="51166"/>
  <c r="Y36" i="51166"/>
  <c r="Z36" i="51166"/>
  <c r="AA36" i="51166"/>
  <c r="AB36" i="51166"/>
  <c r="AC36" i="51166"/>
  <c r="AD36" i="51166"/>
  <c r="AE36" i="51166"/>
  <c r="AF36" i="51166"/>
  <c r="AG36" i="51166"/>
  <c r="AH36" i="51166"/>
  <c r="AI36" i="51166"/>
  <c r="AJ36" i="51166"/>
  <c r="AK36" i="51166"/>
  <c r="AL36" i="51166"/>
  <c r="AM36" i="51166"/>
  <c r="AN36" i="51166"/>
  <c r="AO36" i="51166"/>
  <c r="AP36" i="51166"/>
  <c r="AS7" i="51166"/>
  <c r="AP25" i="51166"/>
  <c r="AN25" i="51166"/>
  <c r="AL25" i="51166"/>
  <c r="AJ25" i="51166"/>
  <c r="AH25" i="51166"/>
  <c r="AF25" i="51166"/>
  <c r="AD25" i="51166"/>
  <c r="AB25" i="51166"/>
  <c r="Z25" i="51166"/>
  <c r="X25" i="51166"/>
  <c r="V25" i="51166"/>
  <c r="T25" i="51166"/>
  <c r="R25" i="51166"/>
  <c r="P25" i="51166"/>
  <c r="N25" i="51166"/>
  <c r="L25" i="51166"/>
  <c r="J25" i="51166"/>
  <c r="H25" i="51166"/>
  <c r="F25" i="51166"/>
  <c r="AR7" i="51166"/>
  <c r="E25" i="51166"/>
  <c r="D25" i="51166"/>
  <c r="C25" i="51166"/>
  <c r="AO25" i="51166"/>
  <c r="AM25" i="51166"/>
  <c r="AK25" i="51166"/>
  <c r="AI25" i="51166"/>
  <c r="AG25" i="51166"/>
  <c r="AE25" i="51166"/>
  <c r="AC25" i="51166"/>
  <c r="AA25" i="51166"/>
  <c r="Y25" i="51166"/>
  <c r="W25" i="51166"/>
  <c r="U25" i="51166"/>
  <c r="S25" i="51166"/>
  <c r="Q25" i="51166"/>
  <c r="O25" i="51166"/>
  <c r="M25" i="51166"/>
  <c r="K25" i="51166"/>
  <c r="I25" i="51166"/>
  <c r="G25" i="51166"/>
  <c r="C108" i="51166" a="1"/>
  <c r="C108" i="51166"/>
  <c r="D108" i="51166"/>
  <c r="E108" i="51166"/>
  <c r="F108" i="51166"/>
  <c r="G108" i="51166"/>
  <c r="H108" i="51166"/>
  <c r="I108" i="51166"/>
  <c r="J108" i="51166"/>
  <c r="C109" i="51166"/>
  <c r="D109" i="51166"/>
  <c r="E109" i="51166"/>
  <c r="F109" i="51166"/>
  <c r="G109" i="51166"/>
  <c r="H109" i="51166"/>
  <c r="I109" i="51166"/>
  <c r="J109" i="51166"/>
  <c r="C110" i="51166"/>
  <c r="D110" i="51166"/>
  <c r="E110" i="51166"/>
  <c r="F110" i="51166"/>
  <c r="G110" i="51166"/>
  <c r="H110" i="51166"/>
  <c r="I110" i="51166"/>
  <c r="J110" i="51166"/>
  <c r="C111" i="51166"/>
  <c r="D111" i="51166"/>
  <c r="E111" i="51166"/>
  <c r="F111" i="51166"/>
  <c r="G111" i="51166"/>
  <c r="H111" i="51166"/>
  <c r="I111" i="51166"/>
  <c r="J111" i="51166"/>
  <c r="C112" i="51166"/>
  <c r="D112" i="51166"/>
  <c r="E112" i="51166"/>
  <c r="F112" i="51166"/>
  <c r="G112" i="51166"/>
  <c r="H112" i="51166"/>
  <c r="I112" i="51166"/>
  <c r="J112" i="51166"/>
  <c r="C113" i="51166"/>
  <c r="D113" i="51166"/>
  <c r="E113" i="51166"/>
  <c r="F113" i="51166"/>
  <c r="G113" i="51166"/>
  <c r="H113" i="51166"/>
  <c r="I113" i="51166"/>
  <c r="J113" i="51166"/>
  <c r="C114" i="51166"/>
  <c r="D114" i="51166"/>
  <c r="E114" i="51166"/>
  <c r="F114" i="51166"/>
  <c r="G114" i="51166"/>
  <c r="H114" i="51166"/>
  <c r="I114" i="51166"/>
  <c r="J114" i="51166"/>
  <c r="C115" i="51166"/>
  <c r="D115" i="51166"/>
  <c r="E115" i="51166"/>
  <c r="F115" i="51166"/>
  <c r="G115" i="51166"/>
  <c r="H115" i="51166"/>
  <c r="I115" i="51166"/>
  <c r="J115" i="51166"/>
  <c r="C116" i="51166"/>
  <c r="D116" i="51166"/>
  <c r="E116" i="51166"/>
  <c r="F116" i="51166"/>
  <c r="G116" i="51166"/>
  <c r="H116" i="51166"/>
  <c r="I116" i="51166"/>
  <c r="J116" i="51166"/>
  <c r="C117" i="51166"/>
  <c r="D117" i="51166"/>
  <c r="E117" i="51166"/>
  <c r="F117" i="51166"/>
  <c r="G117" i="51166"/>
  <c r="H117" i="51166"/>
  <c r="I117" i="51166"/>
  <c r="J117" i="51166"/>
  <c r="C118" i="51166"/>
  <c r="D118" i="51166"/>
  <c r="E118" i="51166"/>
  <c r="F118" i="51166"/>
  <c r="G118" i="51166"/>
  <c r="H118" i="51166"/>
  <c r="I118" i="51166"/>
  <c r="J118" i="51166"/>
  <c r="C119" i="51166"/>
  <c r="D119" i="51166"/>
  <c r="E119" i="51166"/>
  <c r="F119" i="51166"/>
  <c r="G119" i="51166"/>
  <c r="H119" i="51166"/>
  <c r="I119" i="51166"/>
  <c r="J119" i="51166"/>
  <c r="W77" i="51166"/>
  <c r="V78" i="51166"/>
  <c r="W76" i="51166"/>
  <c r="U78" i="51166"/>
  <c r="V76" i="51166"/>
  <c r="U77" i="51166"/>
  <c r="W75" i="51166"/>
  <c r="T78" i="51166"/>
  <c r="V75" i="51166"/>
  <c r="T77" i="51166"/>
  <c r="U75" i="51166"/>
  <c r="T76" i="51166"/>
  <c r="W74" i="51166"/>
  <c r="S78" i="51166"/>
  <c r="V74" i="51166"/>
  <c r="S77" i="51166"/>
  <c r="U74" i="51166"/>
  <c r="S76" i="51166"/>
  <c r="T74" i="51166"/>
  <c r="S75" i="51166"/>
  <c r="W73" i="51166"/>
  <c r="R78" i="51166"/>
  <c r="V73" i="51166"/>
  <c r="R77" i="51166"/>
  <c r="U73" i="51166"/>
  <c r="R76" i="51166"/>
  <c r="T73" i="51166"/>
  <c r="R75" i="51166"/>
  <c r="S73" i="51166"/>
  <c r="R74" i="51166"/>
  <c r="W72" i="51166"/>
  <c r="Q78" i="51166"/>
  <c r="V72" i="51166"/>
  <c r="Q77" i="51166"/>
  <c r="U72" i="51166"/>
  <c r="Q76" i="51166"/>
  <c r="T72" i="51166"/>
  <c r="Q75" i="51166"/>
  <c r="S72" i="51166"/>
  <c r="Q74" i="51166"/>
  <c r="R72" i="51166"/>
  <c r="Q73" i="51166"/>
  <c r="W71" i="51166"/>
  <c r="P78" i="51166"/>
  <c r="V71" i="51166"/>
  <c r="P77" i="51166"/>
  <c r="U71" i="51166"/>
  <c r="P76" i="51166"/>
  <c r="T71" i="51166"/>
  <c r="P75" i="51166"/>
  <c r="S71" i="51166"/>
  <c r="P74" i="51166"/>
  <c r="R71" i="51166"/>
  <c r="P73" i="51166"/>
  <c r="Q71" i="51166"/>
  <c r="P72" i="51166"/>
  <c r="W70" i="51166"/>
  <c r="O78" i="51166"/>
  <c r="V70" i="51166"/>
  <c r="O77" i="51166"/>
  <c r="U70" i="51166"/>
  <c r="O76" i="51166"/>
  <c r="T70" i="51166"/>
  <c r="O75" i="51166"/>
  <c r="S70" i="51166"/>
  <c r="O74" i="51166"/>
  <c r="R70" i="51166"/>
  <c r="O73" i="51166"/>
  <c r="Q70" i="51166"/>
  <c r="O72" i="51166"/>
  <c r="P70" i="51166"/>
  <c r="O71" i="51166"/>
  <c r="W69" i="51166"/>
  <c r="N78" i="51166"/>
  <c r="V69" i="51166"/>
  <c r="N77" i="51166"/>
  <c r="U69" i="51166"/>
  <c r="N76" i="51166"/>
  <c r="T69" i="51166"/>
  <c r="N75" i="51166"/>
  <c r="S69" i="51166"/>
  <c r="N74" i="51166"/>
  <c r="R69" i="51166"/>
  <c r="N73" i="51166"/>
  <c r="Q69" i="51166"/>
  <c r="N72" i="51166"/>
  <c r="P69" i="51166"/>
  <c r="N71" i="51166"/>
  <c r="O69" i="51166"/>
  <c r="N70" i="51166"/>
  <c r="W68" i="51166"/>
  <c r="M78" i="51166"/>
  <c r="V68" i="51166"/>
  <c r="M77" i="51166"/>
  <c r="U68" i="51166"/>
  <c r="M76" i="51166"/>
  <c r="T68" i="51166"/>
  <c r="M75" i="51166"/>
  <c r="S68" i="51166"/>
  <c r="M74" i="51166"/>
  <c r="R68" i="51166"/>
  <c r="M73" i="51166"/>
  <c r="Q68" i="51166"/>
  <c r="M72" i="51166"/>
  <c r="P68" i="51166"/>
  <c r="M71" i="51166"/>
  <c r="O68" i="51166"/>
  <c r="M70" i="51166"/>
  <c r="N68" i="51166"/>
  <c r="M69" i="51166"/>
  <c r="W67" i="51166"/>
  <c r="L78" i="51166"/>
  <c r="V67" i="51166"/>
  <c r="L77" i="51166"/>
  <c r="U67" i="51166"/>
  <c r="L76" i="51166"/>
  <c r="T67" i="51166"/>
  <c r="L75" i="51166"/>
  <c r="S67" i="51166"/>
  <c r="L74" i="51166"/>
  <c r="R67" i="51166"/>
  <c r="L73" i="51166"/>
  <c r="Q67" i="51166"/>
  <c r="L72" i="51166"/>
  <c r="P67" i="51166"/>
  <c r="L71" i="51166"/>
  <c r="O67" i="51166"/>
  <c r="L70" i="51166"/>
  <c r="N67" i="51166"/>
  <c r="L69" i="51166"/>
  <c r="M67" i="51166"/>
  <c r="L68" i="51166"/>
  <c r="W66" i="51166"/>
  <c r="K78" i="51166"/>
  <c r="V66" i="51166"/>
  <c r="K77" i="51166"/>
  <c r="U66" i="51166"/>
  <c r="K76" i="51166"/>
  <c r="T66" i="51166"/>
  <c r="K75" i="51166"/>
  <c r="S66" i="51166"/>
  <c r="K74" i="51166"/>
  <c r="R66" i="51166"/>
  <c r="K73" i="51166"/>
  <c r="Q66" i="51166"/>
  <c r="K72" i="51166"/>
  <c r="P66" i="51166"/>
  <c r="K71" i="51166"/>
  <c r="O66" i="51166"/>
  <c r="K70" i="51166"/>
  <c r="N66" i="51166"/>
  <c r="K69" i="51166"/>
  <c r="M66" i="51166"/>
  <c r="K68" i="51166"/>
  <c r="L66" i="51166"/>
  <c r="K67" i="51166"/>
  <c r="W65" i="51166"/>
  <c r="J78" i="51166"/>
  <c r="V65" i="51166"/>
  <c r="J77" i="51166"/>
  <c r="U65" i="51166"/>
  <c r="J76" i="51166"/>
  <c r="T65" i="51166"/>
  <c r="J75" i="51166"/>
  <c r="S65" i="51166"/>
  <c r="J74" i="51166"/>
  <c r="R65" i="51166"/>
  <c r="J73" i="51166"/>
  <c r="Q65" i="51166"/>
  <c r="J72" i="51166"/>
  <c r="P65" i="51166"/>
  <c r="J71" i="51166"/>
  <c r="O65" i="51166"/>
  <c r="J70" i="51166"/>
  <c r="N65" i="51166"/>
  <c r="J69" i="51166"/>
  <c r="M65" i="51166"/>
  <c r="J68" i="51166"/>
  <c r="L65" i="51166"/>
  <c r="J67" i="51166"/>
  <c r="K65" i="51166"/>
  <c r="J66" i="51166"/>
  <c r="W64" i="51166"/>
  <c r="I78" i="51166"/>
  <c r="V64" i="51166"/>
  <c r="I77" i="51166"/>
  <c r="U64" i="51166"/>
  <c r="I76" i="51166"/>
  <c r="T64" i="51166"/>
  <c r="I75" i="51166"/>
  <c r="S64" i="51166"/>
  <c r="I74" i="51166"/>
  <c r="R64" i="51166"/>
  <c r="I73" i="51166"/>
  <c r="Q64" i="51166"/>
  <c r="I72" i="51166"/>
  <c r="P64" i="51166"/>
  <c r="I71" i="51166"/>
  <c r="O64" i="51166"/>
  <c r="I70" i="51166"/>
  <c r="N64" i="51166"/>
  <c r="I69" i="51166"/>
  <c r="M64" i="51166"/>
  <c r="I68" i="51166"/>
  <c r="L64" i="51166"/>
  <c r="I67" i="51166"/>
  <c r="K64" i="51166"/>
  <c r="I66" i="51166"/>
  <c r="J64" i="51166"/>
  <c r="I65" i="51166"/>
  <c r="W63" i="51166"/>
  <c r="H78" i="51166"/>
  <c r="V63" i="51166"/>
  <c r="H77" i="51166"/>
  <c r="U63" i="51166"/>
  <c r="H76" i="51166"/>
  <c r="T63" i="51166"/>
  <c r="H75" i="51166"/>
  <c r="S63" i="51166"/>
  <c r="H74" i="51166"/>
  <c r="R63" i="51166"/>
  <c r="H73" i="51166"/>
  <c r="Q63" i="51166"/>
  <c r="H72" i="51166"/>
  <c r="P63" i="51166"/>
  <c r="H71" i="51166"/>
  <c r="O63" i="51166"/>
  <c r="H70" i="51166"/>
  <c r="N63" i="51166"/>
  <c r="H69" i="51166"/>
  <c r="M63" i="51166"/>
  <c r="H68" i="51166"/>
  <c r="L63" i="51166"/>
  <c r="H67" i="51166"/>
  <c r="K63" i="51166"/>
  <c r="H66" i="51166"/>
  <c r="J63" i="51166"/>
  <c r="H65" i="51166"/>
  <c r="I63" i="51166"/>
  <c r="H64" i="51166"/>
  <c r="W62" i="51166"/>
  <c r="G78" i="51166"/>
  <c r="V62" i="51166"/>
  <c r="G77" i="51166"/>
  <c r="U62" i="51166"/>
  <c r="G76" i="51166"/>
  <c r="T62" i="51166"/>
  <c r="G75" i="51166"/>
  <c r="S62" i="51166"/>
  <c r="G74" i="51166"/>
  <c r="R62" i="51166"/>
  <c r="G73" i="51166"/>
  <c r="Q62" i="51166"/>
  <c r="G72" i="51166"/>
  <c r="P62" i="51166"/>
  <c r="G71" i="51166"/>
  <c r="O62" i="51166"/>
  <c r="G70" i="51166"/>
  <c r="N62" i="51166"/>
  <c r="G69" i="51166"/>
  <c r="M62" i="51166"/>
  <c r="G68" i="51166"/>
  <c r="L62" i="51166"/>
  <c r="G67" i="51166"/>
  <c r="K62" i="51166"/>
  <c r="G66" i="51166"/>
  <c r="J62" i="51166"/>
  <c r="G65" i="51166"/>
  <c r="I62" i="51166"/>
  <c r="G64" i="51166"/>
  <c r="H62" i="51166"/>
  <c r="G63" i="51166"/>
  <c r="W61" i="51166"/>
  <c r="F78" i="51166"/>
  <c r="V61" i="51166"/>
  <c r="F77" i="51166"/>
  <c r="U61" i="51166"/>
  <c r="F76" i="51166"/>
  <c r="T61" i="51166"/>
  <c r="F75" i="51166"/>
  <c r="S61" i="51166"/>
  <c r="F74" i="51166"/>
  <c r="R61" i="51166"/>
  <c r="F73" i="51166"/>
  <c r="Q61" i="51166"/>
  <c r="F72" i="51166"/>
  <c r="P61" i="51166"/>
  <c r="F71" i="51166"/>
  <c r="O61" i="51166"/>
  <c r="F70" i="51166"/>
  <c r="N61" i="51166"/>
  <c r="F69" i="51166"/>
  <c r="M61" i="51166"/>
  <c r="F68" i="51166"/>
  <c r="L61" i="51166"/>
  <c r="F67" i="51166"/>
  <c r="K61" i="51166"/>
  <c r="F66" i="51166"/>
  <c r="J61" i="51166"/>
  <c r="F65" i="51166"/>
  <c r="I61" i="51166"/>
  <c r="F64" i="51166"/>
  <c r="H61" i="51166"/>
  <c r="F63" i="51166"/>
  <c r="G61" i="51166"/>
  <c r="F62" i="51166"/>
  <c r="W60" i="51166"/>
  <c r="E78" i="51166"/>
  <c r="V60" i="51166"/>
  <c r="E77" i="51166"/>
  <c r="U60" i="51166"/>
  <c r="E76" i="51166"/>
  <c r="T60" i="51166"/>
  <c r="E75" i="51166"/>
  <c r="S60" i="51166"/>
  <c r="E74" i="51166"/>
  <c r="R60" i="51166"/>
  <c r="E73" i="51166"/>
  <c r="Q60" i="51166"/>
  <c r="E72" i="51166"/>
  <c r="P60" i="51166"/>
  <c r="E71" i="51166"/>
  <c r="O60" i="51166"/>
  <c r="E70" i="51166"/>
  <c r="N60" i="51166"/>
  <c r="E69" i="51166"/>
  <c r="M60" i="51166"/>
  <c r="E68" i="51166"/>
  <c r="L60" i="51166"/>
  <c r="E67" i="51166"/>
  <c r="K60" i="51166"/>
  <c r="E66" i="51166"/>
  <c r="J60" i="51166"/>
  <c r="E65" i="51166"/>
  <c r="I60" i="51166"/>
  <c r="E64" i="51166"/>
  <c r="H60" i="51166"/>
  <c r="E63" i="51166"/>
  <c r="G60" i="51166"/>
  <c r="E62" i="51166"/>
  <c r="F60" i="51166"/>
  <c r="E61" i="51166"/>
  <c r="W59" i="51166"/>
  <c r="D78" i="51166"/>
  <c r="V59" i="51166"/>
  <c r="D77" i="51166"/>
  <c r="U59" i="51166"/>
  <c r="D76" i="51166"/>
  <c r="T59" i="51166"/>
  <c r="D75" i="51166"/>
  <c r="S59" i="51166"/>
  <c r="D74" i="51166"/>
  <c r="R59" i="51166"/>
  <c r="D73" i="51166"/>
  <c r="Q59" i="51166"/>
  <c r="D72" i="51166"/>
  <c r="P59" i="51166"/>
  <c r="D71" i="51166"/>
  <c r="O59" i="51166"/>
  <c r="D70" i="51166"/>
  <c r="N59" i="51166"/>
  <c r="D69" i="51166"/>
  <c r="M59" i="51166"/>
  <c r="D68" i="51166"/>
  <c r="L59" i="51166"/>
  <c r="D67" i="51166"/>
  <c r="K59" i="51166"/>
  <c r="D66" i="51166"/>
  <c r="J59" i="51166"/>
  <c r="D65" i="51166"/>
  <c r="I59" i="51166"/>
  <c r="D64" i="51166"/>
  <c r="H59" i="51166"/>
  <c r="D63" i="51166"/>
  <c r="G59" i="51166"/>
  <c r="D62" i="51166"/>
  <c r="F59" i="51166"/>
  <c r="D61" i="51166"/>
  <c r="E59" i="51166"/>
  <c r="D60" i="51166"/>
  <c r="C44" i="51165"/>
  <c r="D44" i="51165"/>
  <c r="G44" i="51165"/>
  <c r="G43" i="51165"/>
  <c r="G42" i="51165"/>
  <c r="G41" i="51165"/>
  <c r="G40" i="51165"/>
  <c r="G39" i="51165"/>
  <c r="G38" i="51165"/>
  <c r="G37" i="51165"/>
  <c r="G36" i="51165"/>
  <c r="G35" i="51165"/>
  <c r="G34" i="51165"/>
  <c r="G33" i="51165"/>
  <c r="G32" i="51165"/>
  <c r="G31" i="51165"/>
  <c r="G30" i="51165"/>
  <c r="G29" i="51165"/>
  <c r="G28" i="51165"/>
  <c r="G27" i="51165"/>
  <c r="G26" i="51165"/>
  <c r="G25" i="51165"/>
  <c r="G24" i="51165"/>
  <c r="G23" i="51165"/>
  <c r="G22" i="51165"/>
  <c r="G21" i="51165"/>
  <c r="G20" i="51165"/>
  <c r="G19" i="51165"/>
  <c r="G18" i="51165"/>
  <c r="G17" i="51165"/>
  <c r="G16" i="51165"/>
  <c r="G15" i="51165"/>
  <c r="G14" i="51165"/>
  <c r="G13" i="51165"/>
  <c r="G12" i="51165"/>
  <c r="G11" i="51165"/>
  <c r="G10" i="51165"/>
  <c r="G9" i="51165"/>
  <c r="H9" i="51165"/>
  <c r="H10" i="51165"/>
  <c r="H11" i="51165"/>
  <c r="H12" i="51165"/>
  <c r="H13" i="51165"/>
  <c r="H14" i="51165"/>
  <c r="H15" i="51165"/>
  <c r="H16" i="51165"/>
  <c r="H17" i="51165"/>
  <c r="H18" i="51165"/>
  <c r="H19" i="51165"/>
  <c r="H20" i="51165"/>
  <c r="H21" i="51165"/>
  <c r="H22" i="51165"/>
  <c r="H23" i="51165"/>
  <c r="H24" i="51165"/>
  <c r="H25" i="51165"/>
  <c r="H26" i="51165"/>
  <c r="H27" i="51165"/>
  <c r="H28" i="51165"/>
  <c r="H29" i="51165"/>
  <c r="H30" i="51165"/>
  <c r="H31" i="51165"/>
  <c r="H32" i="51165"/>
  <c r="H33" i="51165"/>
  <c r="H34" i="51165"/>
  <c r="H35" i="51165"/>
  <c r="H36" i="51165"/>
  <c r="H37" i="51165"/>
  <c r="H38" i="51165"/>
  <c r="H39" i="51165"/>
  <c r="H40" i="51165"/>
  <c r="H41" i="51165"/>
  <c r="H42" i="51165"/>
  <c r="H43" i="51165"/>
  <c r="H44" i="51165"/>
  <c r="H46" i="51165"/>
  <c r="I9" i="51165"/>
  <c r="L9" i="51165"/>
  <c r="I10" i="51165"/>
  <c r="L10" i="51165"/>
  <c r="I11" i="51165"/>
  <c r="L11" i="51165"/>
  <c r="I12" i="51165"/>
  <c r="L12" i="51165"/>
  <c r="I13" i="51165"/>
  <c r="L13" i="51165"/>
  <c r="I14" i="51165"/>
  <c r="L14" i="51165"/>
  <c r="I15" i="51165"/>
  <c r="L15" i="51165"/>
  <c r="I16" i="51165"/>
  <c r="L16" i="51165"/>
  <c r="I17" i="51165"/>
  <c r="L17" i="51165"/>
  <c r="I18" i="51165"/>
  <c r="L18" i="51165"/>
  <c r="I19" i="51165"/>
  <c r="L19" i="51165"/>
  <c r="I20" i="51165"/>
  <c r="L20" i="51165"/>
  <c r="I21" i="51165"/>
  <c r="L21" i="51165"/>
  <c r="I22" i="51165"/>
  <c r="L22" i="51165"/>
  <c r="I23" i="51165"/>
  <c r="L23" i="51165"/>
  <c r="I24" i="51165"/>
  <c r="L24" i="51165"/>
  <c r="I25" i="51165"/>
  <c r="L25" i="51165"/>
  <c r="I26" i="51165"/>
  <c r="L26" i="51165"/>
  <c r="I27" i="51165"/>
  <c r="L27" i="51165"/>
  <c r="I28" i="51165"/>
  <c r="L28" i="51165"/>
  <c r="I29" i="51165"/>
  <c r="L29" i="51165"/>
  <c r="I30" i="51165"/>
  <c r="L30" i="51165"/>
  <c r="I31" i="51165"/>
  <c r="L31" i="51165"/>
  <c r="I32" i="51165"/>
  <c r="L32" i="51165"/>
  <c r="I33" i="51165"/>
  <c r="L33" i="51165"/>
  <c r="I34" i="51165"/>
  <c r="L34" i="51165"/>
  <c r="I35" i="51165"/>
  <c r="L35" i="51165"/>
  <c r="I36" i="51165"/>
  <c r="L36" i="51165"/>
  <c r="I37" i="51165"/>
  <c r="L37" i="51165"/>
  <c r="I38" i="51165"/>
  <c r="L38" i="51165"/>
  <c r="I39" i="51165"/>
  <c r="L39" i="51165"/>
  <c r="I40" i="51165"/>
  <c r="L40" i="51165"/>
  <c r="I41" i="51165"/>
  <c r="L41" i="51165"/>
  <c r="I42" i="51165"/>
  <c r="L42" i="51165"/>
  <c r="I43" i="51165"/>
  <c r="L43" i="51165"/>
  <c r="I44" i="51165"/>
  <c r="L44" i="51165"/>
  <c r="L46" i="51165"/>
  <c r="X8" i="51165"/>
  <c r="M9" i="51165"/>
  <c r="M10" i="51165"/>
  <c r="M11" i="51165"/>
  <c r="M12" i="51165"/>
  <c r="M13" i="51165"/>
  <c r="M14" i="51165"/>
  <c r="M15" i="51165"/>
  <c r="M16" i="51165"/>
  <c r="M17" i="51165"/>
  <c r="M18" i="51165"/>
  <c r="M19" i="51165"/>
  <c r="M20" i="51165"/>
  <c r="M21" i="51165"/>
  <c r="M22" i="51165"/>
  <c r="M23" i="51165"/>
  <c r="M24" i="51165"/>
  <c r="M25" i="51165"/>
  <c r="M26" i="51165"/>
  <c r="M27" i="51165"/>
  <c r="M28" i="51165"/>
  <c r="M29" i="51165"/>
  <c r="M30" i="51165"/>
  <c r="M31" i="51165"/>
  <c r="M32" i="51165"/>
  <c r="M33" i="51165"/>
  <c r="M34" i="51165"/>
  <c r="M35" i="51165"/>
  <c r="M36" i="51165"/>
  <c r="M37" i="51165"/>
  <c r="M38" i="51165"/>
  <c r="M39" i="51165"/>
  <c r="M40" i="51165"/>
  <c r="M41" i="51165"/>
  <c r="M42" i="51165"/>
  <c r="M43" i="51165"/>
  <c r="M44" i="51165"/>
  <c r="M46" i="51165"/>
  <c r="Y8" i="51165"/>
  <c r="N9" i="51165"/>
  <c r="N10" i="51165"/>
  <c r="N11" i="51165"/>
  <c r="N12" i="51165"/>
  <c r="N13" i="51165"/>
  <c r="N14" i="51165"/>
  <c r="N15" i="51165"/>
  <c r="N16" i="51165"/>
  <c r="N17" i="51165"/>
  <c r="N18" i="51165"/>
  <c r="N19" i="51165"/>
  <c r="N20" i="51165"/>
  <c r="N21" i="51165"/>
  <c r="N22" i="51165"/>
  <c r="N23" i="51165"/>
  <c r="N24" i="51165"/>
  <c r="N25" i="51165"/>
  <c r="N26" i="51165"/>
  <c r="N27" i="51165"/>
  <c r="N28" i="51165"/>
  <c r="N29" i="51165"/>
  <c r="N30" i="51165"/>
  <c r="N31" i="51165"/>
  <c r="N32" i="51165"/>
  <c r="N33" i="51165"/>
  <c r="N34" i="51165"/>
  <c r="N35" i="51165"/>
  <c r="N36" i="51165"/>
  <c r="N37" i="51165"/>
  <c r="N38" i="51165"/>
  <c r="N39" i="51165"/>
  <c r="N40" i="51165"/>
  <c r="N41" i="51165"/>
  <c r="N42" i="51165"/>
  <c r="N43" i="51165"/>
  <c r="N44" i="51165"/>
  <c r="N46" i="51165"/>
  <c r="Z8" i="51165"/>
  <c r="O9" i="51165"/>
  <c r="O10" i="51165"/>
  <c r="O11" i="51165"/>
  <c r="O12" i="51165"/>
  <c r="O13" i="51165"/>
  <c r="O14" i="51165"/>
  <c r="O15" i="51165"/>
  <c r="O16" i="51165"/>
  <c r="O17" i="51165"/>
  <c r="O18" i="51165"/>
  <c r="O19" i="51165"/>
  <c r="O20" i="51165"/>
  <c r="O21" i="51165"/>
  <c r="O22" i="51165"/>
  <c r="O23" i="51165"/>
  <c r="O24" i="51165"/>
  <c r="O25" i="51165"/>
  <c r="O26" i="51165"/>
  <c r="O27" i="51165"/>
  <c r="O28" i="51165"/>
  <c r="O29" i="51165"/>
  <c r="O30" i="51165"/>
  <c r="O31" i="51165"/>
  <c r="O32" i="51165"/>
  <c r="O33" i="51165"/>
  <c r="O34" i="51165"/>
  <c r="O35" i="51165"/>
  <c r="O36" i="51165"/>
  <c r="O37" i="51165"/>
  <c r="O38" i="51165"/>
  <c r="O39" i="51165"/>
  <c r="O40" i="51165"/>
  <c r="O41" i="51165"/>
  <c r="O42" i="51165"/>
  <c r="O43" i="51165"/>
  <c r="O44" i="51165"/>
  <c r="O46" i="51165"/>
  <c r="AA8" i="51165"/>
  <c r="P9" i="51165"/>
  <c r="P10" i="51165"/>
  <c r="P11" i="51165"/>
  <c r="P12" i="51165"/>
  <c r="P13" i="51165"/>
  <c r="P14" i="51165"/>
  <c r="P15" i="51165"/>
  <c r="P16" i="51165"/>
  <c r="P17" i="51165"/>
  <c r="P18" i="51165"/>
  <c r="P19" i="51165"/>
  <c r="P20" i="51165"/>
  <c r="P21" i="51165"/>
  <c r="P22" i="51165"/>
  <c r="P23" i="51165"/>
  <c r="P24" i="51165"/>
  <c r="P25" i="51165"/>
  <c r="P26" i="51165"/>
  <c r="P27" i="51165"/>
  <c r="P28" i="51165"/>
  <c r="P29" i="51165"/>
  <c r="P30" i="51165"/>
  <c r="P31" i="51165"/>
  <c r="P32" i="51165"/>
  <c r="P33" i="51165"/>
  <c r="P34" i="51165"/>
  <c r="P35" i="51165"/>
  <c r="P36" i="51165"/>
  <c r="P37" i="51165"/>
  <c r="P38" i="51165"/>
  <c r="P39" i="51165"/>
  <c r="P40" i="51165"/>
  <c r="P41" i="51165"/>
  <c r="P42" i="51165"/>
  <c r="P43" i="51165"/>
  <c r="P44" i="51165"/>
  <c r="P46" i="51165"/>
  <c r="AB8" i="51165"/>
  <c r="Q9" i="51165"/>
  <c r="Q10" i="51165"/>
  <c r="Q11" i="51165"/>
  <c r="Q12" i="51165"/>
  <c r="Q13" i="51165"/>
  <c r="Q14" i="51165"/>
  <c r="Q15" i="51165"/>
  <c r="Q16" i="51165"/>
  <c r="Q17" i="51165"/>
  <c r="Q18" i="51165"/>
  <c r="Q19" i="51165"/>
  <c r="Q20" i="51165"/>
  <c r="Q21" i="51165"/>
  <c r="Q22" i="51165"/>
  <c r="Q23" i="51165"/>
  <c r="Q24" i="51165"/>
  <c r="Q25" i="51165"/>
  <c r="Q26" i="51165"/>
  <c r="Q27" i="51165"/>
  <c r="Q28" i="51165"/>
  <c r="Q29" i="51165"/>
  <c r="Q30" i="51165"/>
  <c r="Q31" i="51165"/>
  <c r="Q32" i="51165"/>
  <c r="Q33" i="51165"/>
  <c r="Q34" i="51165"/>
  <c r="Q35" i="51165"/>
  <c r="Q36" i="51165"/>
  <c r="Q37" i="51165"/>
  <c r="Q38" i="51165"/>
  <c r="Q39" i="51165"/>
  <c r="Q40" i="51165"/>
  <c r="Q41" i="51165"/>
  <c r="Q42" i="51165"/>
  <c r="Q43" i="51165"/>
  <c r="Q44" i="51165"/>
  <c r="Q46" i="51165"/>
  <c r="AC8" i="51165"/>
  <c r="R9" i="51165"/>
  <c r="R10" i="51165"/>
  <c r="R11" i="51165"/>
  <c r="R12" i="51165"/>
  <c r="R13" i="51165"/>
  <c r="R14" i="51165"/>
  <c r="R15" i="51165"/>
  <c r="R16" i="51165"/>
  <c r="R17" i="51165"/>
  <c r="R18" i="51165"/>
  <c r="R19" i="51165"/>
  <c r="R20" i="51165"/>
  <c r="R21" i="51165"/>
  <c r="R22" i="51165"/>
  <c r="R23" i="51165"/>
  <c r="R24" i="51165"/>
  <c r="R25" i="51165"/>
  <c r="R26" i="51165"/>
  <c r="R27" i="51165"/>
  <c r="R28" i="51165"/>
  <c r="R29" i="51165"/>
  <c r="R30" i="51165"/>
  <c r="R31" i="51165"/>
  <c r="R32" i="51165"/>
  <c r="R33" i="51165"/>
  <c r="R34" i="51165"/>
  <c r="R35" i="51165"/>
  <c r="R36" i="51165"/>
  <c r="R37" i="51165"/>
  <c r="R38" i="51165"/>
  <c r="R39" i="51165"/>
  <c r="R40" i="51165"/>
  <c r="R41" i="51165"/>
  <c r="R42" i="51165"/>
  <c r="R43" i="51165"/>
  <c r="R44" i="51165"/>
  <c r="R46" i="51165"/>
  <c r="AD8" i="51165"/>
  <c r="S9" i="51165"/>
  <c r="S10" i="51165"/>
  <c r="S11" i="51165"/>
  <c r="S12" i="51165"/>
  <c r="S13" i="51165"/>
  <c r="S14" i="51165"/>
  <c r="S15" i="51165"/>
  <c r="S16" i="51165"/>
  <c r="S17" i="51165"/>
  <c r="S18" i="51165"/>
  <c r="S19" i="51165"/>
  <c r="S20" i="51165"/>
  <c r="S21" i="51165"/>
  <c r="S22" i="51165"/>
  <c r="S23" i="51165"/>
  <c r="S24" i="51165"/>
  <c r="S25" i="51165"/>
  <c r="S26" i="51165"/>
  <c r="S27" i="51165"/>
  <c r="S28" i="51165"/>
  <c r="S29" i="51165"/>
  <c r="S30" i="51165"/>
  <c r="S31" i="51165"/>
  <c r="S32" i="51165"/>
  <c r="S33" i="51165"/>
  <c r="S34" i="51165"/>
  <c r="S35" i="51165"/>
  <c r="S36" i="51165"/>
  <c r="S37" i="51165"/>
  <c r="S38" i="51165"/>
  <c r="S39" i="51165"/>
  <c r="S40" i="51165"/>
  <c r="S41" i="51165"/>
  <c r="S42" i="51165"/>
  <c r="S43" i="51165"/>
  <c r="S44" i="51165"/>
  <c r="S46" i="51165"/>
  <c r="AE8" i="51165"/>
  <c r="T9" i="51165"/>
  <c r="T10" i="51165"/>
  <c r="T11" i="51165"/>
  <c r="T12" i="51165"/>
  <c r="T13" i="51165"/>
  <c r="T14" i="51165"/>
  <c r="T15" i="51165"/>
  <c r="T16" i="51165"/>
  <c r="T17" i="51165"/>
  <c r="T18" i="51165"/>
  <c r="T19" i="51165"/>
  <c r="T20" i="51165"/>
  <c r="T21" i="51165"/>
  <c r="T22" i="51165"/>
  <c r="T23" i="51165"/>
  <c r="T24" i="51165"/>
  <c r="T25" i="51165"/>
  <c r="T26" i="51165"/>
  <c r="T27" i="51165"/>
  <c r="T28" i="51165"/>
  <c r="T29" i="51165"/>
  <c r="T30" i="51165"/>
  <c r="T31" i="51165"/>
  <c r="T32" i="51165"/>
  <c r="T33" i="51165"/>
  <c r="T34" i="51165"/>
  <c r="T35" i="51165"/>
  <c r="T36" i="51165"/>
  <c r="T37" i="51165"/>
  <c r="T38" i="51165"/>
  <c r="T39" i="51165"/>
  <c r="T40" i="51165"/>
  <c r="T41" i="51165"/>
  <c r="T42" i="51165"/>
  <c r="T43" i="51165"/>
  <c r="T44" i="51165"/>
  <c r="T46" i="51165"/>
  <c r="AF8" i="51165"/>
  <c r="U9" i="51165"/>
  <c r="U10" i="51165"/>
  <c r="U11" i="51165"/>
  <c r="U12" i="51165"/>
  <c r="U13" i="51165"/>
  <c r="U14" i="51165"/>
  <c r="U15" i="51165"/>
  <c r="U16" i="51165"/>
  <c r="U17" i="51165"/>
  <c r="U18" i="51165"/>
  <c r="U19" i="51165"/>
  <c r="U20" i="51165"/>
  <c r="U21" i="51165"/>
  <c r="U22" i="51165"/>
  <c r="U23" i="51165"/>
  <c r="U24" i="51165"/>
  <c r="U25" i="51165"/>
  <c r="U26" i="51165"/>
  <c r="U27" i="51165"/>
  <c r="U28" i="51165"/>
  <c r="U29" i="51165"/>
  <c r="U30" i="51165"/>
  <c r="U31" i="51165"/>
  <c r="U32" i="51165"/>
  <c r="U33" i="51165"/>
  <c r="U34" i="51165"/>
  <c r="U35" i="51165"/>
  <c r="U36" i="51165"/>
  <c r="U37" i="51165"/>
  <c r="U38" i="51165"/>
  <c r="U39" i="51165"/>
  <c r="U40" i="51165"/>
  <c r="U41" i="51165"/>
  <c r="U42" i="51165"/>
  <c r="U43" i="51165"/>
  <c r="U44" i="51165"/>
  <c r="U46" i="51165"/>
  <c r="AG8" i="51165"/>
  <c r="J9" i="51165"/>
  <c r="L52" i="51165"/>
  <c r="L53" i="51165"/>
  <c r="L54" i="51165"/>
  <c r="L55" i="51165"/>
  <c r="L56" i="51165"/>
  <c r="L57" i="51165"/>
  <c r="L58" i="51165"/>
  <c r="L59" i="51165"/>
  <c r="L60" i="51165"/>
  <c r="L61" i="51165"/>
  <c r="L62" i="51165"/>
  <c r="L63" i="51165"/>
  <c r="L64" i="51165"/>
  <c r="L65" i="51165"/>
  <c r="L66" i="51165"/>
  <c r="L67" i="51165"/>
  <c r="L68" i="51165"/>
  <c r="L69" i="51165"/>
  <c r="L70" i="51165"/>
  <c r="L71" i="51165"/>
  <c r="L72" i="51165"/>
  <c r="L73" i="51165"/>
  <c r="L74" i="51165"/>
  <c r="L75" i="51165"/>
  <c r="L76" i="51165"/>
  <c r="L77" i="51165"/>
  <c r="L78" i="51165"/>
  <c r="L79" i="51165"/>
  <c r="L80" i="51165"/>
  <c r="L81" i="51165"/>
  <c r="L82" i="51165"/>
  <c r="L83" i="51165"/>
  <c r="L84" i="51165"/>
  <c r="L85" i="51165"/>
  <c r="L86" i="51165"/>
  <c r="L87" i="51165"/>
  <c r="L89" i="51165"/>
  <c r="X9" i="51165"/>
  <c r="M52" i="51165"/>
  <c r="M53" i="51165"/>
  <c r="M54" i="51165"/>
  <c r="M55" i="51165"/>
  <c r="M56" i="51165"/>
  <c r="M57" i="51165"/>
  <c r="M58" i="51165"/>
  <c r="M59" i="51165"/>
  <c r="M60" i="51165"/>
  <c r="M61" i="51165"/>
  <c r="M62" i="51165"/>
  <c r="M63" i="51165"/>
  <c r="M64" i="51165"/>
  <c r="M65" i="51165"/>
  <c r="M66" i="51165"/>
  <c r="M67" i="51165"/>
  <c r="M68" i="51165"/>
  <c r="M69" i="51165"/>
  <c r="M70" i="51165"/>
  <c r="M71" i="51165"/>
  <c r="M72" i="51165"/>
  <c r="M73" i="51165"/>
  <c r="M74" i="51165"/>
  <c r="M75" i="51165"/>
  <c r="M76" i="51165"/>
  <c r="M77" i="51165"/>
  <c r="M78" i="51165"/>
  <c r="M79" i="51165"/>
  <c r="M80" i="51165"/>
  <c r="M81" i="51165"/>
  <c r="M82" i="51165"/>
  <c r="M83" i="51165"/>
  <c r="M84" i="51165"/>
  <c r="M85" i="51165"/>
  <c r="M86" i="51165"/>
  <c r="M87" i="51165"/>
  <c r="M89" i="51165"/>
  <c r="Y9" i="51165"/>
  <c r="N52" i="51165"/>
  <c r="N53" i="51165"/>
  <c r="N54" i="51165"/>
  <c r="N55" i="51165"/>
  <c r="N56" i="51165"/>
  <c r="N57" i="51165"/>
  <c r="N58" i="51165"/>
  <c r="N59" i="51165"/>
  <c r="N60" i="51165"/>
  <c r="N61" i="51165"/>
  <c r="N62" i="51165"/>
  <c r="N63" i="51165"/>
  <c r="N64" i="51165"/>
  <c r="N65" i="51165"/>
  <c r="N66" i="51165"/>
  <c r="N67" i="51165"/>
  <c r="N68" i="51165"/>
  <c r="N69" i="51165"/>
  <c r="N70" i="51165"/>
  <c r="N71" i="51165"/>
  <c r="N72" i="51165"/>
  <c r="N73" i="51165"/>
  <c r="N74" i="51165"/>
  <c r="N75" i="51165"/>
  <c r="N76" i="51165"/>
  <c r="N77" i="51165"/>
  <c r="N78" i="51165"/>
  <c r="N79" i="51165"/>
  <c r="N80" i="51165"/>
  <c r="N81" i="51165"/>
  <c r="N82" i="51165"/>
  <c r="N83" i="51165"/>
  <c r="N84" i="51165"/>
  <c r="N85" i="51165"/>
  <c r="N86" i="51165"/>
  <c r="N87" i="51165"/>
  <c r="N89" i="51165"/>
  <c r="Z9" i="51165"/>
  <c r="O52" i="51165"/>
  <c r="O53" i="51165"/>
  <c r="O54" i="51165"/>
  <c r="O55" i="51165"/>
  <c r="O56" i="51165"/>
  <c r="O57" i="51165"/>
  <c r="O58" i="51165"/>
  <c r="O59" i="51165"/>
  <c r="O60" i="51165"/>
  <c r="O61" i="51165"/>
  <c r="O62" i="51165"/>
  <c r="O63" i="51165"/>
  <c r="O64" i="51165"/>
  <c r="O65" i="51165"/>
  <c r="O66" i="51165"/>
  <c r="O67" i="51165"/>
  <c r="O68" i="51165"/>
  <c r="O69" i="51165"/>
  <c r="O70" i="51165"/>
  <c r="O71" i="51165"/>
  <c r="O72" i="51165"/>
  <c r="O73" i="51165"/>
  <c r="O74" i="51165"/>
  <c r="O75" i="51165"/>
  <c r="O76" i="51165"/>
  <c r="O77" i="51165"/>
  <c r="O78" i="51165"/>
  <c r="O79" i="51165"/>
  <c r="O80" i="51165"/>
  <c r="O81" i="51165"/>
  <c r="O82" i="51165"/>
  <c r="O83" i="51165"/>
  <c r="O84" i="51165"/>
  <c r="O85" i="51165"/>
  <c r="O86" i="51165"/>
  <c r="O87" i="51165"/>
  <c r="O89" i="51165"/>
  <c r="AA9" i="51165"/>
  <c r="P52" i="51165"/>
  <c r="P53" i="51165"/>
  <c r="P54" i="51165"/>
  <c r="P55" i="51165"/>
  <c r="P56" i="51165"/>
  <c r="P57" i="51165"/>
  <c r="P58" i="51165"/>
  <c r="P59" i="51165"/>
  <c r="P60" i="51165"/>
  <c r="P61" i="51165"/>
  <c r="P62" i="51165"/>
  <c r="P63" i="51165"/>
  <c r="P64" i="51165"/>
  <c r="P65" i="51165"/>
  <c r="P66" i="51165"/>
  <c r="P67" i="51165"/>
  <c r="P68" i="51165"/>
  <c r="P69" i="51165"/>
  <c r="P70" i="51165"/>
  <c r="P71" i="51165"/>
  <c r="P72" i="51165"/>
  <c r="P73" i="51165"/>
  <c r="P74" i="51165"/>
  <c r="P75" i="51165"/>
  <c r="P76" i="51165"/>
  <c r="P77" i="51165"/>
  <c r="P78" i="51165"/>
  <c r="P79" i="51165"/>
  <c r="P80" i="51165"/>
  <c r="P81" i="51165"/>
  <c r="P82" i="51165"/>
  <c r="P83" i="51165"/>
  <c r="P84" i="51165"/>
  <c r="P85" i="51165"/>
  <c r="P86" i="51165"/>
  <c r="P87" i="51165"/>
  <c r="P89" i="51165"/>
  <c r="AB9" i="51165"/>
  <c r="Q52" i="51165"/>
  <c r="Q53" i="51165"/>
  <c r="Q54" i="51165"/>
  <c r="Q55" i="51165"/>
  <c r="Q56" i="51165"/>
  <c r="Q57" i="51165"/>
  <c r="Q58" i="51165"/>
  <c r="Q59" i="51165"/>
  <c r="Q60" i="51165"/>
  <c r="Q61" i="51165"/>
  <c r="Q62" i="51165"/>
  <c r="Q63" i="51165"/>
  <c r="Q64" i="51165"/>
  <c r="Q65" i="51165"/>
  <c r="Q66" i="51165"/>
  <c r="Q67" i="51165"/>
  <c r="Q68" i="51165"/>
  <c r="Q69" i="51165"/>
  <c r="Q70" i="51165"/>
  <c r="Q71" i="51165"/>
  <c r="Q72" i="51165"/>
  <c r="Q73" i="51165"/>
  <c r="Q74" i="51165"/>
  <c r="Q75" i="51165"/>
  <c r="Q76" i="51165"/>
  <c r="Q77" i="51165"/>
  <c r="Q78" i="51165"/>
  <c r="Q79" i="51165"/>
  <c r="Q80" i="51165"/>
  <c r="Q81" i="51165"/>
  <c r="Q82" i="51165"/>
  <c r="Q83" i="51165"/>
  <c r="Q84" i="51165"/>
  <c r="Q85" i="51165"/>
  <c r="Q86" i="51165"/>
  <c r="Q87" i="51165"/>
  <c r="Q89" i="51165"/>
  <c r="AC9" i="51165"/>
  <c r="R52" i="51165"/>
  <c r="R53" i="51165"/>
  <c r="R54" i="51165"/>
  <c r="R55" i="51165"/>
  <c r="R56" i="51165"/>
  <c r="R57" i="51165"/>
  <c r="R58" i="51165"/>
  <c r="R59" i="51165"/>
  <c r="R60" i="51165"/>
  <c r="R61" i="51165"/>
  <c r="R62" i="51165"/>
  <c r="R63" i="51165"/>
  <c r="R64" i="51165"/>
  <c r="R65" i="51165"/>
  <c r="R66" i="51165"/>
  <c r="R67" i="51165"/>
  <c r="R68" i="51165"/>
  <c r="R69" i="51165"/>
  <c r="R70" i="51165"/>
  <c r="R71" i="51165"/>
  <c r="R72" i="51165"/>
  <c r="R73" i="51165"/>
  <c r="R74" i="51165"/>
  <c r="R75" i="51165"/>
  <c r="R76" i="51165"/>
  <c r="R77" i="51165"/>
  <c r="R78" i="51165"/>
  <c r="R79" i="51165"/>
  <c r="R80" i="51165"/>
  <c r="R81" i="51165"/>
  <c r="R82" i="51165"/>
  <c r="R83" i="51165"/>
  <c r="R84" i="51165"/>
  <c r="R85" i="51165"/>
  <c r="R86" i="51165"/>
  <c r="R87" i="51165"/>
  <c r="R89" i="51165"/>
  <c r="AD9" i="51165"/>
  <c r="S52" i="51165"/>
  <c r="S53" i="51165"/>
  <c r="S54" i="51165"/>
  <c r="S55" i="51165"/>
  <c r="S56" i="51165"/>
  <c r="S57" i="51165"/>
  <c r="S58" i="51165"/>
  <c r="S59" i="51165"/>
  <c r="S60" i="51165"/>
  <c r="S61" i="51165"/>
  <c r="S62" i="51165"/>
  <c r="S63" i="51165"/>
  <c r="S64" i="51165"/>
  <c r="S65" i="51165"/>
  <c r="S66" i="51165"/>
  <c r="S67" i="51165"/>
  <c r="S68" i="51165"/>
  <c r="S69" i="51165"/>
  <c r="S70" i="51165"/>
  <c r="S71" i="51165"/>
  <c r="S72" i="51165"/>
  <c r="S73" i="51165"/>
  <c r="S74" i="51165"/>
  <c r="S75" i="51165"/>
  <c r="S76" i="51165"/>
  <c r="S77" i="51165"/>
  <c r="S78" i="51165"/>
  <c r="S79" i="51165"/>
  <c r="S80" i="51165"/>
  <c r="S81" i="51165"/>
  <c r="S82" i="51165"/>
  <c r="S83" i="51165"/>
  <c r="S84" i="51165"/>
  <c r="S85" i="51165"/>
  <c r="S86" i="51165"/>
  <c r="S87" i="51165"/>
  <c r="S89" i="51165"/>
  <c r="AE9" i="51165"/>
  <c r="T52" i="51165"/>
  <c r="T53" i="51165"/>
  <c r="T54" i="51165"/>
  <c r="T55" i="51165"/>
  <c r="T56" i="51165"/>
  <c r="T57" i="51165"/>
  <c r="T58" i="51165"/>
  <c r="T59" i="51165"/>
  <c r="T60" i="51165"/>
  <c r="T61" i="51165"/>
  <c r="T62" i="51165"/>
  <c r="T63" i="51165"/>
  <c r="T64" i="51165"/>
  <c r="T65" i="51165"/>
  <c r="T66" i="51165"/>
  <c r="T67" i="51165"/>
  <c r="T68" i="51165"/>
  <c r="T69" i="51165"/>
  <c r="T70" i="51165"/>
  <c r="T71" i="51165"/>
  <c r="T72" i="51165"/>
  <c r="T73" i="51165"/>
  <c r="T74" i="51165"/>
  <c r="T75" i="51165"/>
  <c r="T76" i="51165"/>
  <c r="T77" i="51165"/>
  <c r="T78" i="51165"/>
  <c r="T79" i="51165"/>
  <c r="T80" i="51165"/>
  <c r="T81" i="51165"/>
  <c r="T82" i="51165"/>
  <c r="T83" i="51165"/>
  <c r="T84" i="51165"/>
  <c r="T85" i="51165"/>
  <c r="T86" i="51165"/>
  <c r="T87" i="51165"/>
  <c r="T89" i="51165"/>
  <c r="AF9" i="51165"/>
  <c r="U52" i="51165"/>
  <c r="U53" i="51165"/>
  <c r="U54" i="51165"/>
  <c r="U55" i="51165"/>
  <c r="U56" i="51165"/>
  <c r="U57" i="51165"/>
  <c r="U58" i="51165"/>
  <c r="U59" i="51165"/>
  <c r="U60" i="51165"/>
  <c r="U61" i="51165"/>
  <c r="U62" i="51165"/>
  <c r="U63" i="51165"/>
  <c r="U64" i="51165"/>
  <c r="U65" i="51165"/>
  <c r="U66" i="51165"/>
  <c r="U67" i="51165"/>
  <c r="U68" i="51165"/>
  <c r="U69" i="51165"/>
  <c r="U70" i="51165"/>
  <c r="U71" i="51165"/>
  <c r="U72" i="51165"/>
  <c r="U73" i="51165"/>
  <c r="U74" i="51165"/>
  <c r="U75" i="51165"/>
  <c r="U76" i="51165"/>
  <c r="U77" i="51165"/>
  <c r="U78" i="51165"/>
  <c r="U79" i="51165"/>
  <c r="U80" i="51165"/>
  <c r="U81" i="51165"/>
  <c r="U82" i="51165"/>
  <c r="U83" i="51165"/>
  <c r="U84" i="51165"/>
  <c r="U85" i="51165"/>
  <c r="U86" i="51165"/>
  <c r="U87" i="51165"/>
  <c r="U89" i="51165"/>
  <c r="AG9" i="51165"/>
  <c r="J10" i="51165"/>
  <c r="L95" i="51165"/>
  <c r="L96" i="51165"/>
  <c r="J11" i="51165"/>
  <c r="L97" i="51165"/>
  <c r="J12" i="51165"/>
  <c r="L98" i="51165"/>
  <c r="J13" i="51165"/>
  <c r="L99" i="51165"/>
  <c r="J14" i="51165"/>
  <c r="L100" i="51165"/>
  <c r="J15" i="51165"/>
  <c r="L101" i="51165"/>
  <c r="J16" i="51165"/>
  <c r="L102" i="51165"/>
  <c r="J17" i="51165"/>
  <c r="L103" i="51165"/>
  <c r="J18" i="51165"/>
  <c r="L104" i="51165"/>
  <c r="J19" i="51165"/>
  <c r="L105" i="51165"/>
  <c r="J20" i="51165"/>
  <c r="L106" i="51165"/>
  <c r="J21" i="51165"/>
  <c r="L107" i="51165"/>
  <c r="J22" i="51165"/>
  <c r="L108" i="51165"/>
  <c r="J23" i="51165"/>
  <c r="L109" i="51165"/>
  <c r="J24" i="51165"/>
  <c r="L110" i="51165"/>
  <c r="J25" i="51165"/>
  <c r="L111" i="51165"/>
  <c r="J26" i="51165"/>
  <c r="L112" i="51165"/>
  <c r="J27" i="51165"/>
  <c r="L113" i="51165"/>
  <c r="J28" i="51165"/>
  <c r="L114" i="51165"/>
  <c r="J29" i="51165"/>
  <c r="L115" i="51165"/>
  <c r="J30" i="51165"/>
  <c r="L116" i="51165"/>
  <c r="J31" i="51165"/>
  <c r="L117" i="51165"/>
  <c r="J32" i="51165"/>
  <c r="L118" i="51165"/>
  <c r="J33" i="51165"/>
  <c r="L119" i="51165"/>
  <c r="J34" i="51165"/>
  <c r="L120" i="51165"/>
  <c r="J35" i="51165"/>
  <c r="L121" i="51165"/>
  <c r="J36" i="51165"/>
  <c r="L122" i="51165"/>
  <c r="J37" i="51165"/>
  <c r="L123" i="51165"/>
  <c r="J38" i="51165"/>
  <c r="L124" i="51165"/>
  <c r="J39" i="51165"/>
  <c r="L125" i="51165"/>
  <c r="J40" i="51165"/>
  <c r="L126" i="51165"/>
  <c r="J41" i="51165"/>
  <c r="L127" i="51165"/>
  <c r="J42" i="51165"/>
  <c r="L128" i="51165"/>
  <c r="J43" i="51165"/>
  <c r="L129" i="51165"/>
  <c r="J44" i="51165"/>
  <c r="L130" i="51165"/>
  <c r="L132" i="51165"/>
  <c r="X10" i="51165"/>
  <c r="M95" i="51165"/>
  <c r="M96" i="51165"/>
  <c r="M97" i="51165"/>
  <c r="M98" i="51165"/>
  <c r="M99" i="51165"/>
  <c r="M100" i="51165"/>
  <c r="M101" i="51165"/>
  <c r="M102" i="51165"/>
  <c r="M103" i="51165"/>
  <c r="M104" i="51165"/>
  <c r="M105" i="51165"/>
  <c r="M106" i="51165"/>
  <c r="M107" i="51165"/>
  <c r="M108" i="51165"/>
  <c r="M109" i="51165"/>
  <c r="M110" i="51165"/>
  <c r="M111" i="51165"/>
  <c r="M112" i="51165"/>
  <c r="M113" i="51165"/>
  <c r="M114" i="51165"/>
  <c r="M115" i="51165"/>
  <c r="M116" i="51165"/>
  <c r="M117" i="51165"/>
  <c r="M118" i="51165"/>
  <c r="M119" i="51165"/>
  <c r="M120" i="51165"/>
  <c r="M121" i="51165"/>
  <c r="M122" i="51165"/>
  <c r="M123" i="51165"/>
  <c r="M124" i="51165"/>
  <c r="M125" i="51165"/>
  <c r="M126" i="51165"/>
  <c r="M127" i="51165"/>
  <c r="M128" i="51165"/>
  <c r="M129" i="51165"/>
  <c r="M130" i="51165"/>
  <c r="M132" i="51165"/>
  <c r="Y10" i="51165"/>
  <c r="N95" i="51165"/>
  <c r="N96" i="51165"/>
  <c r="N97" i="51165"/>
  <c r="N98" i="51165"/>
  <c r="N99" i="51165"/>
  <c r="N100" i="51165"/>
  <c r="N101" i="51165"/>
  <c r="N102" i="51165"/>
  <c r="N103" i="51165"/>
  <c r="N104" i="51165"/>
  <c r="N105" i="51165"/>
  <c r="N106" i="51165"/>
  <c r="N107" i="51165"/>
  <c r="N108" i="51165"/>
  <c r="N109" i="51165"/>
  <c r="N110" i="51165"/>
  <c r="N111" i="51165"/>
  <c r="N112" i="51165"/>
  <c r="N113" i="51165"/>
  <c r="N114" i="51165"/>
  <c r="N115" i="51165"/>
  <c r="N116" i="51165"/>
  <c r="N117" i="51165"/>
  <c r="N118" i="51165"/>
  <c r="N119" i="51165"/>
  <c r="N120" i="51165"/>
  <c r="N121" i="51165"/>
  <c r="N122" i="51165"/>
  <c r="N123" i="51165"/>
  <c r="N124" i="51165"/>
  <c r="N125" i="51165"/>
  <c r="N126" i="51165"/>
  <c r="N127" i="51165"/>
  <c r="N128" i="51165"/>
  <c r="N129" i="51165"/>
  <c r="N130" i="51165"/>
  <c r="N132" i="51165"/>
  <c r="Z10" i="51165"/>
  <c r="O95" i="51165"/>
  <c r="O96" i="51165"/>
  <c r="O97" i="51165"/>
  <c r="O98" i="51165"/>
  <c r="O99" i="51165"/>
  <c r="O100" i="51165"/>
  <c r="O101" i="51165"/>
  <c r="O102" i="51165"/>
  <c r="O103" i="51165"/>
  <c r="O104" i="51165"/>
  <c r="O105" i="51165"/>
  <c r="O106" i="51165"/>
  <c r="O107" i="51165"/>
  <c r="O108" i="51165"/>
  <c r="O109" i="51165"/>
  <c r="O110" i="51165"/>
  <c r="O111" i="51165"/>
  <c r="O112" i="51165"/>
  <c r="O113" i="51165"/>
  <c r="O114" i="51165"/>
  <c r="O115" i="51165"/>
  <c r="O116" i="51165"/>
  <c r="O117" i="51165"/>
  <c r="O118" i="51165"/>
  <c r="O119" i="51165"/>
  <c r="O120" i="51165"/>
  <c r="O121" i="51165"/>
  <c r="O122" i="51165"/>
  <c r="O123" i="51165"/>
  <c r="O124" i="51165"/>
  <c r="O125" i="51165"/>
  <c r="O126" i="51165"/>
  <c r="O127" i="51165"/>
  <c r="O128" i="51165"/>
  <c r="O129" i="51165"/>
  <c r="O130" i="51165"/>
  <c r="O132" i="51165"/>
  <c r="AA10" i="51165"/>
  <c r="P95" i="51165"/>
  <c r="P96" i="51165"/>
  <c r="P97" i="51165"/>
  <c r="P98" i="51165"/>
  <c r="P99" i="51165"/>
  <c r="P100" i="51165"/>
  <c r="P101" i="51165"/>
  <c r="P102" i="51165"/>
  <c r="P103" i="51165"/>
  <c r="P104" i="51165"/>
  <c r="P105" i="51165"/>
  <c r="P106" i="51165"/>
  <c r="P107" i="51165"/>
  <c r="P108" i="51165"/>
  <c r="P109" i="51165"/>
  <c r="P110" i="51165"/>
  <c r="P111" i="51165"/>
  <c r="P112" i="51165"/>
  <c r="P113" i="51165"/>
  <c r="P114" i="51165"/>
  <c r="P115" i="51165"/>
  <c r="P116" i="51165"/>
  <c r="P117" i="51165"/>
  <c r="P118" i="51165"/>
  <c r="P119" i="51165"/>
  <c r="P120" i="51165"/>
  <c r="P121" i="51165"/>
  <c r="P122" i="51165"/>
  <c r="P123" i="51165"/>
  <c r="P124" i="51165"/>
  <c r="P125" i="51165"/>
  <c r="P126" i="51165"/>
  <c r="P127" i="51165"/>
  <c r="P128" i="51165"/>
  <c r="P129" i="51165"/>
  <c r="P130" i="51165"/>
  <c r="P132" i="51165"/>
  <c r="AB10" i="51165"/>
  <c r="Q95" i="51165"/>
  <c r="Q96" i="51165"/>
  <c r="Q97" i="51165"/>
  <c r="Q98" i="51165"/>
  <c r="Q99" i="51165"/>
  <c r="Q100" i="51165"/>
  <c r="Q101" i="51165"/>
  <c r="Q102" i="51165"/>
  <c r="Q103" i="51165"/>
  <c r="Q104" i="51165"/>
  <c r="Q105" i="51165"/>
  <c r="Q106" i="51165"/>
  <c r="Q107" i="51165"/>
  <c r="Q108" i="51165"/>
  <c r="Q109" i="51165"/>
  <c r="Q110" i="51165"/>
  <c r="Q111" i="51165"/>
  <c r="Q112" i="51165"/>
  <c r="Q113" i="51165"/>
  <c r="Q114" i="51165"/>
  <c r="Q115" i="51165"/>
  <c r="Q116" i="51165"/>
  <c r="Q117" i="51165"/>
  <c r="Q118" i="51165"/>
  <c r="Q119" i="51165"/>
  <c r="Q120" i="51165"/>
  <c r="Q121" i="51165"/>
  <c r="Q122" i="51165"/>
  <c r="Q123" i="51165"/>
  <c r="Q124" i="51165"/>
  <c r="Q125" i="51165"/>
  <c r="Q126" i="51165"/>
  <c r="Q127" i="51165"/>
  <c r="Q128" i="51165"/>
  <c r="Q129" i="51165"/>
  <c r="Q130" i="51165"/>
  <c r="Q132" i="51165"/>
  <c r="AC10" i="51165"/>
  <c r="R95" i="51165"/>
  <c r="R96" i="51165"/>
  <c r="R97" i="51165"/>
  <c r="R98" i="51165"/>
  <c r="R99" i="51165"/>
  <c r="R100" i="51165"/>
  <c r="R101" i="51165"/>
  <c r="R102" i="51165"/>
  <c r="R103" i="51165"/>
  <c r="R104" i="51165"/>
  <c r="R105" i="51165"/>
  <c r="R106" i="51165"/>
  <c r="R107" i="51165"/>
  <c r="R108" i="51165"/>
  <c r="R109" i="51165"/>
  <c r="R110" i="51165"/>
  <c r="R111" i="51165"/>
  <c r="R112" i="51165"/>
  <c r="R113" i="51165"/>
  <c r="R114" i="51165"/>
  <c r="R115" i="51165"/>
  <c r="R116" i="51165"/>
  <c r="R117" i="51165"/>
  <c r="R118" i="51165"/>
  <c r="R119" i="51165"/>
  <c r="R120" i="51165"/>
  <c r="R121" i="51165"/>
  <c r="R122" i="51165"/>
  <c r="R123" i="51165"/>
  <c r="R124" i="51165"/>
  <c r="R125" i="51165"/>
  <c r="R126" i="51165"/>
  <c r="R127" i="51165"/>
  <c r="R128" i="51165"/>
  <c r="R129" i="51165"/>
  <c r="R130" i="51165"/>
  <c r="R132" i="51165"/>
  <c r="AD10" i="51165"/>
  <c r="S95" i="51165"/>
  <c r="S96" i="51165"/>
  <c r="S97" i="51165"/>
  <c r="S98" i="51165"/>
  <c r="S99" i="51165"/>
  <c r="S100" i="51165"/>
  <c r="S101" i="51165"/>
  <c r="S102" i="51165"/>
  <c r="S103" i="51165"/>
  <c r="S104" i="51165"/>
  <c r="S105" i="51165"/>
  <c r="S106" i="51165"/>
  <c r="S107" i="51165"/>
  <c r="S108" i="51165"/>
  <c r="S109" i="51165"/>
  <c r="S110" i="51165"/>
  <c r="S111" i="51165"/>
  <c r="S112" i="51165"/>
  <c r="S113" i="51165"/>
  <c r="S114" i="51165"/>
  <c r="S115" i="51165"/>
  <c r="S116" i="51165"/>
  <c r="S117" i="51165"/>
  <c r="S118" i="51165"/>
  <c r="S119" i="51165"/>
  <c r="S120" i="51165"/>
  <c r="S121" i="51165"/>
  <c r="S122" i="51165"/>
  <c r="S123" i="51165"/>
  <c r="S124" i="51165"/>
  <c r="S125" i="51165"/>
  <c r="S126" i="51165"/>
  <c r="S127" i="51165"/>
  <c r="S128" i="51165"/>
  <c r="S129" i="51165"/>
  <c r="S130" i="51165"/>
  <c r="S132" i="51165"/>
  <c r="AE10" i="51165"/>
  <c r="T95" i="51165"/>
  <c r="T96" i="51165"/>
  <c r="T97" i="51165"/>
  <c r="T98" i="51165"/>
  <c r="T99" i="51165"/>
  <c r="T100" i="51165"/>
  <c r="T101" i="51165"/>
  <c r="T102" i="51165"/>
  <c r="T103" i="51165"/>
  <c r="T104" i="51165"/>
  <c r="T105" i="51165"/>
  <c r="T106" i="51165"/>
  <c r="T107" i="51165"/>
  <c r="T108" i="51165"/>
  <c r="T109" i="51165"/>
  <c r="T110" i="51165"/>
  <c r="T111" i="51165"/>
  <c r="T112" i="51165"/>
  <c r="T113" i="51165"/>
  <c r="T114" i="51165"/>
  <c r="T115" i="51165"/>
  <c r="T116" i="51165"/>
  <c r="T117" i="51165"/>
  <c r="T118" i="51165"/>
  <c r="T119" i="51165"/>
  <c r="T120" i="51165"/>
  <c r="T121" i="51165"/>
  <c r="T122" i="51165"/>
  <c r="T123" i="51165"/>
  <c r="T124" i="51165"/>
  <c r="T125" i="51165"/>
  <c r="T126" i="51165"/>
  <c r="T127" i="51165"/>
  <c r="T128" i="51165"/>
  <c r="T129" i="51165"/>
  <c r="T130" i="51165"/>
  <c r="T132" i="51165"/>
  <c r="AF10" i="51165"/>
  <c r="U95" i="51165"/>
  <c r="U96" i="51165"/>
  <c r="U97" i="51165"/>
  <c r="U98" i="51165"/>
  <c r="U99" i="51165"/>
  <c r="U100" i="51165"/>
  <c r="U101" i="51165"/>
  <c r="U102" i="51165"/>
  <c r="U103" i="51165"/>
  <c r="U104" i="51165"/>
  <c r="U105" i="51165"/>
  <c r="U106" i="51165"/>
  <c r="U107" i="51165"/>
  <c r="U108" i="51165"/>
  <c r="U109" i="51165"/>
  <c r="U110" i="51165"/>
  <c r="U111" i="51165"/>
  <c r="U112" i="51165"/>
  <c r="U113" i="51165"/>
  <c r="U114" i="51165"/>
  <c r="U115" i="51165"/>
  <c r="U116" i="51165"/>
  <c r="U117" i="51165"/>
  <c r="U118" i="51165"/>
  <c r="U119" i="51165"/>
  <c r="U120" i="51165"/>
  <c r="U121" i="51165"/>
  <c r="U122" i="51165"/>
  <c r="U123" i="51165"/>
  <c r="U124" i="51165"/>
  <c r="U125" i="51165"/>
  <c r="U126" i="51165"/>
  <c r="U127" i="51165"/>
  <c r="U128" i="51165"/>
  <c r="U129" i="51165"/>
  <c r="U130" i="51165"/>
  <c r="U132" i="51165"/>
  <c r="AG10" i="51165"/>
  <c r="L137" i="51165"/>
  <c r="L138" i="51165"/>
  <c r="L139" i="51165"/>
  <c r="L140" i="51165"/>
  <c r="L141" i="51165"/>
  <c r="L142" i="51165"/>
  <c r="L143" i="51165"/>
  <c r="L144" i="51165"/>
  <c r="L145" i="51165"/>
  <c r="L146" i="51165"/>
  <c r="L147" i="51165"/>
  <c r="L148" i="51165"/>
  <c r="L149" i="51165"/>
  <c r="L150" i="51165"/>
  <c r="L151" i="51165"/>
  <c r="L152" i="51165"/>
  <c r="L153" i="51165"/>
  <c r="L154" i="51165"/>
  <c r="L155" i="51165"/>
  <c r="L156" i="51165"/>
  <c r="L157" i="51165"/>
  <c r="L158" i="51165"/>
  <c r="L159" i="51165"/>
  <c r="L160" i="51165"/>
  <c r="L161" i="51165"/>
  <c r="L162" i="51165"/>
  <c r="L163" i="51165"/>
  <c r="L164" i="51165"/>
  <c r="L165" i="51165"/>
  <c r="L166" i="51165"/>
  <c r="L167" i="51165"/>
  <c r="L168" i="51165"/>
  <c r="L169" i="51165"/>
  <c r="L170" i="51165"/>
  <c r="L171" i="51165"/>
  <c r="L172" i="51165"/>
  <c r="L174" i="51165"/>
  <c r="X11" i="51165"/>
  <c r="M137" i="51165"/>
  <c r="M138" i="51165"/>
  <c r="M139" i="51165"/>
  <c r="M140" i="51165"/>
  <c r="M141" i="51165"/>
  <c r="M142" i="51165"/>
  <c r="M143" i="51165"/>
  <c r="M144" i="51165"/>
  <c r="M145" i="51165"/>
  <c r="M146" i="51165"/>
  <c r="M147" i="51165"/>
  <c r="M148" i="51165"/>
  <c r="M149" i="51165"/>
  <c r="M150" i="51165"/>
  <c r="M151" i="51165"/>
  <c r="M152" i="51165"/>
  <c r="M153" i="51165"/>
  <c r="M154" i="51165"/>
  <c r="M155" i="51165"/>
  <c r="M156" i="51165"/>
  <c r="M157" i="51165"/>
  <c r="M158" i="51165"/>
  <c r="M159" i="51165"/>
  <c r="M160" i="51165"/>
  <c r="M161" i="51165"/>
  <c r="M162" i="51165"/>
  <c r="M163" i="51165"/>
  <c r="M164" i="51165"/>
  <c r="M165" i="51165"/>
  <c r="M166" i="51165"/>
  <c r="M167" i="51165"/>
  <c r="M168" i="51165"/>
  <c r="M169" i="51165"/>
  <c r="M170" i="51165"/>
  <c r="M171" i="51165"/>
  <c r="M172" i="51165"/>
  <c r="M174" i="51165"/>
  <c r="Y11" i="51165"/>
  <c r="N137" i="51165"/>
  <c r="N138" i="51165"/>
  <c r="N139" i="51165"/>
  <c r="N140" i="51165"/>
  <c r="N141" i="51165"/>
  <c r="N142" i="51165"/>
  <c r="N143" i="51165"/>
  <c r="N144" i="51165"/>
  <c r="N145" i="51165"/>
  <c r="N146" i="51165"/>
  <c r="N147" i="51165"/>
  <c r="N148" i="51165"/>
  <c r="N149" i="51165"/>
  <c r="N150" i="51165"/>
  <c r="N151" i="51165"/>
  <c r="N152" i="51165"/>
  <c r="N153" i="51165"/>
  <c r="N154" i="51165"/>
  <c r="N155" i="51165"/>
  <c r="N156" i="51165"/>
  <c r="N157" i="51165"/>
  <c r="N158" i="51165"/>
  <c r="N159" i="51165"/>
  <c r="N160" i="51165"/>
  <c r="N161" i="51165"/>
  <c r="N162" i="51165"/>
  <c r="N163" i="51165"/>
  <c r="N164" i="51165"/>
  <c r="N165" i="51165"/>
  <c r="N166" i="51165"/>
  <c r="N167" i="51165"/>
  <c r="N168" i="51165"/>
  <c r="N169" i="51165"/>
  <c r="N170" i="51165"/>
  <c r="N171" i="51165"/>
  <c r="N172" i="51165"/>
  <c r="N174" i="51165"/>
  <c r="Z11" i="51165"/>
  <c r="O137" i="51165"/>
  <c r="O138" i="51165"/>
  <c r="O139" i="51165"/>
  <c r="O140" i="51165"/>
  <c r="O141" i="51165"/>
  <c r="O142" i="51165"/>
  <c r="O143" i="51165"/>
  <c r="O144" i="51165"/>
  <c r="O145" i="51165"/>
  <c r="O146" i="51165"/>
  <c r="O147" i="51165"/>
  <c r="O148" i="51165"/>
  <c r="O149" i="51165"/>
  <c r="O150" i="51165"/>
  <c r="O151" i="51165"/>
  <c r="O152" i="51165"/>
  <c r="O153" i="51165"/>
  <c r="O154" i="51165"/>
  <c r="O155" i="51165"/>
  <c r="O156" i="51165"/>
  <c r="O157" i="51165"/>
  <c r="O158" i="51165"/>
  <c r="O159" i="51165"/>
  <c r="O160" i="51165"/>
  <c r="O161" i="51165"/>
  <c r="O162" i="51165"/>
  <c r="O163" i="51165"/>
  <c r="O164" i="51165"/>
  <c r="O165" i="51165"/>
  <c r="O166" i="51165"/>
  <c r="O167" i="51165"/>
  <c r="O168" i="51165"/>
  <c r="O169" i="51165"/>
  <c r="O170" i="51165"/>
  <c r="O171" i="51165"/>
  <c r="O172" i="51165"/>
  <c r="O174" i="51165"/>
  <c r="AA11" i="51165"/>
  <c r="P137" i="51165"/>
  <c r="P138" i="51165"/>
  <c r="P139" i="51165"/>
  <c r="P140" i="51165"/>
  <c r="P141" i="51165"/>
  <c r="P142" i="51165"/>
  <c r="P143" i="51165"/>
  <c r="P144" i="51165"/>
  <c r="P145" i="51165"/>
  <c r="P146" i="51165"/>
  <c r="P147" i="51165"/>
  <c r="P148" i="51165"/>
  <c r="P149" i="51165"/>
  <c r="P150" i="51165"/>
  <c r="P151" i="51165"/>
  <c r="P152" i="51165"/>
  <c r="P153" i="51165"/>
  <c r="P154" i="51165"/>
  <c r="P155" i="51165"/>
  <c r="P156" i="51165"/>
  <c r="P157" i="51165"/>
  <c r="P158" i="51165"/>
  <c r="P159" i="51165"/>
  <c r="P160" i="51165"/>
  <c r="P161" i="51165"/>
  <c r="P162" i="51165"/>
  <c r="P163" i="51165"/>
  <c r="P164" i="51165"/>
  <c r="P165" i="51165"/>
  <c r="P166" i="51165"/>
  <c r="P167" i="51165"/>
  <c r="P168" i="51165"/>
  <c r="P169" i="51165"/>
  <c r="P170" i="51165"/>
  <c r="P171" i="51165"/>
  <c r="P172" i="51165"/>
  <c r="P174" i="51165"/>
  <c r="AB11" i="51165"/>
  <c r="Q137" i="51165"/>
  <c r="Q138" i="51165"/>
  <c r="Q139" i="51165"/>
  <c r="Q140" i="51165"/>
  <c r="Q141" i="51165"/>
  <c r="Q142" i="51165"/>
  <c r="Q143" i="51165"/>
  <c r="Q144" i="51165"/>
  <c r="Q145" i="51165"/>
  <c r="Q146" i="51165"/>
  <c r="Q147" i="51165"/>
  <c r="Q148" i="51165"/>
  <c r="Q149" i="51165"/>
  <c r="Q150" i="51165"/>
  <c r="Q151" i="51165"/>
  <c r="Q152" i="51165"/>
  <c r="Q153" i="51165"/>
  <c r="Q154" i="51165"/>
  <c r="Q155" i="51165"/>
  <c r="Q156" i="51165"/>
  <c r="Q157" i="51165"/>
  <c r="Q158" i="51165"/>
  <c r="Q159" i="51165"/>
  <c r="Q160" i="51165"/>
  <c r="Q161" i="51165"/>
  <c r="Q162" i="51165"/>
  <c r="Q163" i="51165"/>
  <c r="Q164" i="51165"/>
  <c r="Q165" i="51165"/>
  <c r="Q166" i="51165"/>
  <c r="Q167" i="51165"/>
  <c r="Q168" i="51165"/>
  <c r="Q169" i="51165"/>
  <c r="Q170" i="51165"/>
  <c r="Q171" i="51165"/>
  <c r="Q172" i="51165"/>
  <c r="Q174" i="51165"/>
  <c r="AC11" i="51165"/>
  <c r="R137" i="51165"/>
  <c r="R138" i="51165"/>
  <c r="R139" i="51165"/>
  <c r="R140" i="51165"/>
  <c r="R141" i="51165"/>
  <c r="R142" i="51165"/>
  <c r="R143" i="51165"/>
  <c r="R144" i="51165"/>
  <c r="R145" i="51165"/>
  <c r="R146" i="51165"/>
  <c r="R147" i="51165"/>
  <c r="R148" i="51165"/>
  <c r="R149" i="51165"/>
  <c r="R150" i="51165"/>
  <c r="R151" i="51165"/>
  <c r="R152" i="51165"/>
  <c r="R153" i="51165"/>
  <c r="R154" i="51165"/>
  <c r="R155" i="51165"/>
  <c r="R156" i="51165"/>
  <c r="R157" i="51165"/>
  <c r="R158" i="51165"/>
  <c r="R159" i="51165"/>
  <c r="R160" i="51165"/>
  <c r="R161" i="51165"/>
  <c r="R162" i="51165"/>
  <c r="R163" i="51165"/>
  <c r="R164" i="51165"/>
  <c r="R165" i="51165"/>
  <c r="R166" i="51165"/>
  <c r="R167" i="51165"/>
  <c r="R168" i="51165"/>
  <c r="R169" i="51165"/>
  <c r="R170" i="51165"/>
  <c r="R171" i="51165"/>
  <c r="R172" i="51165"/>
  <c r="R174" i="51165"/>
  <c r="AD11" i="51165"/>
  <c r="S137" i="51165"/>
  <c r="S138" i="51165"/>
  <c r="S139" i="51165"/>
  <c r="S140" i="51165"/>
  <c r="S141" i="51165"/>
  <c r="S142" i="51165"/>
  <c r="S143" i="51165"/>
  <c r="S144" i="51165"/>
  <c r="S145" i="51165"/>
  <c r="S146" i="51165"/>
  <c r="S147" i="51165"/>
  <c r="S148" i="51165"/>
  <c r="S149" i="51165"/>
  <c r="S150" i="51165"/>
  <c r="S151" i="51165"/>
  <c r="S152" i="51165"/>
  <c r="S153" i="51165"/>
  <c r="S154" i="51165"/>
  <c r="S155" i="51165"/>
  <c r="S156" i="51165"/>
  <c r="S157" i="51165"/>
  <c r="S158" i="51165"/>
  <c r="S159" i="51165"/>
  <c r="S160" i="51165"/>
  <c r="S161" i="51165"/>
  <c r="S162" i="51165"/>
  <c r="S163" i="51165"/>
  <c r="S164" i="51165"/>
  <c r="S165" i="51165"/>
  <c r="S166" i="51165"/>
  <c r="S167" i="51165"/>
  <c r="S168" i="51165"/>
  <c r="S169" i="51165"/>
  <c r="S170" i="51165"/>
  <c r="S171" i="51165"/>
  <c r="S172" i="51165"/>
  <c r="S174" i="51165"/>
  <c r="AE11" i="51165"/>
  <c r="T137" i="51165"/>
  <c r="T138" i="51165"/>
  <c r="T139" i="51165"/>
  <c r="T140" i="51165"/>
  <c r="T141" i="51165"/>
  <c r="T142" i="51165"/>
  <c r="T143" i="51165"/>
  <c r="T144" i="51165"/>
  <c r="T145" i="51165"/>
  <c r="T146" i="51165"/>
  <c r="T147" i="51165"/>
  <c r="T148" i="51165"/>
  <c r="T149" i="51165"/>
  <c r="T150" i="51165"/>
  <c r="T151" i="51165"/>
  <c r="T152" i="51165"/>
  <c r="T153" i="51165"/>
  <c r="T154" i="51165"/>
  <c r="T155" i="51165"/>
  <c r="T156" i="51165"/>
  <c r="T157" i="51165"/>
  <c r="T158" i="51165"/>
  <c r="T159" i="51165"/>
  <c r="T160" i="51165"/>
  <c r="T161" i="51165"/>
  <c r="T162" i="51165"/>
  <c r="T163" i="51165"/>
  <c r="T164" i="51165"/>
  <c r="T165" i="51165"/>
  <c r="T166" i="51165"/>
  <c r="T167" i="51165"/>
  <c r="T168" i="51165"/>
  <c r="T169" i="51165"/>
  <c r="T170" i="51165"/>
  <c r="T171" i="51165"/>
  <c r="T172" i="51165"/>
  <c r="T174" i="51165"/>
  <c r="AF11" i="51165"/>
  <c r="U137" i="51165"/>
  <c r="U138" i="51165"/>
  <c r="U139" i="51165"/>
  <c r="U140" i="51165"/>
  <c r="U141" i="51165"/>
  <c r="U142" i="51165"/>
  <c r="U143" i="51165"/>
  <c r="U144" i="51165"/>
  <c r="U145" i="51165"/>
  <c r="U146" i="51165"/>
  <c r="U147" i="51165"/>
  <c r="U148" i="51165"/>
  <c r="U149" i="51165"/>
  <c r="U150" i="51165"/>
  <c r="U151" i="51165"/>
  <c r="U152" i="51165"/>
  <c r="U153" i="51165"/>
  <c r="U154" i="51165"/>
  <c r="U155" i="51165"/>
  <c r="U156" i="51165"/>
  <c r="U157" i="51165"/>
  <c r="U158" i="51165"/>
  <c r="U159" i="51165"/>
  <c r="U160" i="51165"/>
  <c r="U161" i="51165"/>
  <c r="U162" i="51165"/>
  <c r="U163" i="51165"/>
  <c r="U164" i="51165"/>
  <c r="U165" i="51165"/>
  <c r="U166" i="51165"/>
  <c r="U167" i="51165"/>
  <c r="U168" i="51165"/>
  <c r="U169" i="51165"/>
  <c r="U170" i="51165"/>
  <c r="U171" i="51165"/>
  <c r="U172" i="51165"/>
  <c r="U174" i="51165"/>
  <c r="AG11" i="51165"/>
  <c r="X16" i="51165"/>
  <c r="X18" i="51165"/>
  <c r="Y18" i="51165"/>
  <c r="AA18" i="51165"/>
  <c r="X19" i="51165"/>
  <c r="Y19" i="51165"/>
  <c r="AA19" i="51165"/>
  <c r="AA32" i="51165"/>
  <c r="AB32" i="51165"/>
  <c r="AD32" i="51165"/>
  <c r="AD33" i="51165"/>
  <c r="AE32" i="51165"/>
  <c r="AA33" i="51165"/>
  <c r="AB33" i="51165"/>
  <c r="AE33" i="51165"/>
  <c r="AG32" i="51165" a="1"/>
  <c r="AG32" i="51165"/>
  <c r="AH32" i="51165"/>
  <c r="AG33" i="51165"/>
  <c r="AH33" i="51165"/>
  <c r="AA40" i="51165"/>
  <c r="AB40" i="51165"/>
  <c r="AD40" i="51165"/>
  <c r="AD41" i="51165"/>
  <c r="AE40" i="51165"/>
  <c r="AA41" i="51165"/>
  <c r="AB41" i="51165"/>
  <c r="AE41" i="51165"/>
  <c r="AG40" i="51165" a="1"/>
  <c r="AG40" i="51165"/>
  <c r="AH40" i="51165"/>
  <c r="AG41" i="51165"/>
  <c r="AH41" i="51165"/>
  <c r="AA48" i="51165"/>
  <c r="AB48" i="51165"/>
  <c r="AD48" i="51165"/>
  <c r="AD49" i="51165"/>
  <c r="AE48" i="51165"/>
  <c r="AA49" i="51165"/>
  <c r="AB49" i="51165"/>
  <c r="AE49" i="51165"/>
  <c r="AG48" i="51165" a="1"/>
  <c r="AG48" i="51165"/>
  <c r="AH48" i="51165"/>
  <c r="AG49" i="51165"/>
  <c r="AH49" i="51165"/>
  <c r="AA56" i="51165"/>
  <c r="AB56" i="51165"/>
  <c r="AD56" i="51165"/>
  <c r="AD57" i="51165"/>
  <c r="AE56" i="51165"/>
  <c r="AA57" i="51165"/>
  <c r="AB57" i="51165"/>
  <c r="AE57" i="51165"/>
  <c r="AG56" i="51165" a="1"/>
  <c r="AG56" i="51165"/>
  <c r="AH56" i="51165"/>
  <c r="AG57" i="51165"/>
  <c r="AH57" i="51165"/>
  <c r="AA64" i="51165"/>
  <c r="AB64" i="51165"/>
  <c r="AD64" i="51165"/>
  <c r="AD65" i="51165"/>
  <c r="AE64" i="51165"/>
  <c r="AA65" i="51165"/>
  <c r="AB65" i="51165"/>
  <c r="AE65" i="51165"/>
  <c r="AG64" i="51165" a="1"/>
  <c r="AG64" i="51165"/>
  <c r="AH64" i="51165"/>
  <c r="AG65" i="51165"/>
  <c r="AH65" i="51165"/>
  <c r="AA72" i="51165"/>
  <c r="AB72" i="51165"/>
  <c r="AD72" i="51165"/>
  <c r="AD73" i="51165"/>
  <c r="AE72" i="51165"/>
  <c r="AA73" i="51165"/>
  <c r="AB73" i="51165"/>
  <c r="AE73" i="51165"/>
  <c r="AG72" i="51165" a="1"/>
  <c r="AG72" i="51165"/>
  <c r="AH72" i="51165"/>
  <c r="AG73" i="51165"/>
  <c r="AH73" i="51165"/>
  <c r="AA80" i="51165"/>
  <c r="AB80" i="51165"/>
  <c r="AD80" i="51165"/>
  <c r="AD81" i="51165"/>
  <c r="AE80" i="51165"/>
  <c r="AA81" i="51165"/>
  <c r="AB81" i="51165"/>
  <c r="AE81" i="51165"/>
  <c r="AG80" i="51165" a="1"/>
  <c r="AG80" i="51165"/>
  <c r="AH80" i="51165"/>
  <c r="AG81" i="51165"/>
  <c r="AH81" i="51165"/>
  <c r="AA88" i="51165"/>
  <c r="AB88" i="51165"/>
  <c r="AD88" i="51165"/>
  <c r="AD89" i="51165"/>
  <c r="AE88" i="51165"/>
  <c r="AA89" i="51165"/>
  <c r="AB89" i="51165"/>
  <c r="AE89" i="51165"/>
  <c r="AG88" i="51165" a="1"/>
  <c r="AG88" i="51165"/>
  <c r="AH88" i="51165"/>
  <c r="AG89" i="51165"/>
  <c r="AH89" i="51165"/>
  <c r="AA96" i="51165"/>
  <c r="AB96" i="51165"/>
  <c r="AD96" i="51165"/>
  <c r="AD97" i="51165"/>
  <c r="AE96" i="51165"/>
  <c r="AA97" i="51165"/>
  <c r="AB97" i="51165"/>
  <c r="AE97" i="51165"/>
  <c r="AG96" i="51165" a="1"/>
  <c r="AG96" i="51165"/>
  <c r="AH96" i="51165"/>
  <c r="AG97" i="51165"/>
  <c r="AH97" i="51165"/>
  <c r="AA104" i="51165"/>
  <c r="AB104" i="51165"/>
  <c r="AD104" i="51165"/>
  <c r="AD105" i="51165"/>
  <c r="AE104" i="51165"/>
  <c r="AA105" i="51165"/>
  <c r="AB105" i="51165"/>
  <c r="AE105" i="51165"/>
  <c r="AG104" i="51165" a="1"/>
  <c r="AG104" i="51165"/>
  <c r="AH104" i="51165"/>
  <c r="AG105" i="51165"/>
  <c r="AH105" i="51165"/>
  <c r="J8" i="51164"/>
  <c r="K8" i="51164"/>
  <c r="F9" i="51164"/>
  <c r="H9" i="51164"/>
  <c r="F10" i="51164"/>
  <c r="F11" i="51164"/>
  <c r="F12" i="51164"/>
  <c r="F13" i="51164"/>
  <c r="F14" i="51164"/>
  <c r="F15" i="51164"/>
  <c r="F16" i="51164"/>
  <c r="F17" i="51164"/>
  <c r="F18" i="51164"/>
  <c r="F19" i="51164"/>
  <c r="F20" i="51164"/>
  <c r="F21" i="51164"/>
  <c r="F22" i="51164"/>
  <c r="F23" i="51164"/>
  <c r="F24" i="51164"/>
  <c r="F25" i="51164"/>
  <c r="F26" i="51164"/>
  <c r="F27" i="51164"/>
  <c r="F28" i="51164"/>
  <c r="F29" i="51164"/>
  <c r="F30" i="51164"/>
  <c r="F31" i="51164"/>
  <c r="F32" i="51164"/>
  <c r="F33" i="51164"/>
  <c r="F34" i="51164"/>
  <c r="F35" i="51164"/>
  <c r="F36" i="51164"/>
  <c r="F37" i="51164"/>
  <c r="F38" i="51164"/>
  <c r="F39" i="51164"/>
  <c r="F40" i="51164"/>
  <c r="F41" i="51164"/>
  <c r="F42" i="51164"/>
  <c r="F43" i="51164"/>
  <c r="C44" i="51164"/>
  <c r="D44" i="51164"/>
  <c r="F44" i="51164"/>
  <c r="F46" i="51164"/>
  <c r="F47" i="51164"/>
  <c r="J9" i="51164"/>
  <c r="K9" i="51164"/>
  <c r="M9" i="51164"/>
  <c r="H10" i="51164"/>
  <c r="H11" i="51164"/>
  <c r="J11" i="51164"/>
  <c r="K11" i="51164"/>
  <c r="M11" i="51164"/>
  <c r="H12" i="51164"/>
  <c r="J12" i="51164"/>
  <c r="K12" i="51164"/>
  <c r="M12" i="51164"/>
  <c r="H13" i="51164"/>
  <c r="J13" i="51164"/>
  <c r="K13" i="51164"/>
  <c r="M13" i="51164"/>
  <c r="H14" i="51164"/>
  <c r="J14" i="51164"/>
  <c r="K14" i="51164"/>
  <c r="M14" i="51164"/>
  <c r="H15" i="51164"/>
  <c r="J15" i="51164"/>
  <c r="K15" i="51164"/>
  <c r="M15" i="51164"/>
  <c r="H16" i="51164"/>
  <c r="J16" i="51164"/>
  <c r="K16" i="51164"/>
  <c r="M16" i="51164"/>
  <c r="H17" i="51164"/>
  <c r="J17" i="51164"/>
  <c r="K17" i="51164"/>
  <c r="M17" i="51164"/>
  <c r="H18" i="51164"/>
  <c r="J18" i="51164"/>
  <c r="K18" i="51164"/>
  <c r="M18" i="51164"/>
  <c r="H19" i="51164"/>
  <c r="J19" i="51164"/>
  <c r="K19" i="51164"/>
  <c r="M19" i="51164"/>
  <c r="H20" i="51164"/>
  <c r="J20" i="51164"/>
  <c r="K20" i="51164"/>
  <c r="M20" i="51164"/>
  <c r="H21" i="51164"/>
  <c r="J21" i="51164"/>
  <c r="K21" i="51164"/>
  <c r="M21" i="51164"/>
  <c r="H22" i="51164"/>
  <c r="H23" i="51164"/>
  <c r="J23" i="51164"/>
  <c r="K23" i="51164"/>
  <c r="M23" i="51164"/>
  <c r="H24" i="51164"/>
  <c r="J24" i="51164"/>
  <c r="K24" i="51164"/>
  <c r="M24" i="51164"/>
  <c r="H25" i="51164"/>
  <c r="J25" i="51164"/>
  <c r="K25" i="51164"/>
  <c r="M25" i="51164"/>
  <c r="H26" i="51164"/>
  <c r="H27" i="51164"/>
  <c r="J27" i="51164"/>
  <c r="K27" i="51164"/>
  <c r="M27" i="51164"/>
  <c r="H28" i="51164"/>
  <c r="J28" i="51164"/>
  <c r="K28" i="51164"/>
  <c r="M28" i="51164"/>
  <c r="H29" i="51164"/>
  <c r="J29" i="51164"/>
  <c r="K29" i="51164"/>
  <c r="M29" i="51164"/>
  <c r="H30" i="51164"/>
  <c r="H31" i="51164"/>
  <c r="J31" i="51164"/>
  <c r="K31" i="51164"/>
  <c r="M31" i="51164"/>
  <c r="H32" i="51164"/>
  <c r="J32" i="51164"/>
  <c r="K32" i="51164"/>
  <c r="M32" i="51164"/>
  <c r="H33" i="51164"/>
  <c r="J33" i="51164"/>
  <c r="K33" i="51164"/>
  <c r="M33" i="51164"/>
  <c r="H34" i="51164"/>
  <c r="H35" i="51164"/>
  <c r="J35" i="51164"/>
  <c r="K35" i="51164"/>
  <c r="M35" i="51164"/>
  <c r="H36" i="51164"/>
  <c r="J36" i="51164"/>
  <c r="K36" i="51164"/>
  <c r="M36" i="51164"/>
  <c r="H37" i="51164"/>
  <c r="J37" i="51164"/>
  <c r="K37" i="51164"/>
  <c r="M37" i="51164"/>
  <c r="H38" i="51164"/>
  <c r="J38" i="51164"/>
  <c r="K38" i="51164"/>
  <c r="M38" i="51164"/>
  <c r="H39" i="51164"/>
  <c r="J39" i="51164"/>
  <c r="K39" i="51164"/>
  <c r="M39" i="51164"/>
  <c r="H40" i="51164"/>
  <c r="J40" i="51164"/>
  <c r="K40" i="51164"/>
  <c r="M40" i="51164"/>
  <c r="H41" i="51164"/>
  <c r="J41" i="51164"/>
  <c r="K41" i="51164"/>
  <c r="M41" i="51164"/>
  <c r="H42" i="51164"/>
  <c r="J42" i="51164"/>
  <c r="K42" i="51164"/>
  <c r="M42" i="51164"/>
  <c r="H43" i="51164"/>
  <c r="J43" i="51164"/>
  <c r="K43" i="51164"/>
  <c r="M43" i="51164"/>
  <c r="H44" i="51164"/>
  <c r="J44" i="51164"/>
  <c r="K44" i="51164"/>
  <c r="M44" i="51164"/>
  <c r="C89" i="51164"/>
  <c r="F56" i="51164"/>
  <c r="D89" i="51164"/>
  <c r="G56" i="51164"/>
  <c r="F57" i="51164"/>
  <c r="I57" i="51164"/>
  <c r="G57" i="51164"/>
  <c r="J57" i="51164"/>
  <c r="I90" i="51164"/>
  <c r="F58" i="51164"/>
  <c r="K57" i="51164"/>
  <c r="G58" i="51164"/>
  <c r="L57" i="51164"/>
  <c r="M57" i="51164"/>
  <c r="N57" i="51164"/>
  <c r="O57" i="51164"/>
  <c r="P57" i="51164"/>
  <c r="R57" i="51164"/>
  <c r="S57" i="51164"/>
  <c r="I58" i="51164"/>
  <c r="F59" i="51164"/>
  <c r="K58" i="51164"/>
  <c r="J58" i="51164"/>
  <c r="G59" i="51164"/>
  <c r="L58" i="51164"/>
  <c r="M58" i="51164"/>
  <c r="N58" i="51164"/>
  <c r="O58" i="51164"/>
  <c r="P58" i="51164"/>
  <c r="R58" i="51164"/>
  <c r="S58" i="51164"/>
  <c r="I59" i="51164"/>
  <c r="F60" i="51164"/>
  <c r="K59" i="51164"/>
  <c r="J59" i="51164"/>
  <c r="G60" i="51164"/>
  <c r="L59" i="51164"/>
  <c r="M59" i="51164"/>
  <c r="N59" i="51164"/>
  <c r="O59" i="51164"/>
  <c r="P59" i="51164"/>
  <c r="R59" i="51164"/>
  <c r="S59" i="51164"/>
  <c r="I60" i="51164"/>
  <c r="F61" i="51164"/>
  <c r="K60" i="51164"/>
  <c r="J60" i="51164"/>
  <c r="G61" i="51164"/>
  <c r="L60" i="51164"/>
  <c r="M60" i="51164"/>
  <c r="N60" i="51164"/>
  <c r="O60" i="51164"/>
  <c r="P60" i="51164"/>
  <c r="R60" i="51164"/>
  <c r="S60" i="51164"/>
  <c r="I61" i="51164"/>
  <c r="F62" i="51164"/>
  <c r="K61" i="51164"/>
  <c r="J61" i="51164"/>
  <c r="G62" i="51164"/>
  <c r="L61" i="51164"/>
  <c r="M61" i="51164"/>
  <c r="N61" i="51164"/>
  <c r="O61" i="51164"/>
  <c r="P61" i="51164"/>
  <c r="R61" i="51164"/>
  <c r="S61" i="51164"/>
  <c r="I62" i="51164"/>
  <c r="F63" i="51164"/>
  <c r="K62" i="51164"/>
  <c r="J62" i="51164"/>
  <c r="G63" i="51164"/>
  <c r="L62" i="51164"/>
  <c r="M62" i="51164"/>
  <c r="N62" i="51164"/>
  <c r="O62" i="51164"/>
  <c r="P62" i="51164"/>
  <c r="R62" i="51164"/>
  <c r="S62" i="51164"/>
  <c r="I63" i="51164"/>
  <c r="F64" i="51164"/>
  <c r="K63" i="51164"/>
  <c r="J63" i="51164"/>
  <c r="G64" i="51164"/>
  <c r="L63" i="51164"/>
  <c r="M63" i="51164"/>
  <c r="N63" i="51164"/>
  <c r="O63" i="51164"/>
  <c r="P63" i="51164"/>
  <c r="R63" i="51164"/>
  <c r="S63" i="51164"/>
  <c r="I64" i="51164"/>
  <c r="F65" i="51164"/>
  <c r="K64" i="51164"/>
  <c r="J64" i="51164"/>
  <c r="G65" i="51164"/>
  <c r="L64" i="51164"/>
  <c r="M64" i="51164"/>
  <c r="N64" i="51164"/>
  <c r="O64" i="51164"/>
  <c r="P64" i="51164"/>
  <c r="R64" i="51164"/>
  <c r="S64" i="51164"/>
  <c r="I65" i="51164"/>
  <c r="F66" i="51164"/>
  <c r="K65" i="51164"/>
  <c r="J65" i="51164"/>
  <c r="G66" i="51164"/>
  <c r="L65" i="51164"/>
  <c r="M65" i="51164"/>
  <c r="N65" i="51164"/>
  <c r="O65" i="51164"/>
  <c r="P65" i="51164"/>
  <c r="R65" i="51164"/>
  <c r="S65" i="51164"/>
  <c r="R66" i="51164"/>
  <c r="S66" i="51164"/>
  <c r="F67" i="51164"/>
  <c r="I67" i="51164"/>
  <c r="F68" i="51164"/>
  <c r="K67" i="51164"/>
  <c r="G67" i="51164"/>
  <c r="J67" i="51164"/>
  <c r="G68" i="51164"/>
  <c r="L67" i="51164"/>
  <c r="M67" i="51164"/>
  <c r="N67" i="51164"/>
  <c r="O67" i="51164"/>
  <c r="P67" i="51164"/>
  <c r="R67" i="51164"/>
  <c r="S67" i="51164"/>
  <c r="I68" i="51164"/>
  <c r="F69" i="51164"/>
  <c r="K68" i="51164"/>
  <c r="J68" i="51164"/>
  <c r="G69" i="51164"/>
  <c r="L68" i="51164"/>
  <c r="M68" i="51164"/>
  <c r="N68" i="51164"/>
  <c r="O68" i="51164"/>
  <c r="P68" i="51164"/>
  <c r="R68" i="51164"/>
  <c r="S68" i="51164"/>
  <c r="I69" i="51164"/>
  <c r="F70" i="51164"/>
  <c r="K69" i="51164"/>
  <c r="J69" i="51164"/>
  <c r="G70" i="51164"/>
  <c r="L69" i="51164"/>
  <c r="M69" i="51164"/>
  <c r="N69" i="51164"/>
  <c r="O69" i="51164"/>
  <c r="P69" i="51164"/>
  <c r="R69" i="51164"/>
  <c r="S69" i="51164"/>
  <c r="I70" i="51164"/>
  <c r="F71" i="51164"/>
  <c r="K70" i="51164"/>
  <c r="J70" i="51164"/>
  <c r="G71" i="51164"/>
  <c r="L70" i="51164"/>
  <c r="M70" i="51164"/>
  <c r="N70" i="51164"/>
  <c r="O70" i="51164"/>
  <c r="P70" i="51164"/>
  <c r="R70" i="51164"/>
  <c r="S70" i="51164"/>
  <c r="I71" i="51164"/>
  <c r="F72" i="51164"/>
  <c r="K71" i="51164"/>
  <c r="J71" i="51164"/>
  <c r="G72" i="51164"/>
  <c r="L71" i="51164"/>
  <c r="M71" i="51164"/>
  <c r="N71" i="51164"/>
  <c r="O71" i="51164"/>
  <c r="P71" i="51164"/>
  <c r="R71" i="51164"/>
  <c r="S71" i="51164"/>
  <c r="I72" i="51164"/>
  <c r="F73" i="51164"/>
  <c r="K72" i="51164"/>
  <c r="J72" i="51164"/>
  <c r="G73" i="51164"/>
  <c r="L72" i="51164"/>
  <c r="M72" i="51164"/>
  <c r="N72" i="51164"/>
  <c r="O72" i="51164"/>
  <c r="P72" i="51164"/>
  <c r="R72" i="51164"/>
  <c r="S72" i="51164"/>
  <c r="I73" i="51164"/>
  <c r="F74" i="51164"/>
  <c r="K73" i="51164"/>
  <c r="J73" i="51164"/>
  <c r="G74" i="51164"/>
  <c r="L73" i="51164"/>
  <c r="M73" i="51164"/>
  <c r="N73" i="51164"/>
  <c r="O73" i="51164"/>
  <c r="P73" i="51164"/>
  <c r="R73" i="51164"/>
  <c r="S73" i="51164"/>
  <c r="I74" i="51164"/>
  <c r="F75" i="51164"/>
  <c r="K74" i="51164"/>
  <c r="J74" i="51164"/>
  <c r="G75" i="51164"/>
  <c r="L74" i="51164"/>
  <c r="M74" i="51164"/>
  <c r="N74" i="51164"/>
  <c r="O74" i="51164"/>
  <c r="P74" i="51164"/>
  <c r="R74" i="51164"/>
  <c r="S74" i="51164"/>
  <c r="I75" i="51164"/>
  <c r="F76" i="51164"/>
  <c r="K75" i="51164"/>
  <c r="J75" i="51164"/>
  <c r="G76" i="51164"/>
  <c r="L75" i="51164"/>
  <c r="M75" i="51164"/>
  <c r="N75" i="51164"/>
  <c r="O75" i="51164"/>
  <c r="P75" i="51164"/>
  <c r="R75" i="51164"/>
  <c r="S75" i="51164"/>
  <c r="I76" i="51164"/>
  <c r="F77" i="51164"/>
  <c r="K76" i="51164"/>
  <c r="J76" i="51164"/>
  <c r="G77" i="51164"/>
  <c r="L76" i="51164"/>
  <c r="M76" i="51164"/>
  <c r="N76" i="51164"/>
  <c r="O76" i="51164"/>
  <c r="P76" i="51164"/>
  <c r="R76" i="51164"/>
  <c r="S76" i="51164"/>
  <c r="I77" i="51164"/>
  <c r="F78" i="51164"/>
  <c r="K77" i="51164"/>
  <c r="J77" i="51164"/>
  <c r="G78" i="51164"/>
  <c r="L77" i="51164"/>
  <c r="M77" i="51164"/>
  <c r="N77" i="51164"/>
  <c r="O77" i="51164"/>
  <c r="P77" i="51164"/>
  <c r="R77" i="51164"/>
  <c r="S77" i="51164"/>
  <c r="I78" i="51164"/>
  <c r="F79" i="51164"/>
  <c r="K78" i="51164"/>
  <c r="J78" i="51164"/>
  <c r="G79" i="51164"/>
  <c r="L78" i="51164"/>
  <c r="M78" i="51164"/>
  <c r="N78" i="51164"/>
  <c r="O78" i="51164"/>
  <c r="P78" i="51164"/>
  <c r="R78" i="51164"/>
  <c r="S78" i="51164"/>
  <c r="I79" i="51164"/>
  <c r="F80" i="51164"/>
  <c r="K79" i="51164"/>
  <c r="J79" i="51164"/>
  <c r="G80" i="51164"/>
  <c r="L79" i="51164"/>
  <c r="M79" i="51164"/>
  <c r="N79" i="51164"/>
  <c r="O79" i="51164"/>
  <c r="P79" i="51164"/>
  <c r="R79" i="51164"/>
  <c r="S79" i="51164"/>
  <c r="I80" i="51164"/>
  <c r="F81" i="51164"/>
  <c r="K80" i="51164"/>
  <c r="J80" i="51164"/>
  <c r="G81" i="51164"/>
  <c r="L80" i="51164"/>
  <c r="M80" i="51164"/>
  <c r="N80" i="51164"/>
  <c r="O80" i="51164"/>
  <c r="P80" i="51164"/>
  <c r="R80" i="51164"/>
  <c r="S80" i="51164"/>
  <c r="I81" i="51164"/>
  <c r="F82" i="51164"/>
  <c r="K81" i="51164"/>
  <c r="J81" i="51164"/>
  <c r="G82" i="51164"/>
  <c r="L81" i="51164"/>
  <c r="M81" i="51164"/>
  <c r="N81" i="51164"/>
  <c r="O81" i="51164"/>
  <c r="P81" i="51164"/>
  <c r="R81" i="51164"/>
  <c r="S81" i="51164"/>
  <c r="I82" i="51164"/>
  <c r="F83" i="51164"/>
  <c r="K82" i="51164"/>
  <c r="J82" i="51164"/>
  <c r="G83" i="51164"/>
  <c r="L82" i="51164"/>
  <c r="M82" i="51164"/>
  <c r="N82" i="51164"/>
  <c r="O82" i="51164"/>
  <c r="P82" i="51164"/>
  <c r="R82" i="51164"/>
  <c r="S82" i="51164"/>
  <c r="I83" i="51164"/>
  <c r="F84" i="51164"/>
  <c r="K83" i="51164"/>
  <c r="J83" i="51164"/>
  <c r="G84" i="51164"/>
  <c r="L83" i="51164"/>
  <c r="M83" i="51164"/>
  <c r="N83" i="51164"/>
  <c r="O83" i="51164"/>
  <c r="P83" i="51164"/>
  <c r="R83" i="51164"/>
  <c r="S83" i="51164"/>
  <c r="I84" i="51164"/>
  <c r="F85" i="51164"/>
  <c r="K84" i="51164"/>
  <c r="J84" i="51164"/>
  <c r="G85" i="51164"/>
  <c r="L84" i="51164"/>
  <c r="M84" i="51164"/>
  <c r="N84" i="51164"/>
  <c r="O84" i="51164"/>
  <c r="P84" i="51164"/>
  <c r="R84" i="51164"/>
  <c r="S84" i="51164"/>
  <c r="I85" i="51164"/>
  <c r="F86" i="51164"/>
  <c r="K85" i="51164"/>
  <c r="J85" i="51164"/>
  <c r="G86" i="51164"/>
  <c r="L85" i="51164"/>
  <c r="M85" i="51164"/>
  <c r="N85" i="51164"/>
  <c r="O85" i="51164"/>
  <c r="P85" i="51164"/>
  <c r="R85" i="51164"/>
  <c r="S85" i="51164"/>
  <c r="I86" i="51164"/>
  <c r="F87" i="51164"/>
  <c r="K86" i="51164"/>
  <c r="J86" i="51164"/>
  <c r="G87" i="51164"/>
  <c r="L86" i="51164"/>
  <c r="M86" i="51164"/>
  <c r="N86" i="51164"/>
  <c r="O86" i="51164"/>
  <c r="P86" i="51164"/>
  <c r="R86" i="51164"/>
  <c r="S86" i="51164"/>
  <c r="I87" i="51164"/>
  <c r="F88" i="51164"/>
  <c r="K87" i="51164"/>
  <c r="J87" i="51164"/>
  <c r="G88" i="51164"/>
  <c r="L87" i="51164"/>
  <c r="M87" i="51164"/>
  <c r="N87" i="51164"/>
  <c r="O87" i="51164"/>
  <c r="P87" i="51164"/>
  <c r="R87" i="51164"/>
  <c r="S87" i="51164"/>
  <c r="U57" i="51164"/>
  <c r="AA57" i="51164"/>
  <c r="U58" i="51164"/>
  <c r="AA58" i="51164"/>
  <c r="U59" i="51164"/>
  <c r="AA59" i="51164"/>
  <c r="U60" i="51164"/>
  <c r="AA60" i="51164"/>
  <c r="U61" i="51164"/>
  <c r="AA61" i="51164"/>
  <c r="U62" i="51164"/>
  <c r="AA62" i="51164"/>
  <c r="U63" i="51164"/>
  <c r="AA63" i="51164"/>
  <c r="U64" i="51164"/>
  <c r="AA64" i="51164"/>
  <c r="U65" i="51164"/>
  <c r="AA65" i="51164"/>
  <c r="U66" i="51164"/>
  <c r="AA66" i="51164"/>
  <c r="U67" i="51164"/>
  <c r="AA67" i="51164"/>
  <c r="U68" i="51164"/>
  <c r="AA68" i="51164"/>
  <c r="U69" i="51164"/>
  <c r="AA69" i="51164"/>
  <c r="U70" i="51164"/>
  <c r="AA70" i="51164"/>
  <c r="U71" i="51164"/>
  <c r="AA71" i="51164"/>
  <c r="U72" i="51164"/>
  <c r="AA72" i="51164"/>
  <c r="U73" i="51164"/>
  <c r="AA73" i="51164"/>
  <c r="U74" i="51164"/>
  <c r="AA74" i="51164"/>
  <c r="U75" i="51164"/>
  <c r="AA75" i="51164"/>
  <c r="U76" i="51164"/>
  <c r="AA76" i="51164"/>
  <c r="U77" i="51164"/>
  <c r="AA77" i="51164"/>
  <c r="U78" i="51164"/>
  <c r="AA78" i="51164"/>
  <c r="U79" i="51164"/>
  <c r="AA79" i="51164"/>
  <c r="U80" i="51164"/>
  <c r="AA80" i="51164"/>
  <c r="U81" i="51164"/>
  <c r="AA81" i="51164"/>
  <c r="U82" i="51164"/>
  <c r="AA82" i="51164"/>
  <c r="U83" i="51164"/>
  <c r="AA83" i="51164"/>
  <c r="U84" i="51164"/>
  <c r="AA84" i="51164"/>
  <c r="U85" i="51164"/>
  <c r="AA85" i="51164"/>
  <c r="U86" i="51164"/>
  <c r="AA86" i="51164"/>
  <c r="U87" i="51164"/>
  <c r="AA87" i="51164"/>
  <c r="AA88" i="51164"/>
  <c r="AA90" i="51164"/>
  <c r="AD56" i="51164"/>
  <c r="U90" i="51164"/>
  <c r="V57" i="51164"/>
  <c r="AB57" i="51164"/>
  <c r="V58" i="51164"/>
  <c r="AB58" i="51164"/>
  <c r="V59" i="51164"/>
  <c r="AB59" i="51164"/>
  <c r="V60" i="51164"/>
  <c r="AB60" i="51164"/>
  <c r="V61" i="51164"/>
  <c r="AB61" i="51164"/>
  <c r="V62" i="51164"/>
  <c r="AB62" i="51164"/>
  <c r="V63" i="51164"/>
  <c r="AB63" i="51164"/>
  <c r="V64" i="51164"/>
  <c r="AB64" i="51164"/>
  <c r="V65" i="51164"/>
  <c r="AB65" i="51164"/>
  <c r="V66" i="51164"/>
  <c r="AB66" i="51164"/>
  <c r="V67" i="51164"/>
  <c r="AB67" i="51164"/>
  <c r="V68" i="51164"/>
  <c r="AB68" i="51164"/>
  <c r="V69" i="51164"/>
  <c r="AB69" i="51164"/>
  <c r="V70" i="51164"/>
  <c r="AB70" i="51164"/>
  <c r="V71" i="51164"/>
  <c r="AB71" i="51164"/>
  <c r="V72" i="51164"/>
  <c r="AB72" i="51164"/>
  <c r="V73" i="51164"/>
  <c r="AB73" i="51164"/>
  <c r="V74" i="51164"/>
  <c r="AB74" i="51164"/>
  <c r="V75" i="51164"/>
  <c r="AB75" i="51164"/>
  <c r="V76" i="51164"/>
  <c r="AB76" i="51164"/>
  <c r="V77" i="51164"/>
  <c r="AB77" i="51164"/>
  <c r="V78" i="51164"/>
  <c r="AB78" i="51164"/>
  <c r="V79" i="51164"/>
  <c r="AB79" i="51164"/>
  <c r="V80" i="51164"/>
  <c r="AB80" i="51164"/>
  <c r="V81" i="51164"/>
  <c r="AB81" i="51164"/>
  <c r="V82" i="51164"/>
  <c r="AB82" i="51164"/>
  <c r="V83" i="51164"/>
  <c r="AB83" i="51164"/>
  <c r="V84" i="51164"/>
  <c r="AB84" i="51164"/>
  <c r="V85" i="51164"/>
  <c r="AB85" i="51164"/>
  <c r="V86" i="51164"/>
  <c r="AB86" i="51164"/>
  <c r="V87" i="51164"/>
  <c r="AB87" i="51164"/>
  <c r="V88" i="51164"/>
  <c r="AB88" i="51164"/>
  <c r="AB90" i="51164"/>
  <c r="AE56" i="51164"/>
  <c r="Q57" i="51164"/>
  <c r="V91" i="51164"/>
  <c r="W57" i="51164"/>
  <c r="W58" i="51164"/>
  <c r="W59" i="51164"/>
  <c r="W60" i="51164"/>
  <c r="W61" i="51164"/>
  <c r="W62" i="51164"/>
  <c r="W63" i="51164"/>
  <c r="W64" i="51164"/>
  <c r="W65" i="51164"/>
  <c r="W66" i="51164"/>
  <c r="W67" i="51164"/>
  <c r="W68" i="51164"/>
  <c r="W69" i="51164"/>
  <c r="W70" i="51164"/>
  <c r="W71" i="51164"/>
  <c r="W72" i="51164"/>
  <c r="W73" i="51164"/>
  <c r="W74" i="51164"/>
  <c r="W75" i="51164"/>
  <c r="W76" i="51164"/>
  <c r="W77" i="51164"/>
  <c r="W78" i="51164"/>
  <c r="W79" i="51164"/>
  <c r="W80" i="51164"/>
  <c r="W81" i="51164"/>
  <c r="W82" i="51164"/>
  <c r="W83" i="51164"/>
  <c r="W84" i="51164"/>
  <c r="W85" i="51164"/>
  <c r="W86" i="51164"/>
  <c r="W87" i="51164"/>
  <c r="W88" i="51164"/>
  <c r="W90" i="51164"/>
  <c r="X57" i="51164"/>
  <c r="Y57" i="51164"/>
  <c r="AD57" i="51164"/>
  <c r="AE57" i="51164"/>
  <c r="Q58" i="51164"/>
  <c r="X58" i="51164"/>
  <c r="Y58" i="51164"/>
  <c r="AD58" i="51164"/>
  <c r="AE58" i="51164"/>
  <c r="Q59" i="51164"/>
  <c r="X59" i="51164"/>
  <c r="Y59" i="51164"/>
  <c r="AD59" i="51164"/>
  <c r="AE59" i="51164"/>
  <c r="Q60" i="51164"/>
  <c r="X60" i="51164"/>
  <c r="Y60" i="51164"/>
  <c r="AD60" i="51164"/>
  <c r="AE60" i="51164"/>
  <c r="Q61" i="51164"/>
  <c r="X61" i="51164"/>
  <c r="Y61" i="51164"/>
  <c r="AD61" i="51164"/>
  <c r="AE61" i="51164"/>
  <c r="Q62" i="51164"/>
  <c r="X62" i="51164"/>
  <c r="Y62" i="51164"/>
  <c r="AD62" i="51164"/>
  <c r="AE62" i="51164"/>
  <c r="Q63" i="51164"/>
  <c r="X63" i="51164"/>
  <c r="Y63" i="51164"/>
  <c r="AD63" i="51164"/>
  <c r="AE63" i="51164"/>
  <c r="Q64" i="51164"/>
  <c r="X64" i="51164"/>
  <c r="Y64" i="51164"/>
  <c r="AD64" i="51164"/>
  <c r="AE64" i="51164"/>
  <c r="Q65" i="51164"/>
  <c r="X65" i="51164"/>
  <c r="Y65" i="51164"/>
  <c r="AD65" i="51164"/>
  <c r="AE65" i="51164"/>
  <c r="I66" i="51164"/>
  <c r="J66" i="51164"/>
  <c r="K66" i="51164"/>
  <c r="L66" i="51164"/>
  <c r="M66" i="51164"/>
  <c r="N66" i="51164"/>
  <c r="O66" i="51164"/>
  <c r="Q66" i="51164"/>
  <c r="X66" i="51164"/>
  <c r="Y66" i="51164"/>
  <c r="AD66" i="51164"/>
  <c r="AE66" i="51164"/>
  <c r="Q67" i="51164"/>
  <c r="X67" i="51164"/>
  <c r="Y67" i="51164"/>
  <c r="AD67" i="51164"/>
  <c r="AE67" i="51164"/>
  <c r="Q68" i="51164"/>
  <c r="X68" i="51164"/>
  <c r="Y68" i="51164"/>
  <c r="AD68" i="51164"/>
  <c r="AE68" i="51164"/>
  <c r="Q69" i="51164"/>
  <c r="X69" i="51164"/>
  <c r="Y69" i="51164"/>
  <c r="AD69" i="51164"/>
  <c r="AE69" i="51164"/>
  <c r="Q70" i="51164"/>
  <c r="X70" i="51164"/>
  <c r="Y70" i="51164"/>
  <c r="AD70" i="51164"/>
  <c r="AE70" i="51164"/>
  <c r="Q71" i="51164"/>
  <c r="X71" i="51164"/>
  <c r="Y71" i="51164"/>
  <c r="AD71" i="51164"/>
  <c r="AE71" i="51164"/>
  <c r="Q72" i="51164"/>
  <c r="X72" i="51164"/>
  <c r="Y72" i="51164"/>
  <c r="AD72" i="51164"/>
  <c r="AE72" i="51164"/>
  <c r="Q73" i="51164"/>
  <c r="X73" i="51164"/>
  <c r="Y73" i="51164"/>
  <c r="AD73" i="51164"/>
  <c r="AE73" i="51164"/>
  <c r="Q74" i="51164"/>
  <c r="X74" i="51164"/>
  <c r="Y74" i="51164"/>
  <c r="AD74" i="51164"/>
  <c r="AE74" i="51164"/>
  <c r="Q75" i="51164"/>
  <c r="X75" i="51164"/>
  <c r="Y75" i="51164"/>
  <c r="AD75" i="51164"/>
  <c r="AE75" i="51164"/>
  <c r="Q76" i="51164"/>
  <c r="X76" i="51164"/>
  <c r="Y76" i="51164"/>
  <c r="AD76" i="51164"/>
  <c r="AE76" i="51164"/>
  <c r="Q77" i="51164"/>
  <c r="X77" i="51164"/>
  <c r="Y77" i="51164"/>
  <c r="AD77" i="51164"/>
  <c r="AE77" i="51164"/>
  <c r="Q78" i="51164"/>
  <c r="X78" i="51164"/>
  <c r="Y78" i="51164"/>
  <c r="AD78" i="51164"/>
  <c r="AE78" i="51164"/>
  <c r="Q79" i="51164"/>
  <c r="X79" i="51164"/>
  <c r="Y79" i="51164"/>
  <c r="AD79" i="51164"/>
  <c r="AE79" i="51164"/>
  <c r="Q80" i="51164"/>
  <c r="X80" i="51164"/>
  <c r="Y80" i="51164"/>
  <c r="AD80" i="51164"/>
  <c r="AE80" i="51164"/>
  <c r="Q81" i="51164"/>
  <c r="X81" i="51164"/>
  <c r="Y81" i="51164"/>
  <c r="AD81" i="51164"/>
  <c r="AE81" i="51164"/>
  <c r="Q82" i="51164"/>
  <c r="X82" i="51164"/>
  <c r="Y82" i="51164"/>
  <c r="AD82" i="51164"/>
  <c r="AE82" i="51164"/>
  <c r="Q83" i="51164"/>
  <c r="X83" i="51164"/>
  <c r="Y83" i="51164"/>
  <c r="AD83" i="51164"/>
  <c r="AE83" i="51164"/>
  <c r="Q84" i="51164"/>
  <c r="X84" i="51164"/>
  <c r="Y84" i="51164"/>
  <c r="AD84" i="51164"/>
  <c r="AE84" i="51164"/>
  <c r="Q85" i="51164"/>
  <c r="X85" i="51164"/>
  <c r="Y85" i="51164"/>
  <c r="AD85" i="51164"/>
  <c r="AE85" i="51164"/>
  <c r="Q86" i="51164"/>
  <c r="X86" i="51164"/>
  <c r="Y86" i="51164"/>
  <c r="AD86" i="51164"/>
  <c r="AE86" i="51164"/>
  <c r="Q87" i="51164"/>
  <c r="X87" i="51164"/>
  <c r="Y87" i="51164"/>
  <c r="AD87" i="51164"/>
  <c r="AE87" i="51164"/>
  <c r="I88" i="51164"/>
  <c r="J88" i="51164"/>
  <c r="F89" i="51164"/>
  <c r="K88" i="51164"/>
  <c r="G89" i="51164"/>
  <c r="L88" i="51164"/>
  <c r="M88" i="51164"/>
  <c r="N88" i="51164"/>
  <c r="O88" i="51164"/>
  <c r="P88" i="51164"/>
  <c r="Q88" i="51164"/>
  <c r="R88" i="51164"/>
  <c r="S88" i="51164"/>
  <c r="X88" i="51164"/>
  <c r="Y88" i="51164"/>
  <c r="AD88" i="51164"/>
  <c r="AE88" i="51164"/>
  <c r="H9" i="51163"/>
  <c r="I9" i="51163"/>
  <c r="K9" i="51163"/>
  <c r="L9" i="51163"/>
  <c r="N9" i="51163"/>
  <c r="O9" i="51163"/>
  <c r="N45" i="51163"/>
  <c r="I12" i="51163"/>
  <c r="L12" i="51163"/>
  <c r="I13" i="51163"/>
  <c r="L13" i="51163"/>
  <c r="N10" i="51163"/>
  <c r="H12" i="51163"/>
  <c r="K12" i="51163"/>
  <c r="H13" i="51163"/>
  <c r="K13" i="51163"/>
  <c r="O10" i="51163"/>
  <c r="N46" i="51163"/>
  <c r="I15" i="51163"/>
  <c r="L15" i="51163"/>
  <c r="I16" i="51163"/>
  <c r="L16" i="51163"/>
  <c r="N11" i="51163"/>
  <c r="H15" i="51163"/>
  <c r="K15" i="51163"/>
  <c r="H16" i="51163"/>
  <c r="K16" i="51163"/>
  <c r="O11" i="51163"/>
  <c r="N47" i="51163"/>
  <c r="I19" i="51163"/>
  <c r="L19" i="51163"/>
  <c r="I20" i="51163"/>
  <c r="L20" i="51163"/>
  <c r="N12" i="51163"/>
  <c r="H19" i="51163"/>
  <c r="K19" i="51163"/>
  <c r="H20" i="51163"/>
  <c r="K20" i="51163"/>
  <c r="O12" i="51163"/>
  <c r="N48" i="51163"/>
  <c r="I23" i="51163"/>
  <c r="L23" i="51163"/>
  <c r="I24" i="51163"/>
  <c r="L24" i="51163"/>
  <c r="N13" i="51163"/>
  <c r="H23" i="51163"/>
  <c r="K23" i="51163"/>
  <c r="H24" i="51163"/>
  <c r="K24" i="51163"/>
  <c r="O13" i="51163"/>
  <c r="N49" i="51163"/>
  <c r="I26" i="51163"/>
  <c r="L26" i="51163"/>
  <c r="I27" i="51163"/>
  <c r="L27" i="51163"/>
  <c r="N14" i="51163"/>
  <c r="H26" i="51163"/>
  <c r="K26" i="51163"/>
  <c r="H27" i="51163"/>
  <c r="K27" i="51163"/>
  <c r="O14" i="51163"/>
  <c r="N50" i="51163"/>
  <c r="I29" i="51163"/>
  <c r="L29" i="51163"/>
  <c r="I30" i="51163"/>
  <c r="L30" i="51163"/>
  <c r="N15" i="51163"/>
  <c r="H29" i="51163"/>
  <c r="K29" i="51163"/>
  <c r="H30" i="51163"/>
  <c r="K30" i="51163"/>
  <c r="O15" i="51163"/>
  <c r="N51" i="51163"/>
  <c r="I31" i="51163"/>
  <c r="L31" i="51163"/>
  <c r="I32" i="51163"/>
  <c r="L32" i="51163"/>
  <c r="N16" i="51163"/>
  <c r="H31" i="51163"/>
  <c r="K31" i="51163"/>
  <c r="H32" i="51163"/>
  <c r="K32" i="51163"/>
  <c r="O16" i="51163"/>
  <c r="N52" i="51163"/>
  <c r="I34" i="51163"/>
  <c r="L34" i="51163"/>
  <c r="I35" i="51163"/>
  <c r="L35" i="51163"/>
  <c r="N17" i="51163"/>
  <c r="H34" i="51163"/>
  <c r="K34" i="51163"/>
  <c r="H35" i="51163"/>
  <c r="K35" i="51163"/>
  <c r="O17" i="51163"/>
  <c r="N53" i="51163"/>
  <c r="I37" i="51163"/>
  <c r="L37" i="51163"/>
  <c r="I38" i="51163"/>
  <c r="L38" i="51163"/>
  <c r="N18" i="51163"/>
  <c r="H37" i="51163"/>
  <c r="K37" i="51163"/>
  <c r="H38" i="51163"/>
  <c r="K38" i="51163"/>
  <c r="O18" i="51163"/>
  <c r="N54" i="51163"/>
  <c r="I41" i="51163"/>
  <c r="L41" i="51163"/>
  <c r="I42" i="51163"/>
  <c r="L42" i="51163"/>
  <c r="N19" i="51163"/>
  <c r="H41" i="51163"/>
  <c r="K41" i="51163"/>
  <c r="H42" i="51163"/>
  <c r="K42" i="51163"/>
  <c r="O19" i="51163"/>
  <c r="N55" i="51163"/>
  <c r="I44" i="51163"/>
  <c r="L44" i="51163"/>
  <c r="I45" i="51163"/>
  <c r="L45" i="51163"/>
  <c r="N20" i="51163"/>
  <c r="H44" i="51163"/>
  <c r="K44" i="51163"/>
  <c r="H45" i="51163"/>
  <c r="K45" i="51163"/>
  <c r="O20" i="51163"/>
  <c r="N56" i="51163"/>
  <c r="I47" i="51163"/>
  <c r="L47" i="51163"/>
  <c r="I48" i="51163"/>
  <c r="L48" i="51163"/>
  <c r="N21" i="51163"/>
  <c r="H47" i="51163"/>
  <c r="K47" i="51163"/>
  <c r="H48" i="51163"/>
  <c r="K48" i="51163"/>
  <c r="O21" i="51163"/>
  <c r="N57" i="51163"/>
  <c r="I50" i="51163"/>
  <c r="L50" i="51163"/>
  <c r="I51" i="51163"/>
  <c r="L51" i="51163"/>
  <c r="N22" i="51163"/>
  <c r="H50" i="51163"/>
  <c r="K50" i="51163"/>
  <c r="H51" i="51163"/>
  <c r="K51" i="51163"/>
  <c r="O22" i="51163"/>
  <c r="N58" i="51163"/>
  <c r="I53" i="51163"/>
  <c r="L53" i="51163"/>
  <c r="I54" i="51163"/>
  <c r="L54" i="51163"/>
  <c r="N23" i="51163"/>
  <c r="H53" i="51163"/>
  <c r="K53" i="51163"/>
  <c r="H54" i="51163"/>
  <c r="K54" i="51163"/>
  <c r="O23" i="51163"/>
  <c r="N59" i="51163"/>
  <c r="I56" i="51163"/>
  <c r="L56" i="51163"/>
  <c r="I57" i="51163"/>
  <c r="L57" i="51163"/>
  <c r="N24" i="51163"/>
  <c r="H56" i="51163"/>
  <c r="K56" i="51163"/>
  <c r="H57" i="51163"/>
  <c r="K57" i="51163"/>
  <c r="O24" i="51163"/>
  <c r="N60" i="51163"/>
  <c r="I60" i="51163"/>
  <c r="L60" i="51163"/>
  <c r="I61" i="51163"/>
  <c r="L61" i="51163"/>
  <c r="N25" i="51163"/>
  <c r="H60" i="51163"/>
  <c r="K60" i="51163"/>
  <c r="H61" i="51163"/>
  <c r="K61" i="51163"/>
  <c r="O25" i="51163"/>
  <c r="N61" i="51163"/>
  <c r="I64" i="51163"/>
  <c r="L64" i="51163"/>
  <c r="I65" i="51163"/>
  <c r="L65" i="51163"/>
  <c r="N26" i="51163"/>
  <c r="H64" i="51163"/>
  <c r="K64" i="51163"/>
  <c r="H65" i="51163"/>
  <c r="K65" i="51163"/>
  <c r="O26" i="51163"/>
  <c r="N62" i="51163"/>
  <c r="I67" i="51163"/>
  <c r="L67" i="51163"/>
  <c r="I68" i="51163"/>
  <c r="L68" i="51163"/>
  <c r="N27" i="51163"/>
  <c r="H67" i="51163"/>
  <c r="K67" i="51163"/>
  <c r="H68" i="51163"/>
  <c r="K68" i="51163"/>
  <c r="O27" i="51163"/>
  <c r="N63" i="51163"/>
  <c r="I70" i="51163"/>
  <c r="L70" i="51163"/>
  <c r="I71" i="51163"/>
  <c r="L71" i="51163"/>
  <c r="N28" i="51163"/>
  <c r="H70" i="51163"/>
  <c r="K70" i="51163"/>
  <c r="H71" i="51163"/>
  <c r="K71" i="51163"/>
  <c r="O28" i="51163"/>
  <c r="N64" i="51163"/>
  <c r="I73" i="51163"/>
  <c r="L73" i="51163"/>
  <c r="I74" i="51163"/>
  <c r="L74" i="51163"/>
  <c r="N29" i="51163"/>
  <c r="H73" i="51163"/>
  <c r="K73" i="51163"/>
  <c r="H74" i="51163"/>
  <c r="K74" i="51163"/>
  <c r="O29" i="51163"/>
  <c r="N65" i="51163"/>
  <c r="I76" i="51163"/>
  <c r="L76" i="51163"/>
  <c r="I77" i="51163"/>
  <c r="L77" i="51163"/>
  <c r="N30" i="51163"/>
  <c r="H76" i="51163"/>
  <c r="K76" i="51163"/>
  <c r="H77" i="51163"/>
  <c r="K77" i="51163"/>
  <c r="O30" i="51163"/>
  <c r="N66" i="51163"/>
  <c r="I79" i="51163"/>
  <c r="L79" i="51163"/>
  <c r="I80" i="51163"/>
  <c r="L80" i="51163"/>
  <c r="N31" i="51163"/>
  <c r="H79" i="51163"/>
  <c r="K79" i="51163"/>
  <c r="H80" i="51163"/>
  <c r="K80" i="51163"/>
  <c r="O31" i="51163"/>
  <c r="N67" i="51163"/>
  <c r="I82" i="51163"/>
  <c r="L82" i="51163"/>
  <c r="I83" i="51163"/>
  <c r="L83" i="51163"/>
  <c r="N32" i="51163"/>
  <c r="H82" i="51163"/>
  <c r="K82" i="51163"/>
  <c r="H83" i="51163"/>
  <c r="K83" i="51163"/>
  <c r="O32" i="51163"/>
  <c r="N68" i="51163"/>
  <c r="I85" i="51163"/>
  <c r="L85" i="51163"/>
  <c r="I86" i="51163"/>
  <c r="L86" i="51163"/>
  <c r="N33" i="51163"/>
  <c r="H85" i="51163"/>
  <c r="K85" i="51163"/>
  <c r="H86" i="51163"/>
  <c r="K86" i="51163"/>
  <c r="O33" i="51163"/>
  <c r="N69" i="51163"/>
  <c r="I88" i="51163"/>
  <c r="L88" i="51163"/>
  <c r="I89" i="51163"/>
  <c r="L89" i="51163"/>
  <c r="N34" i="51163"/>
  <c r="H88" i="51163"/>
  <c r="K88" i="51163"/>
  <c r="H89" i="51163"/>
  <c r="K89" i="51163"/>
  <c r="O34" i="51163"/>
  <c r="N70" i="51163"/>
  <c r="I90" i="51163"/>
  <c r="L90" i="51163"/>
  <c r="I91" i="51163"/>
  <c r="L91" i="51163"/>
  <c r="N35" i="51163"/>
  <c r="H90" i="51163"/>
  <c r="K90" i="51163"/>
  <c r="H91" i="51163"/>
  <c r="K91" i="51163"/>
  <c r="O35" i="51163"/>
  <c r="N71" i="51163"/>
  <c r="I94" i="51163"/>
  <c r="L94" i="51163"/>
  <c r="I95" i="51163"/>
  <c r="L95" i="51163"/>
  <c r="N36" i="51163"/>
  <c r="H94" i="51163"/>
  <c r="K94" i="51163"/>
  <c r="H95" i="51163"/>
  <c r="K95" i="51163"/>
  <c r="O36" i="51163"/>
  <c r="N72" i="51163"/>
  <c r="I97" i="51163"/>
  <c r="L97" i="51163"/>
  <c r="I98" i="51163"/>
  <c r="L98" i="51163"/>
  <c r="N37" i="51163"/>
  <c r="H97" i="51163"/>
  <c r="K97" i="51163"/>
  <c r="H98" i="51163"/>
  <c r="K98" i="51163"/>
  <c r="O37" i="51163"/>
  <c r="N73" i="51163"/>
  <c r="I101" i="51163"/>
  <c r="L101" i="51163"/>
  <c r="I102" i="51163"/>
  <c r="L102" i="51163"/>
  <c r="N38" i="51163"/>
  <c r="H101" i="51163"/>
  <c r="K101" i="51163"/>
  <c r="H102" i="51163"/>
  <c r="K102" i="51163"/>
  <c r="O38" i="51163"/>
  <c r="N74" i="51163"/>
  <c r="I104" i="51163"/>
  <c r="L104" i="51163"/>
  <c r="I105" i="51163"/>
  <c r="L105" i="51163"/>
  <c r="N39" i="51163"/>
  <c r="H104" i="51163"/>
  <c r="K104" i="51163"/>
  <c r="H105" i="51163"/>
  <c r="K105" i="51163"/>
  <c r="O39" i="51163"/>
  <c r="N75" i="51163"/>
  <c r="N77" i="51163"/>
  <c r="N87" i="51163"/>
  <c r="Q9" i="51163"/>
  <c r="O45" i="51163"/>
  <c r="O46" i="51163"/>
  <c r="O47" i="51163"/>
  <c r="O48" i="51163"/>
  <c r="O49" i="51163"/>
  <c r="O50" i="51163"/>
  <c r="O51" i="51163"/>
  <c r="O52" i="51163"/>
  <c r="O53" i="51163"/>
  <c r="O54" i="51163"/>
  <c r="O55" i="51163"/>
  <c r="O56" i="51163"/>
  <c r="O57" i="51163"/>
  <c r="O58" i="51163"/>
  <c r="O59" i="51163"/>
  <c r="O60" i="51163"/>
  <c r="O61" i="51163"/>
  <c r="O62" i="51163"/>
  <c r="O63" i="51163"/>
  <c r="O64" i="51163"/>
  <c r="O65" i="51163"/>
  <c r="O66" i="51163"/>
  <c r="O67" i="51163"/>
  <c r="O68" i="51163"/>
  <c r="O69" i="51163"/>
  <c r="O70" i="51163"/>
  <c r="O71" i="51163"/>
  <c r="O72" i="51163"/>
  <c r="O73" i="51163"/>
  <c r="O74" i="51163"/>
  <c r="O75" i="51163"/>
  <c r="O77" i="51163"/>
  <c r="O87" i="51163"/>
  <c r="R9" i="51163"/>
  <c r="T9" i="51163"/>
  <c r="Q10" i="51163"/>
  <c r="Q11" i="51163"/>
  <c r="Q12" i="51163"/>
  <c r="Q13" i="51163"/>
  <c r="Q14" i="51163"/>
  <c r="Q15" i="51163"/>
  <c r="Q16" i="51163"/>
  <c r="Q17" i="51163"/>
  <c r="Q18" i="51163"/>
  <c r="Q19" i="51163"/>
  <c r="Q20" i="51163"/>
  <c r="Q21" i="51163"/>
  <c r="Q22" i="51163"/>
  <c r="Q23" i="51163"/>
  <c r="Q24" i="51163"/>
  <c r="Q25" i="51163"/>
  <c r="Q26" i="51163"/>
  <c r="Q27" i="51163"/>
  <c r="Q28" i="51163"/>
  <c r="Q29" i="51163"/>
  <c r="Q30" i="51163"/>
  <c r="Q31" i="51163"/>
  <c r="Q32" i="51163"/>
  <c r="Q33" i="51163"/>
  <c r="Q34" i="51163"/>
  <c r="Q35" i="51163"/>
  <c r="Q36" i="51163"/>
  <c r="Q37" i="51163"/>
  <c r="Q38" i="51163"/>
  <c r="Q39" i="51163"/>
  <c r="Q40" i="51163"/>
  <c r="Q41" i="51163"/>
  <c r="Q42" i="51163"/>
  <c r="Q43" i="51163"/>
  <c r="Q44" i="51163"/>
  <c r="Q45" i="51163"/>
  <c r="Q46" i="51163"/>
  <c r="Q47" i="51163"/>
  <c r="Q48" i="51163"/>
  <c r="Q49" i="51163"/>
  <c r="Q50" i="51163"/>
  <c r="Q51" i="51163"/>
  <c r="Q52" i="51163"/>
  <c r="Q53" i="51163"/>
  <c r="Q54" i="51163"/>
  <c r="Q55" i="51163"/>
  <c r="Q56" i="51163"/>
  <c r="Q57" i="51163"/>
  <c r="Q58" i="51163"/>
  <c r="Q59" i="51163"/>
  <c r="Q60" i="51163"/>
  <c r="Q61" i="51163"/>
  <c r="Q62" i="51163"/>
  <c r="Q63" i="51163"/>
  <c r="Q64" i="51163"/>
  <c r="Q65" i="51163"/>
  <c r="Q66" i="51163"/>
  <c r="Q67" i="51163"/>
  <c r="Q68" i="51163"/>
  <c r="Q69" i="51163"/>
  <c r="Q70" i="51163"/>
  <c r="Q71" i="51163"/>
  <c r="Q72" i="51163"/>
  <c r="Q73" i="51163"/>
  <c r="Q74" i="51163"/>
  <c r="Q75" i="51163"/>
  <c r="Q76" i="51163"/>
  <c r="Q77" i="51163"/>
  <c r="Q78" i="51163"/>
  <c r="Q79" i="51163"/>
  <c r="Q80" i="51163"/>
  <c r="Q81" i="51163"/>
  <c r="Q82" i="51163"/>
  <c r="Q83" i="51163"/>
  <c r="Q84" i="51163"/>
  <c r="Q85" i="51163"/>
  <c r="Q86" i="51163"/>
  <c r="Q87" i="51163"/>
  <c r="Q88" i="51163"/>
  <c r="Q89" i="51163"/>
  <c r="Q90" i="51163"/>
  <c r="Q91" i="51163"/>
  <c r="Q92" i="51163"/>
  <c r="Q93" i="51163"/>
  <c r="Q94" i="51163"/>
  <c r="Q95" i="51163"/>
  <c r="Q96" i="51163"/>
  <c r="Q97" i="51163"/>
  <c r="Q98" i="51163"/>
  <c r="Q99" i="51163"/>
  <c r="Q100" i="51163"/>
  <c r="Q101" i="51163"/>
  <c r="Q102" i="51163"/>
  <c r="Q103" i="51163"/>
  <c r="Q104" i="51163"/>
  <c r="Q105" i="51163"/>
  <c r="Q106" i="51163"/>
  <c r="Q107" i="51163"/>
  <c r="Q108" i="51163"/>
  <c r="Q110" i="51163"/>
  <c r="R10" i="51163"/>
  <c r="R11" i="51163"/>
  <c r="R12" i="51163"/>
  <c r="R13" i="51163"/>
  <c r="R14" i="51163"/>
  <c r="R15" i="51163"/>
  <c r="R16" i="51163"/>
  <c r="R17" i="51163"/>
  <c r="R18" i="51163"/>
  <c r="R19" i="51163"/>
  <c r="R20" i="51163"/>
  <c r="R21" i="51163"/>
  <c r="R22" i="51163"/>
  <c r="R23" i="51163"/>
  <c r="R24" i="51163"/>
  <c r="R25" i="51163"/>
  <c r="R26" i="51163"/>
  <c r="R27" i="51163"/>
  <c r="R28" i="51163"/>
  <c r="R29" i="51163"/>
  <c r="R30" i="51163"/>
  <c r="R31" i="51163"/>
  <c r="R32" i="51163"/>
  <c r="R33" i="51163"/>
  <c r="R34" i="51163"/>
  <c r="R35" i="51163"/>
  <c r="R36" i="51163"/>
  <c r="R37" i="51163"/>
  <c r="R38" i="51163"/>
  <c r="R39" i="51163"/>
  <c r="R40" i="51163"/>
  <c r="R41" i="51163"/>
  <c r="R42" i="51163"/>
  <c r="R43" i="51163"/>
  <c r="R44" i="51163"/>
  <c r="R45" i="51163"/>
  <c r="R46" i="51163"/>
  <c r="R47" i="51163"/>
  <c r="R48" i="51163"/>
  <c r="R49" i="51163"/>
  <c r="R50" i="51163"/>
  <c r="R51" i="51163"/>
  <c r="R52" i="51163"/>
  <c r="R53" i="51163"/>
  <c r="R54" i="51163"/>
  <c r="R55" i="51163"/>
  <c r="R56" i="51163"/>
  <c r="R57" i="51163"/>
  <c r="R58" i="51163"/>
  <c r="R59" i="51163"/>
  <c r="R60" i="51163"/>
  <c r="R61" i="51163"/>
  <c r="R62" i="51163"/>
  <c r="R63" i="51163"/>
  <c r="R64" i="51163"/>
  <c r="R65" i="51163"/>
  <c r="R66" i="51163"/>
  <c r="R67" i="51163"/>
  <c r="R68" i="51163"/>
  <c r="R69" i="51163"/>
  <c r="R70" i="51163"/>
  <c r="R71" i="51163"/>
  <c r="R72" i="51163"/>
  <c r="R73" i="51163"/>
  <c r="R74" i="51163"/>
  <c r="R75" i="51163"/>
  <c r="R76" i="51163"/>
  <c r="R77" i="51163"/>
  <c r="R78" i="51163"/>
  <c r="R79" i="51163"/>
  <c r="R80" i="51163"/>
  <c r="R81" i="51163"/>
  <c r="R82" i="51163"/>
  <c r="R83" i="51163"/>
  <c r="R84" i="51163"/>
  <c r="R85" i="51163"/>
  <c r="R86" i="51163"/>
  <c r="R87" i="51163"/>
  <c r="R88" i="51163"/>
  <c r="R89" i="51163"/>
  <c r="R90" i="51163"/>
  <c r="R91" i="51163"/>
  <c r="R92" i="51163"/>
  <c r="R93" i="51163"/>
  <c r="R94" i="51163"/>
  <c r="R95" i="51163"/>
  <c r="R96" i="51163"/>
  <c r="R97" i="51163"/>
  <c r="R98" i="51163"/>
  <c r="R99" i="51163"/>
  <c r="R100" i="51163"/>
  <c r="R101" i="51163"/>
  <c r="R102" i="51163"/>
  <c r="R103" i="51163"/>
  <c r="R104" i="51163"/>
  <c r="R105" i="51163"/>
  <c r="R106" i="51163"/>
  <c r="R107" i="51163"/>
  <c r="R108" i="51163"/>
  <c r="R110" i="51163"/>
  <c r="U9" i="51163"/>
  <c r="W9" i="51163"/>
  <c r="X9" i="51163"/>
  <c r="Z9" i="51163"/>
  <c r="AA9" i="51163"/>
  <c r="Z45" i="51163"/>
  <c r="U12" i="51163"/>
  <c r="X12" i="51163"/>
  <c r="U13" i="51163"/>
  <c r="X13" i="51163"/>
  <c r="Z10" i="51163"/>
  <c r="T12" i="51163"/>
  <c r="W12" i="51163"/>
  <c r="T13" i="51163"/>
  <c r="W13" i="51163"/>
  <c r="AA10" i="51163"/>
  <c r="Z46" i="51163"/>
  <c r="U15" i="51163"/>
  <c r="X15" i="51163"/>
  <c r="U16" i="51163"/>
  <c r="X16" i="51163"/>
  <c r="Z11" i="51163"/>
  <c r="T15" i="51163"/>
  <c r="W15" i="51163"/>
  <c r="T16" i="51163"/>
  <c r="W16" i="51163"/>
  <c r="AA11" i="51163"/>
  <c r="Z47" i="51163"/>
  <c r="U19" i="51163"/>
  <c r="X19" i="51163"/>
  <c r="U20" i="51163"/>
  <c r="X20" i="51163"/>
  <c r="Z12" i="51163"/>
  <c r="T19" i="51163"/>
  <c r="W19" i="51163"/>
  <c r="T20" i="51163"/>
  <c r="W20" i="51163"/>
  <c r="AA12" i="51163"/>
  <c r="Z48" i="51163"/>
  <c r="U22" i="51163"/>
  <c r="X22" i="51163"/>
  <c r="U23" i="51163"/>
  <c r="X23" i="51163"/>
  <c r="Z13" i="51163"/>
  <c r="T22" i="51163"/>
  <c r="W22" i="51163"/>
  <c r="T23" i="51163"/>
  <c r="W23" i="51163"/>
  <c r="AA13" i="51163"/>
  <c r="Z49" i="51163"/>
  <c r="U25" i="51163"/>
  <c r="X25" i="51163"/>
  <c r="U26" i="51163"/>
  <c r="X26" i="51163"/>
  <c r="Z14" i="51163"/>
  <c r="T25" i="51163"/>
  <c r="W25" i="51163"/>
  <c r="T26" i="51163"/>
  <c r="W26" i="51163"/>
  <c r="AA14" i="51163"/>
  <c r="Z50" i="51163"/>
  <c r="U28" i="51163"/>
  <c r="X28" i="51163"/>
  <c r="U29" i="51163"/>
  <c r="X29" i="51163"/>
  <c r="Z15" i="51163"/>
  <c r="T28" i="51163"/>
  <c r="W28" i="51163"/>
  <c r="T29" i="51163"/>
  <c r="W29" i="51163"/>
  <c r="AA15" i="51163"/>
  <c r="Z51" i="51163"/>
  <c r="U31" i="51163"/>
  <c r="X31" i="51163"/>
  <c r="U32" i="51163"/>
  <c r="X32" i="51163"/>
  <c r="Z16" i="51163"/>
  <c r="T31" i="51163"/>
  <c r="W31" i="51163"/>
  <c r="T32" i="51163"/>
  <c r="W32" i="51163"/>
  <c r="AA16" i="51163"/>
  <c r="Z52" i="51163"/>
  <c r="U33" i="51163"/>
  <c r="X33" i="51163"/>
  <c r="U34" i="51163"/>
  <c r="X34" i="51163"/>
  <c r="Z17" i="51163"/>
  <c r="T33" i="51163"/>
  <c r="W33" i="51163"/>
  <c r="T34" i="51163"/>
  <c r="W34" i="51163"/>
  <c r="AA17" i="51163"/>
  <c r="Z53" i="51163"/>
  <c r="U37" i="51163"/>
  <c r="X37" i="51163"/>
  <c r="U38" i="51163"/>
  <c r="X38" i="51163"/>
  <c r="Z18" i="51163"/>
  <c r="T37" i="51163"/>
  <c r="W37" i="51163"/>
  <c r="T38" i="51163"/>
  <c r="W38" i="51163"/>
  <c r="AA18" i="51163"/>
  <c r="Z54" i="51163"/>
  <c r="U40" i="51163"/>
  <c r="X40" i="51163"/>
  <c r="U41" i="51163"/>
  <c r="X41" i="51163"/>
  <c r="Z19" i="51163"/>
  <c r="T40" i="51163"/>
  <c r="W40" i="51163"/>
  <c r="T41" i="51163"/>
  <c r="W41" i="51163"/>
  <c r="AA19" i="51163"/>
  <c r="Z55" i="51163"/>
  <c r="U44" i="51163"/>
  <c r="X44" i="51163"/>
  <c r="U45" i="51163"/>
  <c r="X45" i="51163"/>
  <c r="Z20" i="51163"/>
  <c r="T44" i="51163"/>
  <c r="W44" i="51163"/>
  <c r="T45" i="51163"/>
  <c r="W45" i="51163"/>
  <c r="AA20" i="51163"/>
  <c r="Z56" i="51163"/>
  <c r="U46" i="51163"/>
  <c r="X46" i="51163"/>
  <c r="U47" i="51163"/>
  <c r="X47" i="51163"/>
  <c r="Z21" i="51163"/>
  <c r="T46" i="51163"/>
  <c r="W46" i="51163"/>
  <c r="T47" i="51163"/>
  <c r="W47" i="51163"/>
  <c r="AA21" i="51163"/>
  <c r="Z57" i="51163"/>
  <c r="U50" i="51163"/>
  <c r="X50" i="51163"/>
  <c r="U51" i="51163"/>
  <c r="X51" i="51163"/>
  <c r="Z22" i="51163"/>
  <c r="T50" i="51163"/>
  <c r="W50" i="51163"/>
  <c r="T51" i="51163"/>
  <c r="W51" i="51163"/>
  <c r="AA22" i="51163"/>
  <c r="Z58" i="51163"/>
  <c r="U53" i="51163"/>
  <c r="X53" i="51163"/>
  <c r="U54" i="51163"/>
  <c r="X54" i="51163"/>
  <c r="Z23" i="51163"/>
  <c r="T53" i="51163"/>
  <c r="W53" i="51163"/>
  <c r="T54" i="51163"/>
  <c r="W54" i="51163"/>
  <c r="AA23" i="51163"/>
  <c r="Z59" i="51163"/>
  <c r="U56" i="51163"/>
  <c r="X56" i="51163"/>
  <c r="U57" i="51163"/>
  <c r="X57" i="51163"/>
  <c r="Z24" i="51163"/>
  <c r="T56" i="51163"/>
  <c r="W56" i="51163"/>
  <c r="T57" i="51163"/>
  <c r="W57" i="51163"/>
  <c r="AA24" i="51163"/>
  <c r="Z60" i="51163"/>
  <c r="U60" i="51163"/>
  <c r="X60" i="51163"/>
  <c r="U61" i="51163"/>
  <c r="X61" i="51163"/>
  <c r="Z25" i="51163"/>
  <c r="T60" i="51163"/>
  <c r="W60" i="51163"/>
  <c r="T61" i="51163"/>
  <c r="W61" i="51163"/>
  <c r="AA25" i="51163"/>
  <c r="Z61" i="51163"/>
  <c r="U64" i="51163"/>
  <c r="X64" i="51163"/>
  <c r="U65" i="51163"/>
  <c r="X65" i="51163"/>
  <c r="Z26" i="51163"/>
  <c r="T64" i="51163"/>
  <c r="W64" i="51163"/>
  <c r="T65" i="51163"/>
  <c r="W65" i="51163"/>
  <c r="AA26" i="51163"/>
  <c r="Z62" i="51163"/>
  <c r="U67" i="51163"/>
  <c r="X67" i="51163"/>
  <c r="U68" i="51163"/>
  <c r="X68" i="51163"/>
  <c r="Z27" i="51163"/>
  <c r="T67" i="51163"/>
  <c r="W67" i="51163"/>
  <c r="T68" i="51163"/>
  <c r="W68" i="51163"/>
  <c r="AA27" i="51163"/>
  <c r="Z63" i="51163"/>
  <c r="U70" i="51163"/>
  <c r="X70" i="51163"/>
  <c r="U71" i="51163"/>
  <c r="X71" i="51163"/>
  <c r="Z28" i="51163"/>
  <c r="T70" i="51163"/>
  <c r="W70" i="51163"/>
  <c r="T71" i="51163"/>
  <c r="W71" i="51163"/>
  <c r="AA28" i="51163"/>
  <c r="Z64" i="51163"/>
  <c r="U73" i="51163"/>
  <c r="X73" i="51163"/>
  <c r="U74" i="51163"/>
  <c r="X74" i="51163"/>
  <c r="Z29" i="51163"/>
  <c r="T73" i="51163"/>
  <c r="W73" i="51163"/>
  <c r="T74" i="51163"/>
  <c r="W74" i="51163"/>
  <c r="AA29" i="51163"/>
  <c r="Z65" i="51163"/>
  <c r="U76" i="51163"/>
  <c r="X76" i="51163"/>
  <c r="U77" i="51163"/>
  <c r="X77" i="51163"/>
  <c r="Z30" i="51163"/>
  <c r="T76" i="51163"/>
  <c r="W76" i="51163"/>
  <c r="T77" i="51163"/>
  <c r="W77" i="51163"/>
  <c r="AA30" i="51163"/>
  <c r="Z66" i="51163"/>
  <c r="U80" i="51163"/>
  <c r="X80" i="51163"/>
  <c r="U81" i="51163"/>
  <c r="X81" i="51163"/>
  <c r="Z31" i="51163"/>
  <c r="T80" i="51163"/>
  <c r="W80" i="51163"/>
  <c r="T81" i="51163"/>
  <c r="W81" i="51163"/>
  <c r="AA31" i="51163"/>
  <c r="Z67" i="51163"/>
  <c r="U83" i="51163"/>
  <c r="X83" i="51163"/>
  <c r="U84" i="51163"/>
  <c r="X84" i="51163"/>
  <c r="Z32" i="51163"/>
  <c r="T83" i="51163"/>
  <c r="W83" i="51163"/>
  <c r="T84" i="51163"/>
  <c r="W84" i="51163"/>
  <c r="AA32" i="51163"/>
  <c r="Z68" i="51163"/>
  <c r="U86" i="51163"/>
  <c r="X86" i="51163"/>
  <c r="U87" i="51163"/>
  <c r="X87" i="51163"/>
  <c r="Z33" i="51163"/>
  <c r="T86" i="51163"/>
  <c r="W86" i="51163"/>
  <c r="T87" i="51163"/>
  <c r="W87" i="51163"/>
  <c r="AA33" i="51163"/>
  <c r="Z69" i="51163"/>
  <c r="U88" i="51163"/>
  <c r="X88" i="51163"/>
  <c r="U89" i="51163"/>
  <c r="X89" i="51163"/>
  <c r="Z34" i="51163"/>
  <c r="T88" i="51163"/>
  <c r="W88" i="51163"/>
  <c r="T89" i="51163"/>
  <c r="W89" i="51163"/>
  <c r="AA34" i="51163"/>
  <c r="Z70" i="51163"/>
  <c r="U91" i="51163"/>
  <c r="X91" i="51163"/>
  <c r="U92" i="51163"/>
  <c r="X92" i="51163"/>
  <c r="Z35" i="51163"/>
  <c r="T91" i="51163"/>
  <c r="W91" i="51163"/>
  <c r="T92" i="51163"/>
  <c r="W92" i="51163"/>
  <c r="AA35" i="51163"/>
  <c r="Z71" i="51163"/>
  <c r="U95" i="51163"/>
  <c r="X95" i="51163"/>
  <c r="U96" i="51163"/>
  <c r="X96" i="51163"/>
  <c r="Z36" i="51163"/>
  <c r="T95" i="51163"/>
  <c r="W95" i="51163"/>
  <c r="T96" i="51163"/>
  <c r="W96" i="51163"/>
  <c r="AA36" i="51163"/>
  <c r="Z72" i="51163"/>
  <c r="U98" i="51163"/>
  <c r="X98" i="51163"/>
  <c r="U99" i="51163"/>
  <c r="X99" i="51163"/>
  <c r="Z37" i="51163"/>
  <c r="T98" i="51163"/>
  <c r="W98" i="51163"/>
  <c r="T99" i="51163"/>
  <c r="W99" i="51163"/>
  <c r="AA37" i="51163"/>
  <c r="Z73" i="51163"/>
  <c r="U101" i="51163"/>
  <c r="X101" i="51163"/>
  <c r="U102" i="51163"/>
  <c r="X102" i="51163"/>
  <c r="Z38" i="51163"/>
  <c r="T101" i="51163"/>
  <c r="W101" i="51163"/>
  <c r="T102" i="51163"/>
  <c r="W102" i="51163"/>
  <c r="AA38" i="51163"/>
  <c r="Z74" i="51163"/>
  <c r="U104" i="51163"/>
  <c r="X104" i="51163"/>
  <c r="U105" i="51163"/>
  <c r="X105" i="51163"/>
  <c r="Z39" i="51163"/>
  <c r="T104" i="51163"/>
  <c r="W104" i="51163"/>
  <c r="T105" i="51163"/>
  <c r="W105" i="51163"/>
  <c r="AA39" i="51163"/>
  <c r="Z75" i="51163"/>
  <c r="Z77" i="51163"/>
  <c r="Z87" i="51163"/>
  <c r="AC9" i="51163"/>
  <c r="AA45" i="51163"/>
  <c r="AA46" i="51163"/>
  <c r="AA47" i="51163"/>
  <c r="AA48" i="51163"/>
  <c r="AA49" i="51163"/>
  <c r="AA50" i="51163"/>
  <c r="AA51" i="51163"/>
  <c r="AA52" i="51163"/>
  <c r="AA53" i="51163"/>
  <c r="AA54" i="51163"/>
  <c r="AA55" i="51163"/>
  <c r="AA56" i="51163"/>
  <c r="AA57" i="51163"/>
  <c r="AA58" i="51163"/>
  <c r="AA59" i="51163"/>
  <c r="AA60" i="51163"/>
  <c r="AA61" i="51163"/>
  <c r="AA62" i="51163"/>
  <c r="AA63" i="51163"/>
  <c r="AA64" i="51163"/>
  <c r="AA65" i="51163"/>
  <c r="AA66" i="51163"/>
  <c r="AA67" i="51163"/>
  <c r="AA68" i="51163"/>
  <c r="AA69" i="51163"/>
  <c r="AA70" i="51163"/>
  <c r="AA71" i="51163"/>
  <c r="AA72" i="51163"/>
  <c r="AA73" i="51163"/>
  <c r="AA74" i="51163"/>
  <c r="AA75" i="51163"/>
  <c r="AA77" i="51163"/>
  <c r="AA87" i="51163"/>
  <c r="AD9" i="51163"/>
  <c r="AF9" i="51163"/>
  <c r="AC10" i="51163"/>
  <c r="AC11" i="51163"/>
  <c r="AC12" i="51163"/>
  <c r="AC13" i="51163"/>
  <c r="AC14" i="51163"/>
  <c r="AC15" i="51163"/>
  <c r="AC16" i="51163"/>
  <c r="AC17" i="51163"/>
  <c r="AC18" i="51163"/>
  <c r="AC19" i="51163"/>
  <c r="AC20" i="51163"/>
  <c r="AC21" i="51163"/>
  <c r="AC22" i="51163"/>
  <c r="AC23" i="51163"/>
  <c r="AC24" i="51163"/>
  <c r="AC25" i="51163"/>
  <c r="AC26" i="51163"/>
  <c r="AC27" i="51163"/>
  <c r="AC28" i="51163"/>
  <c r="AC29" i="51163"/>
  <c r="AC30" i="51163"/>
  <c r="AC31" i="51163"/>
  <c r="AC32" i="51163"/>
  <c r="AC33" i="51163"/>
  <c r="AC34" i="51163"/>
  <c r="AC35" i="51163"/>
  <c r="AC36" i="51163"/>
  <c r="AC37" i="51163"/>
  <c r="AC38" i="51163"/>
  <c r="AC39" i="51163"/>
  <c r="AC40" i="51163"/>
  <c r="AC41" i="51163"/>
  <c r="AC42" i="51163"/>
  <c r="AC43" i="51163"/>
  <c r="AC44" i="51163"/>
  <c r="AC45" i="51163"/>
  <c r="AC46" i="51163"/>
  <c r="AC47" i="51163"/>
  <c r="AC48" i="51163"/>
  <c r="AC49" i="51163"/>
  <c r="AC50" i="51163"/>
  <c r="AC51" i="51163"/>
  <c r="AC52" i="51163"/>
  <c r="AC53" i="51163"/>
  <c r="AC54" i="51163"/>
  <c r="AC55" i="51163"/>
  <c r="AC56" i="51163"/>
  <c r="AC57" i="51163"/>
  <c r="AC58" i="51163"/>
  <c r="AC59" i="51163"/>
  <c r="AC60" i="51163"/>
  <c r="AC61" i="51163"/>
  <c r="AC62" i="51163"/>
  <c r="AC63" i="51163"/>
  <c r="AC64" i="51163"/>
  <c r="AC65" i="51163"/>
  <c r="AC66" i="51163"/>
  <c r="AC67" i="51163"/>
  <c r="AC68" i="51163"/>
  <c r="AC69" i="51163"/>
  <c r="AC70" i="51163"/>
  <c r="AC71" i="51163"/>
  <c r="AC72" i="51163"/>
  <c r="AC73" i="51163"/>
  <c r="AC74" i="51163"/>
  <c r="AC75" i="51163"/>
  <c r="AC76" i="51163"/>
  <c r="AC77" i="51163"/>
  <c r="AC78" i="51163"/>
  <c r="AC79" i="51163"/>
  <c r="AC80" i="51163"/>
  <c r="AC81" i="51163"/>
  <c r="AC82" i="51163"/>
  <c r="AC83" i="51163"/>
  <c r="AC84" i="51163"/>
  <c r="AC85" i="51163"/>
  <c r="AC86" i="51163"/>
  <c r="AC87" i="51163"/>
  <c r="AC88" i="51163"/>
  <c r="AC89" i="51163"/>
  <c r="AC90" i="51163"/>
  <c r="AC91" i="51163"/>
  <c r="AC92" i="51163"/>
  <c r="AC93" i="51163"/>
  <c r="AC94" i="51163"/>
  <c r="AC95" i="51163"/>
  <c r="AC96" i="51163"/>
  <c r="AC97" i="51163"/>
  <c r="AC98" i="51163"/>
  <c r="AC99" i="51163"/>
  <c r="AC100" i="51163"/>
  <c r="AC101" i="51163"/>
  <c r="AC102" i="51163"/>
  <c r="AC103" i="51163"/>
  <c r="AC104" i="51163"/>
  <c r="AC105" i="51163"/>
  <c r="AC106" i="51163"/>
  <c r="AC107" i="51163"/>
  <c r="AC108" i="51163"/>
  <c r="AC110" i="51163"/>
  <c r="AD10" i="51163"/>
  <c r="AD11" i="51163"/>
  <c r="AD12" i="51163"/>
  <c r="AD13" i="51163"/>
  <c r="AD14" i="51163"/>
  <c r="AD15" i="51163"/>
  <c r="AD16" i="51163"/>
  <c r="AD17" i="51163"/>
  <c r="AD18" i="51163"/>
  <c r="AD19" i="51163"/>
  <c r="AD20" i="51163"/>
  <c r="AD21" i="51163"/>
  <c r="AD22" i="51163"/>
  <c r="AD23" i="51163"/>
  <c r="AD24" i="51163"/>
  <c r="AD25" i="51163"/>
  <c r="AD26" i="51163"/>
  <c r="AD27" i="51163"/>
  <c r="AD28" i="51163"/>
  <c r="AD29" i="51163"/>
  <c r="AD30" i="51163"/>
  <c r="AD31" i="51163"/>
  <c r="AD32" i="51163"/>
  <c r="AD33" i="51163"/>
  <c r="AD34" i="51163"/>
  <c r="AD35" i="51163"/>
  <c r="AD36" i="51163"/>
  <c r="AD37" i="51163"/>
  <c r="AD38" i="51163"/>
  <c r="AD39" i="51163"/>
  <c r="AD40" i="51163"/>
  <c r="AD41" i="51163"/>
  <c r="AD42" i="51163"/>
  <c r="AD43" i="51163"/>
  <c r="AD44" i="51163"/>
  <c r="AD45" i="51163"/>
  <c r="AD46" i="51163"/>
  <c r="AD47" i="51163"/>
  <c r="AD48" i="51163"/>
  <c r="AD49" i="51163"/>
  <c r="AD50" i="51163"/>
  <c r="AD51" i="51163"/>
  <c r="AD52" i="51163"/>
  <c r="AD53" i="51163"/>
  <c r="AD54" i="51163"/>
  <c r="AD55" i="51163"/>
  <c r="AD56" i="51163"/>
  <c r="AD57" i="51163"/>
  <c r="AD58" i="51163"/>
  <c r="AD59" i="51163"/>
  <c r="AD60" i="51163"/>
  <c r="AD61" i="51163"/>
  <c r="AD62" i="51163"/>
  <c r="AD63" i="51163"/>
  <c r="AD64" i="51163"/>
  <c r="AD65" i="51163"/>
  <c r="AD66" i="51163"/>
  <c r="AD67" i="51163"/>
  <c r="AD68" i="51163"/>
  <c r="AD69" i="51163"/>
  <c r="AD70" i="51163"/>
  <c r="AD71" i="51163"/>
  <c r="AD72" i="51163"/>
  <c r="AD73" i="51163"/>
  <c r="AD74" i="51163"/>
  <c r="AD75" i="51163"/>
  <c r="AD76" i="51163"/>
  <c r="AD77" i="51163"/>
  <c r="AD78" i="51163"/>
  <c r="AD79" i="51163"/>
  <c r="AD80" i="51163"/>
  <c r="AD81" i="51163"/>
  <c r="AD82" i="51163"/>
  <c r="AD83" i="51163"/>
  <c r="AD84" i="51163"/>
  <c r="AD85" i="51163"/>
  <c r="AD86" i="51163"/>
  <c r="AD87" i="51163"/>
  <c r="AD88" i="51163"/>
  <c r="AD89" i="51163"/>
  <c r="AD90" i="51163"/>
  <c r="AD91" i="51163"/>
  <c r="AD92" i="51163"/>
  <c r="AD93" i="51163"/>
  <c r="AD94" i="51163"/>
  <c r="AD95" i="51163"/>
  <c r="AD96" i="51163"/>
  <c r="AD97" i="51163"/>
  <c r="AD98" i="51163"/>
  <c r="AD99" i="51163"/>
  <c r="AD100" i="51163"/>
  <c r="AD101" i="51163"/>
  <c r="AD102" i="51163"/>
  <c r="AD103" i="51163"/>
  <c r="AD104" i="51163"/>
  <c r="AD105" i="51163"/>
  <c r="AD106" i="51163"/>
  <c r="AD107" i="51163"/>
  <c r="AD108" i="51163"/>
  <c r="AD110" i="51163"/>
  <c r="AG9" i="51163"/>
  <c r="AI9" i="51163"/>
  <c r="AJ9" i="51163"/>
  <c r="AL9" i="51163"/>
  <c r="AM9" i="51163"/>
  <c r="H10" i="51163"/>
  <c r="I10" i="51163"/>
  <c r="K10" i="51163"/>
  <c r="L10" i="51163"/>
  <c r="T10" i="51163"/>
  <c r="U10" i="51163"/>
  <c r="W10" i="51163"/>
  <c r="X10" i="51163"/>
  <c r="AF10" i="51163"/>
  <c r="AG10" i="51163"/>
  <c r="AI10" i="51163"/>
  <c r="AJ10" i="51163"/>
  <c r="AL10" i="51163"/>
  <c r="AG12" i="51163"/>
  <c r="AJ12" i="51163"/>
  <c r="AG13" i="51163"/>
  <c r="AJ13" i="51163"/>
  <c r="AF12" i="51163"/>
  <c r="AI12" i="51163"/>
  <c r="AF13" i="51163"/>
  <c r="AI13" i="51163"/>
  <c r="AM10" i="51163"/>
  <c r="H11" i="51163"/>
  <c r="I11" i="51163"/>
  <c r="K11" i="51163"/>
  <c r="L11" i="51163"/>
  <c r="T11" i="51163"/>
  <c r="U11" i="51163"/>
  <c r="W11" i="51163"/>
  <c r="X11" i="51163"/>
  <c r="AF11" i="51163"/>
  <c r="AG11" i="51163"/>
  <c r="AI11" i="51163"/>
  <c r="AJ11" i="51163"/>
  <c r="AL11" i="51163"/>
  <c r="AG15" i="51163"/>
  <c r="AJ15" i="51163"/>
  <c r="AG16" i="51163"/>
  <c r="AJ16" i="51163"/>
  <c r="AF15" i="51163"/>
  <c r="AI15" i="51163"/>
  <c r="AF16" i="51163"/>
  <c r="AI16" i="51163"/>
  <c r="AM11" i="51163"/>
  <c r="AL12" i="51163"/>
  <c r="AG19" i="51163"/>
  <c r="AJ19" i="51163"/>
  <c r="AG20" i="51163"/>
  <c r="AJ20" i="51163"/>
  <c r="AF19" i="51163"/>
  <c r="AI19" i="51163"/>
  <c r="AF20" i="51163"/>
  <c r="AI20" i="51163"/>
  <c r="AM12" i="51163"/>
  <c r="AL13" i="51163"/>
  <c r="AG22" i="51163"/>
  <c r="AJ22" i="51163"/>
  <c r="AG23" i="51163"/>
  <c r="AJ23" i="51163"/>
  <c r="AF22" i="51163"/>
  <c r="AI22" i="51163"/>
  <c r="AF23" i="51163"/>
  <c r="AI23" i="51163"/>
  <c r="AM13" i="51163"/>
  <c r="H14" i="51163"/>
  <c r="I14" i="51163"/>
  <c r="K14" i="51163"/>
  <c r="L14" i="51163"/>
  <c r="T14" i="51163"/>
  <c r="U14" i="51163"/>
  <c r="W14" i="51163"/>
  <c r="X14" i="51163"/>
  <c r="AF14" i="51163"/>
  <c r="AG14" i="51163"/>
  <c r="AI14" i="51163"/>
  <c r="AJ14" i="51163"/>
  <c r="AL14" i="51163"/>
  <c r="AG25" i="51163"/>
  <c r="AJ25" i="51163"/>
  <c r="AG26" i="51163"/>
  <c r="AJ26" i="51163"/>
  <c r="AF25" i="51163"/>
  <c r="AI25" i="51163"/>
  <c r="AF26" i="51163"/>
  <c r="AI26" i="51163"/>
  <c r="AM14" i="51163"/>
  <c r="AL15" i="51163"/>
  <c r="AG28" i="51163"/>
  <c r="AJ28" i="51163"/>
  <c r="AG29" i="51163"/>
  <c r="AJ29" i="51163"/>
  <c r="AF28" i="51163"/>
  <c r="AI28" i="51163"/>
  <c r="AF29" i="51163"/>
  <c r="AI29" i="51163"/>
  <c r="AM15" i="51163"/>
  <c r="AL16" i="51163"/>
  <c r="AG31" i="51163"/>
  <c r="AJ31" i="51163"/>
  <c r="AG32" i="51163"/>
  <c r="AJ32" i="51163"/>
  <c r="AF31" i="51163"/>
  <c r="AI31" i="51163"/>
  <c r="AF32" i="51163"/>
  <c r="AI32" i="51163"/>
  <c r="AM16" i="51163"/>
  <c r="H17" i="51163"/>
  <c r="I17" i="51163"/>
  <c r="K17" i="51163"/>
  <c r="L17" i="51163"/>
  <c r="T17" i="51163"/>
  <c r="U17" i="51163"/>
  <c r="W17" i="51163"/>
  <c r="X17" i="51163"/>
  <c r="AF17" i="51163"/>
  <c r="AG17" i="51163"/>
  <c r="AI17" i="51163"/>
  <c r="AJ17" i="51163"/>
  <c r="AL17" i="51163"/>
  <c r="AG33" i="51163"/>
  <c r="AJ33" i="51163"/>
  <c r="AG34" i="51163"/>
  <c r="AJ34" i="51163"/>
  <c r="AF33" i="51163"/>
  <c r="AI33" i="51163"/>
  <c r="AF34" i="51163"/>
  <c r="AI34" i="51163"/>
  <c r="AM17" i="51163"/>
  <c r="H18" i="51163"/>
  <c r="I18" i="51163"/>
  <c r="K18" i="51163"/>
  <c r="L18" i="51163"/>
  <c r="T18" i="51163"/>
  <c r="U18" i="51163"/>
  <c r="W18" i="51163"/>
  <c r="X18" i="51163"/>
  <c r="AF18" i="51163"/>
  <c r="AG18" i="51163"/>
  <c r="AI18" i="51163"/>
  <c r="AJ18" i="51163"/>
  <c r="AL18" i="51163"/>
  <c r="AG37" i="51163"/>
  <c r="AJ37" i="51163"/>
  <c r="AG38" i="51163"/>
  <c r="AJ38" i="51163"/>
  <c r="AF37" i="51163"/>
  <c r="AI37" i="51163"/>
  <c r="AF38" i="51163"/>
  <c r="AI38" i="51163"/>
  <c r="AM18" i="51163"/>
  <c r="AL19" i="51163"/>
  <c r="AG40" i="51163"/>
  <c r="AJ40" i="51163"/>
  <c r="AG41" i="51163"/>
  <c r="AJ41" i="51163"/>
  <c r="AF40" i="51163"/>
  <c r="AI40" i="51163"/>
  <c r="AF41" i="51163"/>
  <c r="AI41" i="51163"/>
  <c r="AM19" i="51163"/>
  <c r="AL20" i="51163"/>
  <c r="AG44" i="51163"/>
  <c r="AJ44" i="51163"/>
  <c r="AG45" i="51163"/>
  <c r="AJ45" i="51163"/>
  <c r="AF44" i="51163"/>
  <c r="AI44" i="51163"/>
  <c r="AF45" i="51163"/>
  <c r="AI45" i="51163"/>
  <c r="AM20" i="51163"/>
  <c r="H21" i="51163"/>
  <c r="I21" i="51163"/>
  <c r="K21" i="51163"/>
  <c r="L21" i="51163"/>
  <c r="T21" i="51163"/>
  <c r="U21" i="51163"/>
  <c r="W21" i="51163"/>
  <c r="X21" i="51163"/>
  <c r="AF21" i="51163"/>
  <c r="AG21" i="51163"/>
  <c r="AI21" i="51163"/>
  <c r="AJ21" i="51163"/>
  <c r="AL21" i="51163"/>
  <c r="AG46" i="51163"/>
  <c r="AJ46" i="51163"/>
  <c r="AG47" i="51163"/>
  <c r="AJ47" i="51163"/>
  <c r="AF46" i="51163"/>
  <c r="AI46" i="51163"/>
  <c r="AF47" i="51163"/>
  <c r="AI47" i="51163"/>
  <c r="AM21" i="51163"/>
  <c r="H22" i="51163"/>
  <c r="I22" i="51163"/>
  <c r="K22" i="51163"/>
  <c r="L22" i="51163"/>
  <c r="AL22" i="51163"/>
  <c r="AG50" i="51163"/>
  <c r="AJ50" i="51163"/>
  <c r="AG51" i="51163"/>
  <c r="AJ51" i="51163"/>
  <c r="AF50" i="51163"/>
  <c r="AI50" i="51163"/>
  <c r="AF51" i="51163"/>
  <c r="AI51" i="51163"/>
  <c r="AM22" i="51163"/>
  <c r="AL23" i="51163"/>
  <c r="AG53" i="51163"/>
  <c r="AJ53" i="51163"/>
  <c r="AG54" i="51163"/>
  <c r="AJ54" i="51163"/>
  <c r="AF53" i="51163"/>
  <c r="AI53" i="51163"/>
  <c r="AF54" i="51163"/>
  <c r="AI54" i="51163"/>
  <c r="AM23" i="51163"/>
  <c r="T24" i="51163"/>
  <c r="U24" i="51163"/>
  <c r="W24" i="51163"/>
  <c r="X24" i="51163"/>
  <c r="AF24" i="51163"/>
  <c r="AG24" i="51163"/>
  <c r="AI24" i="51163"/>
  <c r="AJ24" i="51163"/>
  <c r="AL24" i="51163"/>
  <c r="AG56" i="51163"/>
  <c r="AJ56" i="51163"/>
  <c r="AG57" i="51163"/>
  <c r="AJ57" i="51163"/>
  <c r="AF56" i="51163"/>
  <c r="AI56" i="51163"/>
  <c r="AF57" i="51163"/>
  <c r="AI57" i="51163"/>
  <c r="AM24" i="51163"/>
  <c r="H25" i="51163"/>
  <c r="I25" i="51163"/>
  <c r="K25" i="51163"/>
  <c r="L25" i="51163"/>
  <c r="AL25" i="51163"/>
  <c r="AG60" i="51163"/>
  <c r="AJ60" i="51163"/>
  <c r="AG61" i="51163"/>
  <c r="AJ61" i="51163"/>
  <c r="AF60" i="51163"/>
  <c r="AI60" i="51163"/>
  <c r="AF61" i="51163"/>
  <c r="AI61" i="51163"/>
  <c r="AM25" i="51163"/>
  <c r="AL26" i="51163"/>
  <c r="AG64" i="51163"/>
  <c r="AJ64" i="51163"/>
  <c r="AG65" i="51163"/>
  <c r="AJ65" i="51163"/>
  <c r="AF64" i="51163"/>
  <c r="AI64" i="51163"/>
  <c r="AF65" i="51163"/>
  <c r="AI65" i="51163"/>
  <c r="AM26" i="51163"/>
  <c r="T27" i="51163"/>
  <c r="U27" i="51163"/>
  <c r="W27" i="51163"/>
  <c r="X27" i="51163"/>
  <c r="AF27" i="51163"/>
  <c r="AG27" i="51163"/>
  <c r="AI27" i="51163"/>
  <c r="AJ27" i="51163"/>
  <c r="AL27" i="51163"/>
  <c r="AG67" i="51163"/>
  <c r="AJ67" i="51163"/>
  <c r="AG68" i="51163"/>
  <c r="AJ68" i="51163"/>
  <c r="AF67" i="51163"/>
  <c r="AI67" i="51163"/>
  <c r="AF68" i="51163"/>
  <c r="AI68" i="51163"/>
  <c r="AM27" i="51163"/>
  <c r="H28" i="51163"/>
  <c r="I28" i="51163"/>
  <c r="K28" i="51163"/>
  <c r="L28" i="51163"/>
  <c r="AL28" i="51163"/>
  <c r="AG70" i="51163"/>
  <c r="AJ70" i="51163"/>
  <c r="AG71" i="51163"/>
  <c r="AJ71" i="51163"/>
  <c r="AF70" i="51163"/>
  <c r="AI70" i="51163"/>
  <c r="AF71" i="51163"/>
  <c r="AI71" i="51163"/>
  <c r="AM28" i="51163"/>
  <c r="AL29" i="51163"/>
  <c r="AG73" i="51163"/>
  <c r="AJ73" i="51163"/>
  <c r="AG74" i="51163"/>
  <c r="AJ74" i="51163"/>
  <c r="AF73" i="51163"/>
  <c r="AI73" i="51163"/>
  <c r="AF74" i="51163"/>
  <c r="AI74" i="51163"/>
  <c r="AM29" i="51163"/>
  <c r="T30" i="51163"/>
  <c r="U30" i="51163"/>
  <c r="W30" i="51163"/>
  <c r="X30" i="51163"/>
  <c r="AF30" i="51163"/>
  <c r="AG30" i="51163"/>
  <c r="AI30" i="51163"/>
  <c r="AJ30" i="51163"/>
  <c r="AL30" i="51163"/>
  <c r="AG76" i="51163"/>
  <c r="AJ76" i="51163"/>
  <c r="AG77" i="51163"/>
  <c r="AJ77" i="51163"/>
  <c r="AF76" i="51163"/>
  <c r="AI76" i="51163"/>
  <c r="AF77" i="51163"/>
  <c r="AI77" i="51163"/>
  <c r="AM30" i="51163"/>
  <c r="AL31" i="51163"/>
  <c r="AG80" i="51163"/>
  <c r="AJ80" i="51163"/>
  <c r="AG81" i="51163"/>
  <c r="AJ81" i="51163"/>
  <c r="AF80" i="51163"/>
  <c r="AI80" i="51163"/>
  <c r="AF81" i="51163"/>
  <c r="AI81" i="51163"/>
  <c r="AM31" i="51163"/>
  <c r="AL32" i="51163"/>
  <c r="AG83" i="51163"/>
  <c r="AJ83" i="51163"/>
  <c r="AG84" i="51163"/>
  <c r="AJ84" i="51163"/>
  <c r="AF83" i="51163"/>
  <c r="AI83" i="51163"/>
  <c r="AF84" i="51163"/>
  <c r="AI84" i="51163"/>
  <c r="AM32" i="51163"/>
  <c r="H33" i="51163"/>
  <c r="I33" i="51163"/>
  <c r="K33" i="51163"/>
  <c r="L33" i="51163"/>
  <c r="AL33" i="51163"/>
  <c r="AG86" i="51163"/>
  <c r="AJ86" i="51163"/>
  <c r="AG87" i="51163"/>
  <c r="AJ87" i="51163"/>
  <c r="AF86" i="51163"/>
  <c r="AI86" i="51163"/>
  <c r="AF87" i="51163"/>
  <c r="AI87" i="51163"/>
  <c r="AM33" i="51163"/>
  <c r="AL34" i="51163"/>
  <c r="AG88" i="51163"/>
  <c r="AJ88" i="51163"/>
  <c r="AG89" i="51163"/>
  <c r="AJ89" i="51163"/>
  <c r="AF88" i="51163"/>
  <c r="AI88" i="51163"/>
  <c r="AF89" i="51163"/>
  <c r="AI89" i="51163"/>
  <c r="AM34" i="51163"/>
  <c r="T35" i="51163"/>
  <c r="U35" i="51163"/>
  <c r="W35" i="51163"/>
  <c r="X35" i="51163"/>
  <c r="AF35" i="51163"/>
  <c r="AG35" i="51163"/>
  <c r="AI35" i="51163"/>
  <c r="AJ35" i="51163"/>
  <c r="AL35" i="51163"/>
  <c r="AG92" i="51163"/>
  <c r="AJ92" i="51163"/>
  <c r="AG93" i="51163"/>
  <c r="AJ93" i="51163"/>
  <c r="AF92" i="51163"/>
  <c r="AI92" i="51163"/>
  <c r="AF93" i="51163"/>
  <c r="AI93" i="51163"/>
  <c r="AM35" i="51163"/>
  <c r="H36" i="51163"/>
  <c r="I36" i="51163"/>
  <c r="K36" i="51163"/>
  <c r="L36" i="51163"/>
  <c r="T36" i="51163"/>
  <c r="U36" i="51163"/>
  <c r="W36" i="51163"/>
  <c r="X36" i="51163"/>
  <c r="AF36" i="51163"/>
  <c r="AG36" i="51163"/>
  <c r="AI36" i="51163"/>
  <c r="AJ36" i="51163"/>
  <c r="AL36" i="51163"/>
  <c r="AG95" i="51163"/>
  <c r="AJ95" i="51163"/>
  <c r="AG96" i="51163"/>
  <c r="AJ96" i="51163"/>
  <c r="AF95" i="51163"/>
  <c r="AI95" i="51163"/>
  <c r="AF96" i="51163"/>
  <c r="AI96" i="51163"/>
  <c r="AM36" i="51163"/>
  <c r="AL37" i="51163"/>
  <c r="AG98" i="51163"/>
  <c r="AJ98" i="51163"/>
  <c r="AG99" i="51163"/>
  <c r="AJ99" i="51163"/>
  <c r="AF98" i="51163"/>
  <c r="AI98" i="51163"/>
  <c r="AF99" i="51163"/>
  <c r="AI99" i="51163"/>
  <c r="AM37" i="51163"/>
  <c r="AL38" i="51163"/>
  <c r="AG101" i="51163"/>
  <c r="AJ101" i="51163"/>
  <c r="AG102" i="51163"/>
  <c r="AJ102" i="51163"/>
  <c r="AF101" i="51163"/>
  <c r="AI101" i="51163"/>
  <c r="AF102" i="51163"/>
  <c r="AI102" i="51163"/>
  <c r="AM38" i="51163"/>
  <c r="H39" i="51163"/>
  <c r="I39" i="51163"/>
  <c r="K39" i="51163"/>
  <c r="L39" i="51163"/>
  <c r="T39" i="51163"/>
  <c r="U39" i="51163"/>
  <c r="W39" i="51163"/>
  <c r="X39" i="51163"/>
  <c r="AF39" i="51163"/>
  <c r="AG39" i="51163"/>
  <c r="AI39" i="51163"/>
  <c r="AJ39" i="51163"/>
  <c r="AL39" i="51163"/>
  <c r="AG104" i="51163"/>
  <c r="AJ104" i="51163"/>
  <c r="AG105" i="51163"/>
  <c r="AJ105" i="51163"/>
  <c r="AF104" i="51163"/>
  <c r="AI104" i="51163"/>
  <c r="AF105" i="51163"/>
  <c r="AI105" i="51163"/>
  <c r="AM39" i="51163"/>
  <c r="H40" i="51163"/>
  <c r="I40" i="51163"/>
  <c r="K40" i="51163"/>
  <c r="L40" i="51163"/>
  <c r="T42" i="51163"/>
  <c r="U42" i="51163"/>
  <c r="W42" i="51163"/>
  <c r="X42" i="51163"/>
  <c r="AF42" i="51163"/>
  <c r="AG42" i="51163"/>
  <c r="AI42" i="51163"/>
  <c r="AJ42" i="51163"/>
  <c r="H43" i="51163"/>
  <c r="I43" i="51163"/>
  <c r="K43" i="51163"/>
  <c r="L43" i="51163"/>
  <c r="T43" i="51163"/>
  <c r="U43" i="51163"/>
  <c r="W43" i="51163"/>
  <c r="X43" i="51163"/>
  <c r="AF43" i="51163"/>
  <c r="AG43" i="51163"/>
  <c r="AI43" i="51163"/>
  <c r="AJ43" i="51163"/>
  <c r="AL45" i="51163"/>
  <c r="AM45" i="51163"/>
  <c r="H46" i="51163"/>
  <c r="I46" i="51163"/>
  <c r="K46" i="51163"/>
  <c r="L46" i="51163"/>
  <c r="AL46" i="51163"/>
  <c r="AM46" i="51163"/>
  <c r="AL47" i="51163"/>
  <c r="AM47" i="51163"/>
  <c r="T48" i="51163"/>
  <c r="U48" i="51163"/>
  <c r="W48" i="51163"/>
  <c r="X48" i="51163"/>
  <c r="AF48" i="51163"/>
  <c r="AG48" i="51163"/>
  <c r="AI48" i="51163"/>
  <c r="AJ48" i="51163"/>
  <c r="AL48" i="51163"/>
  <c r="AM48" i="51163"/>
  <c r="H49" i="51163"/>
  <c r="I49" i="51163"/>
  <c r="K49" i="51163"/>
  <c r="L49" i="51163"/>
  <c r="T49" i="51163"/>
  <c r="U49" i="51163"/>
  <c r="W49" i="51163"/>
  <c r="X49" i="51163"/>
  <c r="AF49" i="51163"/>
  <c r="AG49" i="51163"/>
  <c r="AI49" i="51163"/>
  <c r="AJ49" i="51163"/>
  <c r="AL49" i="51163"/>
  <c r="AM49" i="51163"/>
  <c r="AL50" i="51163"/>
  <c r="AM50" i="51163"/>
  <c r="AL51" i="51163"/>
  <c r="AM51" i="51163"/>
  <c r="H52" i="51163"/>
  <c r="I52" i="51163"/>
  <c r="K52" i="51163"/>
  <c r="L52" i="51163"/>
  <c r="T52" i="51163"/>
  <c r="U52" i="51163"/>
  <c r="W52" i="51163"/>
  <c r="X52" i="51163"/>
  <c r="AF52" i="51163"/>
  <c r="AG52" i="51163"/>
  <c r="AI52" i="51163"/>
  <c r="AJ52" i="51163"/>
  <c r="AL52" i="51163"/>
  <c r="AM52" i="51163"/>
  <c r="AL53" i="51163"/>
  <c r="AM53" i="51163"/>
  <c r="AL54" i="51163"/>
  <c r="AM54" i="51163"/>
  <c r="H55" i="51163"/>
  <c r="I55" i="51163"/>
  <c r="K55" i="51163"/>
  <c r="L55" i="51163"/>
  <c r="T55" i="51163"/>
  <c r="U55" i="51163"/>
  <c r="W55" i="51163"/>
  <c r="X55" i="51163"/>
  <c r="AF55" i="51163"/>
  <c r="AG55" i="51163"/>
  <c r="AI55" i="51163"/>
  <c r="AJ55" i="51163"/>
  <c r="AL55" i="51163"/>
  <c r="AM55" i="51163"/>
  <c r="AL56" i="51163"/>
  <c r="AM56" i="51163"/>
  <c r="AL57" i="51163"/>
  <c r="AM57" i="51163"/>
  <c r="H58" i="51163"/>
  <c r="I58" i="51163"/>
  <c r="K58" i="51163"/>
  <c r="L58" i="51163"/>
  <c r="T58" i="51163"/>
  <c r="U58" i="51163"/>
  <c r="W58" i="51163"/>
  <c r="X58" i="51163"/>
  <c r="AF58" i="51163"/>
  <c r="AG58" i="51163"/>
  <c r="AI58" i="51163"/>
  <c r="AJ58" i="51163"/>
  <c r="AL58" i="51163"/>
  <c r="AM58" i="51163"/>
  <c r="H59" i="51163"/>
  <c r="I59" i="51163"/>
  <c r="K59" i="51163"/>
  <c r="L59" i="51163"/>
  <c r="T59" i="51163"/>
  <c r="U59" i="51163"/>
  <c r="W59" i="51163"/>
  <c r="X59" i="51163"/>
  <c r="AF59" i="51163"/>
  <c r="AG59" i="51163"/>
  <c r="AI59" i="51163"/>
  <c r="AJ59" i="51163"/>
  <c r="AL59" i="51163"/>
  <c r="AM59" i="51163"/>
  <c r="AL60" i="51163"/>
  <c r="AM60" i="51163"/>
  <c r="AL61" i="51163"/>
  <c r="AM61" i="51163"/>
  <c r="H62" i="51163"/>
  <c r="I62" i="51163"/>
  <c r="K62" i="51163"/>
  <c r="L62" i="51163"/>
  <c r="T62" i="51163"/>
  <c r="U62" i="51163"/>
  <c r="W62" i="51163"/>
  <c r="X62" i="51163"/>
  <c r="AF62" i="51163"/>
  <c r="AG62" i="51163"/>
  <c r="AI62" i="51163"/>
  <c r="AJ62" i="51163"/>
  <c r="AL62" i="51163"/>
  <c r="AM62" i="51163"/>
  <c r="H63" i="51163"/>
  <c r="I63" i="51163"/>
  <c r="K63" i="51163"/>
  <c r="L63" i="51163"/>
  <c r="T63" i="51163"/>
  <c r="U63" i="51163"/>
  <c r="W63" i="51163"/>
  <c r="X63" i="51163"/>
  <c r="AF63" i="51163"/>
  <c r="AG63" i="51163"/>
  <c r="AI63" i="51163"/>
  <c r="AJ63" i="51163"/>
  <c r="AL63" i="51163"/>
  <c r="AM63" i="51163"/>
  <c r="AL64" i="51163"/>
  <c r="AM64" i="51163"/>
  <c r="AL65" i="51163"/>
  <c r="AM65" i="51163"/>
  <c r="H66" i="51163"/>
  <c r="I66" i="51163"/>
  <c r="K66" i="51163"/>
  <c r="L66" i="51163"/>
  <c r="T66" i="51163"/>
  <c r="U66" i="51163"/>
  <c r="W66" i="51163"/>
  <c r="X66" i="51163"/>
  <c r="AF66" i="51163"/>
  <c r="AG66" i="51163"/>
  <c r="AI66" i="51163"/>
  <c r="AJ66" i="51163"/>
  <c r="AL66" i="51163"/>
  <c r="AM66" i="51163"/>
  <c r="AL67" i="51163"/>
  <c r="AM67" i="51163"/>
  <c r="AL68" i="51163"/>
  <c r="AM68" i="51163"/>
  <c r="H69" i="51163"/>
  <c r="I69" i="51163"/>
  <c r="K69" i="51163"/>
  <c r="L69" i="51163"/>
  <c r="T69" i="51163"/>
  <c r="U69" i="51163"/>
  <c r="W69" i="51163"/>
  <c r="X69" i="51163"/>
  <c r="AF69" i="51163"/>
  <c r="AG69" i="51163"/>
  <c r="AI69" i="51163"/>
  <c r="AJ69" i="51163"/>
  <c r="AL69" i="51163"/>
  <c r="AM69" i="51163"/>
  <c r="AL70" i="51163"/>
  <c r="AM70" i="51163"/>
  <c r="AL71" i="51163"/>
  <c r="AM71" i="51163"/>
  <c r="H72" i="51163"/>
  <c r="I72" i="51163"/>
  <c r="K72" i="51163"/>
  <c r="L72" i="51163"/>
  <c r="T72" i="51163"/>
  <c r="U72" i="51163"/>
  <c r="W72" i="51163"/>
  <c r="X72" i="51163"/>
  <c r="AF72" i="51163"/>
  <c r="AG72" i="51163"/>
  <c r="AI72" i="51163"/>
  <c r="AJ72" i="51163"/>
  <c r="AL72" i="51163"/>
  <c r="AM72" i="51163"/>
  <c r="AL73" i="51163"/>
  <c r="AM73" i="51163"/>
  <c r="AL74" i="51163"/>
  <c r="AM74" i="51163"/>
  <c r="H75" i="51163"/>
  <c r="I75" i="51163"/>
  <c r="K75" i="51163"/>
  <c r="L75" i="51163"/>
  <c r="T75" i="51163"/>
  <c r="U75" i="51163"/>
  <c r="W75" i="51163"/>
  <c r="X75" i="51163"/>
  <c r="AF75" i="51163"/>
  <c r="AG75" i="51163"/>
  <c r="AI75" i="51163"/>
  <c r="AJ75" i="51163"/>
  <c r="AL75" i="51163"/>
  <c r="AM75" i="51163"/>
  <c r="AL77" i="51163"/>
  <c r="AM77" i="51163"/>
  <c r="H78" i="51163"/>
  <c r="I78" i="51163"/>
  <c r="K78" i="51163"/>
  <c r="L78" i="51163"/>
  <c r="N78" i="51163"/>
  <c r="T78" i="51163"/>
  <c r="U78" i="51163"/>
  <c r="W78" i="51163"/>
  <c r="X78" i="51163"/>
  <c r="Z78" i="51163"/>
  <c r="AF78" i="51163"/>
  <c r="AG78" i="51163"/>
  <c r="AI78" i="51163"/>
  <c r="AJ78" i="51163"/>
  <c r="AL78" i="51163"/>
  <c r="T79" i="51163"/>
  <c r="U79" i="51163"/>
  <c r="W79" i="51163"/>
  <c r="X79" i="51163"/>
  <c r="AF79" i="51163"/>
  <c r="AG79" i="51163"/>
  <c r="AI79" i="51163"/>
  <c r="AJ79" i="51163"/>
  <c r="H81" i="51163"/>
  <c r="I81" i="51163"/>
  <c r="K81" i="51163"/>
  <c r="L81" i="51163"/>
  <c r="T82" i="51163"/>
  <c r="U82" i="51163"/>
  <c r="W82" i="51163"/>
  <c r="X82" i="51163"/>
  <c r="AF82" i="51163"/>
  <c r="AG82" i="51163"/>
  <c r="AI82" i="51163"/>
  <c r="AJ82" i="51163"/>
  <c r="H84" i="51163"/>
  <c r="I84" i="51163"/>
  <c r="K84" i="51163"/>
  <c r="L84" i="51163"/>
  <c r="T85" i="51163"/>
  <c r="U85" i="51163"/>
  <c r="W85" i="51163"/>
  <c r="X85" i="51163"/>
  <c r="AF85" i="51163"/>
  <c r="AG85" i="51163"/>
  <c r="AI85" i="51163"/>
  <c r="AJ85" i="51163"/>
  <c r="H87" i="51163"/>
  <c r="I87" i="51163"/>
  <c r="K87" i="51163"/>
  <c r="L87" i="51163"/>
  <c r="T90" i="51163"/>
  <c r="U90" i="51163"/>
  <c r="W90" i="51163"/>
  <c r="X90" i="51163"/>
  <c r="AF90" i="51163"/>
  <c r="AG90" i="51163"/>
  <c r="AI90" i="51163"/>
  <c r="AJ90" i="51163"/>
  <c r="N91" i="51163"/>
  <c r="O91" i="51163"/>
  <c r="Z91" i="51163"/>
  <c r="AA91" i="51163"/>
  <c r="AF91" i="51163"/>
  <c r="AG91" i="51163"/>
  <c r="AI91" i="51163"/>
  <c r="AJ91" i="51163"/>
  <c r="H92" i="51163"/>
  <c r="I92" i="51163"/>
  <c r="K92" i="51163"/>
  <c r="L92" i="51163"/>
  <c r="H93" i="51163"/>
  <c r="I93" i="51163"/>
  <c r="K93" i="51163"/>
  <c r="L93" i="51163"/>
  <c r="T93" i="51163"/>
  <c r="U93" i="51163"/>
  <c r="W93" i="51163"/>
  <c r="X93" i="51163"/>
  <c r="T94" i="51163"/>
  <c r="U94" i="51163"/>
  <c r="W94" i="51163"/>
  <c r="X94" i="51163"/>
  <c r="AF94" i="51163"/>
  <c r="AG94" i="51163"/>
  <c r="AI94" i="51163"/>
  <c r="AJ94" i="51163"/>
  <c r="H96" i="51163"/>
  <c r="I96" i="51163"/>
  <c r="K96" i="51163"/>
  <c r="L96" i="51163"/>
  <c r="T97" i="51163"/>
  <c r="U97" i="51163"/>
  <c r="W97" i="51163"/>
  <c r="X97" i="51163"/>
  <c r="AF97" i="51163"/>
  <c r="AG97" i="51163"/>
  <c r="AI97" i="51163"/>
  <c r="AJ97" i="51163"/>
  <c r="H99" i="51163"/>
  <c r="I99" i="51163"/>
  <c r="K99" i="51163"/>
  <c r="L99" i="51163"/>
  <c r="H100" i="51163"/>
  <c r="I100" i="51163"/>
  <c r="K100" i="51163"/>
  <c r="L100" i="51163"/>
  <c r="T100" i="51163"/>
  <c r="U100" i="51163"/>
  <c r="W100" i="51163"/>
  <c r="X100" i="51163"/>
  <c r="AF100" i="51163"/>
  <c r="AG100" i="51163"/>
  <c r="AI100" i="51163"/>
  <c r="AJ100" i="51163"/>
  <c r="H103" i="51163"/>
  <c r="I103" i="51163"/>
  <c r="K103" i="51163"/>
  <c r="L103" i="51163"/>
  <c r="T103" i="51163"/>
  <c r="U103" i="51163"/>
  <c r="W103" i="51163"/>
  <c r="X103" i="51163"/>
  <c r="AF103" i="51163"/>
  <c r="AG103" i="51163"/>
  <c r="AI103" i="51163"/>
  <c r="AJ103" i="51163"/>
  <c r="H106" i="51163"/>
  <c r="I106" i="51163"/>
  <c r="K106" i="51163"/>
  <c r="L106" i="51163"/>
  <c r="T106" i="51163"/>
  <c r="U106" i="51163"/>
  <c r="W106" i="51163"/>
  <c r="X106" i="51163"/>
  <c r="AF106" i="51163"/>
  <c r="AG106" i="51163"/>
  <c r="AI106" i="51163"/>
  <c r="AJ106" i="51163"/>
  <c r="H107" i="51163"/>
  <c r="I107" i="51163"/>
  <c r="K107" i="51163"/>
  <c r="L107" i="51163"/>
  <c r="T107" i="51163"/>
  <c r="U107" i="51163"/>
  <c r="W107" i="51163"/>
  <c r="X107" i="51163"/>
  <c r="AF107" i="51163"/>
  <c r="AG107" i="51163"/>
  <c r="AI107" i="51163"/>
  <c r="AJ107" i="51163"/>
  <c r="H108" i="51163"/>
  <c r="I108" i="51163"/>
  <c r="K108" i="51163"/>
  <c r="L108" i="51163"/>
  <c r="T108" i="51163"/>
  <c r="U108" i="51163"/>
  <c r="W108" i="51163"/>
  <c r="X108" i="51163"/>
  <c r="AF108" i="51163"/>
  <c r="AG108" i="51163"/>
  <c r="AI108" i="51163"/>
  <c r="AJ108" i="51163"/>
  <c r="B110" i="51163"/>
  <c r="C110" i="51163"/>
  <c r="E110" i="51163"/>
  <c r="F110" i="51163"/>
  <c r="E111" i="51163"/>
  <c r="F111" i="51163"/>
  <c r="Q111" i="51163"/>
  <c r="R111" i="51163"/>
  <c r="AC111" i="51163"/>
  <c r="AD111" i="51163"/>
  <c r="E112" i="51163"/>
  <c r="F112" i="51163"/>
  <c r="Q112" i="51163"/>
  <c r="R112" i="51163"/>
  <c r="AC112" i="51163"/>
  <c r="AD112" i="51163"/>
  <c r="E113" i="51163"/>
  <c r="F113" i="51163"/>
  <c r="Q113" i="51163"/>
  <c r="R113" i="51163"/>
  <c r="AC113" i="51163"/>
  <c r="AD113" i="51163"/>
  <c r="E114" i="51163"/>
  <c r="Q114" i="51163"/>
  <c r="AC114" i="51163"/>
  <c r="B325" i="51162"/>
  <c r="B9" i="51162"/>
  <c r="C325" i="51162"/>
  <c r="C9" i="51162"/>
  <c r="D325" i="51162"/>
  <c r="D9" i="51162"/>
  <c r="E325" i="51162"/>
  <c r="E9" i="51162"/>
  <c r="F325" i="51162"/>
  <c r="F9" i="51162"/>
  <c r="G325" i="51162"/>
  <c r="G9" i="51162"/>
  <c r="H325" i="51162"/>
  <c r="H9" i="51162"/>
  <c r="I325" i="51162"/>
  <c r="I9" i="51162"/>
  <c r="J325" i="51162"/>
  <c r="J9" i="51162"/>
  <c r="K325" i="51162"/>
  <c r="K9" i="51162"/>
  <c r="L325" i="51162"/>
  <c r="L9" i="51162"/>
  <c r="M325" i="51162"/>
  <c r="M9" i="51162"/>
  <c r="N325" i="51162"/>
  <c r="N9" i="51162"/>
  <c r="O325" i="51162"/>
  <c r="O9" i="51162"/>
  <c r="P325" i="51162"/>
  <c r="P9" i="51162"/>
  <c r="Q325" i="51162"/>
  <c r="Q9" i="51162"/>
  <c r="R325" i="51162"/>
  <c r="R9" i="51162"/>
  <c r="S325" i="51162"/>
  <c r="S9" i="51162"/>
  <c r="W9" i="51162"/>
  <c r="X9" i="51162"/>
  <c r="Y9" i="51162"/>
  <c r="Z9" i="51162"/>
  <c r="AA9" i="51162"/>
  <c r="AB9" i="51162"/>
  <c r="AC9" i="51162"/>
  <c r="AD9" i="51162"/>
  <c r="AE9" i="51162"/>
  <c r="AF9" i="51162"/>
  <c r="AG9" i="51162"/>
  <c r="AH9" i="51162"/>
  <c r="AI9" i="51162"/>
  <c r="AJ9" i="51162"/>
  <c r="AK9" i="51162"/>
  <c r="AL9" i="51162"/>
  <c r="AM9" i="51162"/>
  <c r="AN9" i="51162"/>
  <c r="BM9" i="51162"/>
  <c r="BN9" i="51162"/>
  <c r="BO9" i="51162"/>
  <c r="BP9" i="51162"/>
  <c r="BQ9" i="51162"/>
  <c r="BR9" i="51162"/>
  <c r="BS9" i="51162"/>
  <c r="BT9" i="51162"/>
  <c r="BU9" i="51162"/>
  <c r="BV9" i="51162"/>
  <c r="BW9" i="51162"/>
  <c r="BX9" i="51162"/>
  <c r="BY9" i="51162"/>
  <c r="BZ9" i="51162"/>
  <c r="CA9" i="51162"/>
  <c r="CB9" i="51162"/>
  <c r="CC9" i="51162"/>
  <c r="CD9" i="51162"/>
  <c r="BM10" i="51162"/>
  <c r="BM11" i="51162"/>
  <c r="BM12" i="51162"/>
  <c r="BM13" i="51162"/>
  <c r="BM14" i="51162"/>
  <c r="BM15" i="51162"/>
  <c r="BM16" i="51162"/>
  <c r="BM17" i="51162"/>
  <c r="BM18" i="51162"/>
  <c r="BM19" i="51162"/>
  <c r="BM20" i="51162"/>
  <c r="BM21" i="51162"/>
  <c r="BM22" i="51162"/>
  <c r="BM23" i="51162"/>
  <c r="BM24" i="51162"/>
  <c r="BM25" i="51162"/>
  <c r="BM26" i="51162"/>
  <c r="BM27" i="51162"/>
  <c r="BM29" i="51162"/>
  <c r="BN10" i="51162"/>
  <c r="BN11" i="51162"/>
  <c r="BN12" i="51162"/>
  <c r="BN13" i="51162"/>
  <c r="BN14" i="51162"/>
  <c r="BN15" i="51162"/>
  <c r="BN16" i="51162"/>
  <c r="BN17" i="51162"/>
  <c r="BN18" i="51162"/>
  <c r="BN19" i="51162"/>
  <c r="BN20" i="51162"/>
  <c r="BN21" i="51162"/>
  <c r="BN22" i="51162"/>
  <c r="BN23" i="51162"/>
  <c r="BN24" i="51162"/>
  <c r="BN25" i="51162"/>
  <c r="BN26" i="51162"/>
  <c r="BN27" i="51162"/>
  <c r="BN29" i="51162"/>
  <c r="CH9" i="51162"/>
  <c r="BM60" i="51162"/>
  <c r="BM61" i="51162"/>
  <c r="BM62" i="51162"/>
  <c r="BM63" i="51162"/>
  <c r="BM64" i="51162"/>
  <c r="BM65" i="51162"/>
  <c r="BM66" i="51162"/>
  <c r="BM67" i="51162"/>
  <c r="BM68" i="51162"/>
  <c r="BM69" i="51162"/>
  <c r="BM70" i="51162"/>
  <c r="BM71" i="51162"/>
  <c r="BM72" i="51162"/>
  <c r="BM73" i="51162"/>
  <c r="BM74" i="51162"/>
  <c r="BM75" i="51162"/>
  <c r="BM76" i="51162"/>
  <c r="BM77" i="51162"/>
  <c r="BM78" i="51162"/>
  <c r="BM80" i="51162"/>
  <c r="BN60" i="51162"/>
  <c r="BN61" i="51162"/>
  <c r="BN62" i="51162"/>
  <c r="BN63" i="51162"/>
  <c r="BN64" i="51162"/>
  <c r="BN65" i="51162"/>
  <c r="BN66" i="51162"/>
  <c r="BN67" i="51162"/>
  <c r="BN68" i="51162"/>
  <c r="BN69" i="51162"/>
  <c r="BN70" i="51162"/>
  <c r="BN71" i="51162"/>
  <c r="BN72" i="51162"/>
  <c r="BN73" i="51162"/>
  <c r="BN74" i="51162"/>
  <c r="BN75" i="51162"/>
  <c r="BN76" i="51162"/>
  <c r="BN77" i="51162"/>
  <c r="BN78" i="51162"/>
  <c r="BN80" i="51162"/>
  <c r="CI9" i="51162"/>
  <c r="BM111" i="51162"/>
  <c r="BM112" i="51162"/>
  <c r="BM113" i="51162"/>
  <c r="BM114" i="51162"/>
  <c r="BM115" i="51162"/>
  <c r="BM116" i="51162"/>
  <c r="BM117" i="51162"/>
  <c r="BM118" i="51162"/>
  <c r="BM119" i="51162"/>
  <c r="BM120" i="51162"/>
  <c r="BM121" i="51162"/>
  <c r="BM122" i="51162"/>
  <c r="BM123" i="51162"/>
  <c r="BM124" i="51162"/>
  <c r="BM125" i="51162"/>
  <c r="BM126" i="51162"/>
  <c r="BM127" i="51162"/>
  <c r="BM128" i="51162"/>
  <c r="BM129" i="51162"/>
  <c r="BM131" i="51162"/>
  <c r="BN111" i="51162"/>
  <c r="BN112" i="51162"/>
  <c r="BN113" i="51162"/>
  <c r="BN114" i="51162"/>
  <c r="BN115" i="51162"/>
  <c r="BN116" i="51162"/>
  <c r="BN117" i="51162"/>
  <c r="BN118" i="51162"/>
  <c r="BN119" i="51162"/>
  <c r="BN120" i="51162"/>
  <c r="BN121" i="51162"/>
  <c r="BN122" i="51162"/>
  <c r="BN123" i="51162"/>
  <c r="BN124" i="51162"/>
  <c r="BN125" i="51162"/>
  <c r="BN126" i="51162"/>
  <c r="BN127" i="51162"/>
  <c r="BN128" i="51162"/>
  <c r="BN129" i="51162"/>
  <c r="BN131" i="51162"/>
  <c r="CJ9" i="51162"/>
  <c r="BM162" i="51162"/>
  <c r="BM163" i="51162"/>
  <c r="BM164" i="51162"/>
  <c r="BM165" i="51162"/>
  <c r="BM166" i="51162"/>
  <c r="BM167" i="51162"/>
  <c r="BM168" i="51162"/>
  <c r="BM169" i="51162"/>
  <c r="BM170" i="51162"/>
  <c r="BM171" i="51162"/>
  <c r="BM172" i="51162"/>
  <c r="BM173" i="51162"/>
  <c r="BM174" i="51162"/>
  <c r="BM175" i="51162"/>
  <c r="BM176" i="51162"/>
  <c r="BM177" i="51162"/>
  <c r="BM178" i="51162"/>
  <c r="BM179" i="51162"/>
  <c r="BM180" i="51162"/>
  <c r="BM182" i="51162"/>
  <c r="BN162" i="51162"/>
  <c r="BN163" i="51162"/>
  <c r="BN164" i="51162"/>
  <c r="BN165" i="51162"/>
  <c r="BN166" i="51162"/>
  <c r="BN167" i="51162"/>
  <c r="BN168" i="51162"/>
  <c r="BN169" i="51162"/>
  <c r="BN170" i="51162"/>
  <c r="BN171" i="51162"/>
  <c r="BN172" i="51162"/>
  <c r="BN173" i="51162"/>
  <c r="BN174" i="51162"/>
  <c r="BN175" i="51162"/>
  <c r="BN176" i="51162"/>
  <c r="BN177" i="51162"/>
  <c r="BN178" i="51162"/>
  <c r="BN179" i="51162"/>
  <c r="BN180" i="51162"/>
  <c r="BN182" i="51162"/>
  <c r="CK9" i="51162"/>
  <c r="BM213" i="51162"/>
  <c r="BM214" i="51162"/>
  <c r="BM215" i="51162"/>
  <c r="BM216" i="51162"/>
  <c r="BM217" i="51162"/>
  <c r="BM218" i="51162"/>
  <c r="BM219" i="51162"/>
  <c r="BM220" i="51162"/>
  <c r="BM221" i="51162"/>
  <c r="BM222" i="51162"/>
  <c r="BM223" i="51162"/>
  <c r="BM224" i="51162"/>
  <c r="BM225" i="51162"/>
  <c r="BM226" i="51162"/>
  <c r="BM227" i="51162"/>
  <c r="BM228" i="51162"/>
  <c r="BM229" i="51162"/>
  <c r="BM230" i="51162"/>
  <c r="BM231" i="51162"/>
  <c r="BM233" i="51162"/>
  <c r="BN213" i="51162"/>
  <c r="BN214" i="51162"/>
  <c r="BN215" i="51162"/>
  <c r="BN216" i="51162"/>
  <c r="BN217" i="51162"/>
  <c r="BN218" i="51162"/>
  <c r="BN219" i="51162"/>
  <c r="BN220" i="51162"/>
  <c r="BN221" i="51162"/>
  <c r="BN222" i="51162"/>
  <c r="BN223" i="51162"/>
  <c r="BN224" i="51162"/>
  <c r="BN225" i="51162"/>
  <c r="BN226" i="51162"/>
  <c r="BN227" i="51162"/>
  <c r="BN228" i="51162"/>
  <c r="BN229" i="51162"/>
  <c r="BN230" i="51162"/>
  <c r="BN231" i="51162"/>
  <c r="BN233" i="51162"/>
  <c r="CL9" i="51162"/>
  <c r="BM264" i="51162"/>
  <c r="BM265" i="51162"/>
  <c r="BM266" i="51162"/>
  <c r="BM267" i="51162"/>
  <c r="BM268" i="51162"/>
  <c r="BM269" i="51162"/>
  <c r="BM270" i="51162"/>
  <c r="BM271" i="51162"/>
  <c r="BM272" i="51162"/>
  <c r="BM273" i="51162"/>
  <c r="BM274" i="51162"/>
  <c r="BM275" i="51162"/>
  <c r="BM276" i="51162"/>
  <c r="BM277" i="51162"/>
  <c r="BM278" i="51162"/>
  <c r="BM279" i="51162"/>
  <c r="BM280" i="51162"/>
  <c r="BM281" i="51162"/>
  <c r="BM282" i="51162"/>
  <c r="BM284" i="51162"/>
  <c r="BN264" i="51162"/>
  <c r="BN265" i="51162"/>
  <c r="BN266" i="51162"/>
  <c r="BN267" i="51162"/>
  <c r="BN268" i="51162"/>
  <c r="BN269" i="51162"/>
  <c r="BN270" i="51162"/>
  <c r="BN271" i="51162"/>
  <c r="BN272" i="51162"/>
  <c r="BN273" i="51162"/>
  <c r="BN274" i="51162"/>
  <c r="BN275" i="51162"/>
  <c r="BN276" i="51162"/>
  <c r="BN277" i="51162"/>
  <c r="BN278" i="51162"/>
  <c r="BN279" i="51162"/>
  <c r="BN280" i="51162"/>
  <c r="BN281" i="51162"/>
  <c r="BN282" i="51162"/>
  <c r="BN284" i="51162"/>
  <c r="CM9" i="51162"/>
  <c r="BM315" i="51162"/>
  <c r="BM316" i="51162"/>
  <c r="BM317" i="51162"/>
  <c r="BM318" i="51162"/>
  <c r="BM319" i="51162"/>
  <c r="BM320" i="51162"/>
  <c r="BM321" i="51162"/>
  <c r="BM322" i="51162"/>
  <c r="BM323" i="51162"/>
  <c r="BM324" i="51162"/>
  <c r="BM325" i="51162"/>
  <c r="BM326" i="51162"/>
  <c r="BM327" i="51162"/>
  <c r="BM328" i="51162"/>
  <c r="BM329" i="51162"/>
  <c r="BM330" i="51162"/>
  <c r="BM331" i="51162"/>
  <c r="BM332" i="51162"/>
  <c r="BM333" i="51162"/>
  <c r="BM335" i="51162"/>
  <c r="BN315" i="51162"/>
  <c r="BN316" i="51162"/>
  <c r="BN317" i="51162"/>
  <c r="BN318" i="51162"/>
  <c r="BN319" i="51162"/>
  <c r="BN320" i="51162"/>
  <c r="BN321" i="51162"/>
  <c r="BN322" i="51162"/>
  <c r="BN323" i="51162"/>
  <c r="BN324" i="51162"/>
  <c r="BN325" i="51162"/>
  <c r="BN326" i="51162"/>
  <c r="BN327" i="51162"/>
  <c r="BN328" i="51162"/>
  <c r="BN329" i="51162"/>
  <c r="BN330" i="51162"/>
  <c r="BN331" i="51162"/>
  <c r="BN332" i="51162"/>
  <c r="BN333" i="51162"/>
  <c r="BN335" i="51162"/>
  <c r="CN9" i="51162"/>
  <c r="BM366" i="51162"/>
  <c r="BM367" i="51162"/>
  <c r="BM368" i="51162"/>
  <c r="BM369" i="51162"/>
  <c r="BM370" i="51162"/>
  <c r="BM371" i="51162"/>
  <c r="BM372" i="51162"/>
  <c r="BM373" i="51162"/>
  <c r="BM374" i="51162"/>
  <c r="BM375" i="51162"/>
  <c r="BM376" i="51162"/>
  <c r="BM377" i="51162"/>
  <c r="BM378" i="51162"/>
  <c r="BM379" i="51162"/>
  <c r="BM380" i="51162"/>
  <c r="BM381" i="51162"/>
  <c r="BM382" i="51162"/>
  <c r="BM383" i="51162"/>
  <c r="BM384" i="51162"/>
  <c r="BM386" i="51162"/>
  <c r="BN366" i="51162"/>
  <c r="BN367" i="51162"/>
  <c r="BN368" i="51162"/>
  <c r="BN369" i="51162"/>
  <c r="BN370" i="51162"/>
  <c r="BN371" i="51162"/>
  <c r="BN372" i="51162"/>
  <c r="BN373" i="51162"/>
  <c r="BN374" i="51162"/>
  <c r="BN375" i="51162"/>
  <c r="BN376" i="51162"/>
  <c r="BN377" i="51162"/>
  <c r="BN378" i="51162"/>
  <c r="BN379" i="51162"/>
  <c r="BN380" i="51162"/>
  <c r="BN381" i="51162"/>
  <c r="BN382" i="51162"/>
  <c r="BN383" i="51162"/>
  <c r="BN384" i="51162"/>
  <c r="BN386" i="51162"/>
  <c r="CO9" i="51162"/>
  <c r="BM417" i="51162"/>
  <c r="BM418" i="51162"/>
  <c r="BM419" i="51162"/>
  <c r="BM420" i="51162"/>
  <c r="BM421" i="51162"/>
  <c r="BM422" i="51162"/>
  <c r="BM423" i="51162"/>
  <c r="BM424" i="51162"/>
  <c r="BM425" i="51162"/>
  <c r="BM426" i="51162"/>
  <c r="BM427" i="51162"/>
  <c r="BM428" i="51162"/>
  <c r="BM429" i="51162"/>
  <c r="BM430" i="51162"/>
  <c r="BM431" i="51162"/>
  <c r="BM432" i="51162"/>
  <c r="BM433" i="51162"/>
  <c r="BM434" i="51162"/>
  <c r="BM435" i="51162"/>
  <c r="BM437" i="51162"/>
  <c r="BN417" i="51162"/>
  <c r="BN418" i="51162"/>
  <c r="BN419" i="51162"/>
  <c r="BN420" i="51162"/>
  <c r="BN421" i="51162"/>
  <c r="BN422" i="51162"/>
  <c r="BN423" i="51162"/>
  <c r="BN424" i="51162"/>
  <c r="BN425" i="51162"/>
  <c r="BN426" i="51162"/>
  <c r="BN427" i="51162"/>
  <c r="BN428" i="51162"/>
  <c r="BN429" i="51162"/>
  <c r="BN430" i="51162"/>
  <c r="BN431" i="51162"/>
  <c r="BN432" i="51162"/>
  <c r="BN433" i="51162"/>
  <c r="BN434" i="51162"/>
  <c r="BN435" i="51162"/>
  <c r="BN437" i="51162"/>
  <c r="CP9" i="51162"/>
  <c r="DP9" i="51162"/>
  <c r="CH32" i="51162"/>
  <c r="CH55" i="51162"/>
  <c r="CH78" i="51162"/>
  <c r="DQ9" i="51162"/>
  <c r="CI32" i="51162"/>
  <c r="CI55" i="51162"/>
  <c r="CI78" i="51162"/>
  <c r="DR9" i="51162"/>
  <c r="CJ32" i="51162"/>
  <c r="CJ55" i="51162"/>
  <c r="CJ78" i="51162"/>
  <c r="DS9" i="51162"/>
  <c r="CK32" i="51162"/>
  <c r="CK55" i="51162"/>
  <c r="CK78" i="51162"/>
  <c r="DT9" i="51162"/>
  <c r="CL32" i="51162"/>
  <c r="CL55" i="51162"/>
  <c r="CL78" i="51162"/>
  <c r="DU9" i="51162"/>
  <c r="CM32" i="51162"/>
  <c r="CM55" i="51162"/>
  <c r="CM78" i="51162"/>
  <c r="DV9" i="51162"/>
  <c r="CN32" i="51162"/>
  <c r="CN55" i="51162"/>
  <c r="CN78" i="51162"/>
  <c r="DW9" i="51162"/>
  <c r="CO32" i="51162"/>
  <c r="CO55" i="51162"/>
  <c r="CO78" i="51162"/>
  <c r="DX9" i="51162"/>
  <c r="CP32" i="51162"/>
  <c r="CP55" i="51162"/>
  <c r="CP78" i="51162"/>
  <c r="DY9" i="51162"/>
  <c r="EA9" i="51162"/>
  <c r="EB9" i="51162"/>
  <c r="EC9" i="51162"/>
  <c r="B10" i="51162"/>
  <c r="C10" i="51162"/>
  <c r="D10" i="51162"/>
  <c r="E10" i="51162"/>
  <c r="F10" i="51162"/>
  <c r="G10" i="51162"/>
  <c r="H10" i="51162"/>
  <c r="I10" i="51162"/>
  <c r="J10" i="51162"/>
  <c r="K10" i="51162"/>
  <c r="L10" i="51162"/>
  <c r="M10" i="51162"/>
  <c r="N10" i="51162"/>
  <c r="O10" i="51162"/>
  <c r="P10" i="51162"/>
  <c r="Q10" i="51162"/>
  <c r="R10" i="51162"/>
  <c r="S10" i="51162"/>
  <c r="W10" i="51162"/>
  <c r="X10" i="51162"/>
  <c r="Y10" i="51162"/>
  <c r="Z10" i="51162"/>
  <c r="AA10" i="51162"/>
  <c r="AB10" i="51162"/>
  <c r="AC10" i="51162"/>
  <c r="AD10" i="51162"/>
  <c r="AE10" i="51162"/>
  <c r="AF10" i="51162"/>
  <c r="AG10" i="51162"/>
  <c r="AH10" i="51162"/>
  <c r="AI10" i="51162"/>
  <c r="AJ10" i="51162"/>
  <c r="AK10" i="51162"/>
  <c r="AL10" i="51162"/>
  <c r="AM10" i="51162"/>
  <c r="AN10" i="51162"/>
  <c r="BO10" i="51162"/>
  <c r="BP10" i="51162"/>
  <c r="BQ10" i="51162"/>
  <c r="BR10" i="51162"/>
  <c r="BS10" i="51162"/>
  <c r="BT10" i="51162"/>
  <c r="BU10" i="51162"/>
  <c r="BV10" i="51162"/>
  <c r="BW10" i="51162"/>
  <c r="BX10" i="51162"/>
  <c r="BY10" i="51162"/>
  <c r="BZ10" i="51162"/>
  <c r="CA10" i="51162"/>
  <c r="CB10" i="51162"/>
  <c r="CC10" i="51162"/>
  <c r="CD10" i="51162"/>
  <c r="BO11" i="51162"/>
  <c r="BO12" i="51162"/>
  <c r="BO13" i="51162"/>
  <c r="BO14" i="51162"/>
  <c r="BO15" i="51162"/>
  <c r="BO16" i="51162"/>
  <c r="BO17" i="51162"/>
  <c r="BO18" i="51162"/>
  <c r="BO19" i="51162"/>
  <c r="BO20" i="51162"/>
  <c r="BO21" i="51162"/>
  <c r="BO22" i="51162"/>
  <c r="BO23" i="51162"/>
  <c r="BO24" i="51162"/>
  <c r="BO25" i="51162"/>
  <c r="BO26" i="51162"/>
  <c r="BO27" i="51162"/>
  <c r="BO29" i="51162"/>
  <c r="BP11" i="51162"/>
  <c r="BP12" i="51162"/>
  <c r="BP13" i="51162"/>
  <c r="BP14" i="51162"/>
  <c r="BP15" i="51162"/>
  <c r="BP16" i="51162"/>
  <c r="BP17" i="51162"/>
  <c r="BP18" i="51162"/>
  <c r="BP19" i="51162"/>
  <c r="BP20" i="51162"/>
  <c r="BP21" i="51162"/>
  <c r="BP22" i="51162"/>
  <c r="BP23" i="51162"/>
  <c r="BP24" i="51162"/>
  <c r="BP25" i="51162"/>
  <c r="BP26" i="51162"/>
  <c r="BP27" i="51162"/>
  <c r="BP29" i="51162"/>
  <c r="CH10" i="51162"/>
  <c r="BO60" i="51162"/>
  <c r="BO61" i="51162"/>
  <c r="BO62" i="51162"/>
  <c r="BO63" i="51162"/>
  <c r="BO64" i="51162"/>
  <c r="BO65" i="51162"/>
  <c r="BO66" i="51162"/>
  <c r="BO67" i="51162"/>
  <c r="BO68" i="51162"/>
  <c r="BO69" i="51162"/>
  <c r="BO70" i="51162"/>
  <c r="BO71" i="51162"/>
  <c r="BO72" i="51162"/>
  <c r="BO73" i="51162"/>
  <c r="BO74" i="51162"/>
  <c r="BO75" i="51162"/>
  <c r="BO76" i="51162"/>
  <c r="BO77" i="51162"/>
  <c r="BO78" i="51162"/>
  <c r="BO80" i="51162"/>
  <c r="BP60" i="51162"/>
  <c r="BP61" i="51162"/>
  <c r="BP62" i="51162"/>
  <c r="BP63" i="51162"/>
  <c r="BP64" i="51162"/>
  <c r="BP65" i="51162"/>
  <c r="BP66" i="51162"/>
  <c r="BP67" i="51162"/>
  <c r="BP68" i="51162"/>
  <c r="BP69" i="51162"/>
  <c r="BP70" i="51162"/>
  <c r="BP71" i="51162"/>
  <c r="BP72" i="51162"/>
  <c r="BP73" i="51162"/>
  <c r="BP74" i="51162"/>
  <c r="BP75" i="51162"/>
  <c r="BP76" i="51162"/>
  <c r="BP77" i="51162"/>
  <c r="BP78" i="51162"/>
  <c r="BP80" i="51162"/>
  <c r="CI10" i="51162"/>
  <c r="BO111" i="51162"/>
  <c r="BO112" i="51162"/>
  <c r="BO113" i="51162"/>
  <c r="BO114" i="51162"/>
  <c r="BO115" i="51162"/>
  <c r="BO116" i="51162"/>
  <c r="BO117" i="51162"/>
  <c r="BO118" i="51162"/>
  <c r="BO119" i="51162"/>
  <c r="BO120" i="51162"/>
  <c r="BO121" i="51162"/>
  <c r="BO122" i="51162"/>
  <c r="BO123" i="51162"/>
  <c r="BO124" i="51162"/>
  <c r="BO125" i="51162"/>
  <c r="BO126" i="51162"/>
  <c r="BO127" i="51162"/>
  <c r="BO128" i="51162"/>
  <c r="BO129" i="51162"/>
  <c r="BO131" i="51162"/>
  <c r="BP111" i="51162"/>
  <c r="BP112" i="51162"/>
  <c r="BP113" i="51162"/>
  <c r="BP114" i="51162"/>
  <c r="BP115" i="51162"/>
  <c r="BP116" i="51162"/>
  <c r="BP117" i="51162"/>
  <c r="BP118" i="51162"/>
  <c r="BP119" i="51162"/>
  <c r="BP120" i="51162"/>
  <c r="BP121" i="51162"/>
  <c r="BP122" i="51162"/>
  <c r="BP123" i="51162"/>
  <c r="BP124" i="51162"/>
  <c r="BP125" i="51162"/>
  <c r="BP126" i="51162"/>
  <c r="BP127" i="51162"/>
  <c r="BP128" i="51162"/>
  <c r="BP129" i="51162"/>
  <c r="BP131" i="51162"/>
  <c r="CJ10" i="51162"/>
  <c r="BO162" i="51162"/>
  <c r="BO163" i="51162"/>
  <c r="BO164" i="51162"/>
  <c r="BO165" i="51162"/>
  <c r="BO166" i="51162"/>
  <c r="BO167" i="51162"/>
  <c r="BO168" i="51162"/>
  <c r="BO169" i="51162"/>
  <c r="BO170" i="51162"/>
  <c r="BO171" i="51162"/>
  <c r="BO172" i="51162"/>
  <c r="BO173" i="51162"/>
  <c r="BO174" i="51162"/>
  <c r="BO175" i="51162"/>
  <c r="BO176" i="51162"/>
  <c r="BO177" i="51162"/>
  <c r="BO178" i="51162"/>
  <c r="BO179" i="51162"/>
  <c r="BO180" i="51162"/>
  <c r="BO182" i="51162"/>
  <c r="BP162" i="51162"/>
  <c r="BP163" i="51162"/>
  <c r="BP164" i="51162"/>
  <c r="BP165" i="51162"/>
  <c r="BP166" i="51162"/>
  <c r="BP167" i="51162"/>
  <c r="BP168" i="51162"/>
  <c r="BP169" i="51162"/>
  <c r="BP170" i="51162"/>
  <c r="BP171" i="51162"/>
  <c r="BP172" i="51162"/>
  <c r="BP173" i="51162"/>
  <c r="BP174" i="51162"/>
  <c r="BP175" i="51162"/>
  <c r="BP176" i="51162"/>
  <c r="BP177" i="51162"/>
  <c r="BP178" i="51162"/>
  <c r="BP179" i="51162"/>
  <c r="BP180" i="51162"/>
  <c r="BP182" i="51162"/>
  <c r="CK10" i="51162"/>
  <c r="BO213" i="51162"/>
  <c r="BO214" i="51162"/>
  <c r="BO215" i="51162"/>
  <c r="BO216" i="51162"/>
  <c r="BO217" i="51162"/>
  <c r="BO218" i="51162"/>
  <c r="BO219" i="51162"/>
  <c r="BO220" i="51162"/>
  <c r="BO221" i="51162"/>
  <c r="BO222" i="51162"/>
  <c r="BO223" i="51162"/>
  <c r="BO224" i="51162"/>
  <c r="BO225" i="51162"/>
  <c r="BO226" i="51162"/>
  <c r="BO227" i="51162"/>
  <c r="BO228" i="51162"/>
  <c r="BO229" i="51162"/>
  <c r="BO230" i="51162"/>
  <c r="BO231" i="51162"/>
  <c r="BO233" i="51162"/>
  <c r="BP213" i="51162"/>
  <c r="BP214" i="51162"/>
  <c r="BP215" i="51162"/>
  <c r="BP216" i="51162"/>
  <c r="BP217" i="51162"/>
  <c r="BP218" i="51162"/>
  <c r="BP219" i="51162"/>
  <c r="BP220" i="51162"/>
  <c r="BP221" i="51162"/>
  <c r="BP222" i="51162"/>
  <c r="BP223" i="51162"/>
  <c r="BP224" i="51162"/>
  <c r="BP225" i="51162"/>
  <c r="BP226" i="51162"/>
  <c r="BP227" i="51162"/>
  <c r="BP228" i="51162"/>
  <c r="BP229" i="51162"/>
  <c r="BP230" i="51162"/>
  <c r="BP231" i="51162"/>
  <c r="BP233" i="51162"/>
  <c r="CL10" i="51162"/>
  <c r="BO264" i="51162"/>
  <c r="BO265" i="51162"/>
  <c r="BO266" i="51162"/>
  <c r="BO267" i="51162"/>
  <c r="BO268" i="51162"/>
  <c r="BO269" i="51162"/>
  <c r="BO270" i="51162"/>
  <c r="BO271" i="51162"/>
  <c r="BO272" i="51162"/>
  <c r="BO273" i="51162"/>
  <c r="BO274" i="51162"/>
  <c r="BO275" i="51162"/>
  <c r="BO276" i="51162"/>
  <c r="BO277" i="51162"/>
  <c r="BO278" i="51162"/>
  <c r="BO279" i="51162"/>
  <c r="BO280" i="51162"/>
  <c r="BO281" i="51162"/>
  <c r="BO282" i="51162"/>
  <c r="BO284" i="51162"/>
  <c r="BP264" i="51162"/>
  <c r="BP265" i="51162"/>
  <c r="BP266" i="51162"/>
  <c r="BP267" i="51162"/>
  <c r="BP268" i="51162"/>
  <c r="BP269" i="51162"/>
  <c r="BP270" i="51162"/>
  <c r="BP271" i="51162"/>
  <c r="BP272" i="51162"/>
  <c r="BP273" i="51162"/>
  <c r="BP274" i="51162"/>
  <c r="BP275" i="51162"/>
  <c r="BP276" i="51162"/>
  <c r="BP277" i="51162"/>
  <c r="BP278" i="51162"/>
  <c r="BP279" i="51162"/>
  <c r="BP280" i="51162"/>
  <c r="BP281" i="51162"/>
  <c r="BP282" i="51162"/>
  <c r="BP284" i="51162"/>
  <c r="CM10" i="51162"/>
  <c r="BO315" i="51162"/>
  <c r="BO316" i="51162"/>
  <c r="BO317" i="51162"/>
  <c r="BO318" i="51162"/>
  <c r="BO319" i="51162"/>
  <c r="BO320" i="51162"/>
  <c r="BO321" i="51162"/>
  <c r="BO322" i="51162"/>
  <c r="BO323" i="51162"/>
  <c r="BO324" i="51162"/>
  <c r="BO325" i="51162"/>
  <c r="BO326" i="51162"/>
  <c r="BO327" i="51162"/>
  <c r="BO328" i="51162"/>
  <c r="BO329" i="51162"/>
  <c r="BO330" i="51162"/>
  <c r="BO331" i="51162"/>
  <c r="BO332" i="51162"/>
  <c r="BO333" i="51162"/>
  <c r="BO335" i="51162"/>
  <c r="BP315" i="51162"/>
  <c r="BP316" i="51162"/>
  <c r="BP317" i="51162"/>
  <c r="BP318" i="51162"/>
  <c r="BP319" i="51162"/>
  <c r="BP320" i="51162"/>
  <c r="BP321" i="51162"/>
  <c r="BP322" i="51162"/>
  <c r="BP323" i="51162"/>
  <c r="BP324" i="51162"/>
  <c r="BP325" i="51162"/>
  <c r="BP326" i="51162"/>
  <c r="BP327" i="51162"/>
  <c r="BP328" i="51162"/>
  <c r="BP329" i="51162"/>
  <c r="BP330" i="51162"/>
  <c r="BP331" i="51162"/>
  <c r="BP332" i="51162"/>
  <c r="BP333" i="51162"/>
  <c r="BP335" i="51162"/>
  <c r="CN10" i="51162"/>
  <c r="BO366" i="51162"/>
  <c r="BO367" i="51162"/>
  <c r="BO368" i="51162"/>
  <c r="BO369" i="51162"/>
  <c r="BO370" i="51162"/>
  <c r="BO371" i="51162"/>
  <c r="BO372" i="51162"/>
  <c r="BO373" i="51162"/>
  <c r="BO374" i="51162"/>
  <c r="BO375" i="51162"/>
  <c r="BO376" i="51162"/>
  <c r="BO377" i="51162"/>
  <c r="BO378" i="51162"/>
  <c r="BO379" i="51162"/>
  <c r="BO380" i="51162"/>
  <c r="BO381" i="51162"/>
  <c r="BO382" i="51162"/>
  <c r="BO383" i="51162"/>
  <c r="BO384" i="51162"/>
  <c r="BO386" i="51162"/>
  <c r="BP366" i="51162"/>
  <c r="BP367" i="51162"/>
  <c r="BP368" i="51162"/>
  <c r="BP369" i="51162"/>
  <c r="BP370" i="51162"/>
  <c r="BP371" i="51162"/>
  <c r="BP372" i="51162"/>
  <c r="BP373" i="51162"/>
  <c r="BP374" i="51162"/>
  <c r="BP375" i="51162"/>
  <c r="BP376" i="51162"/>
  <c r="BP377" i="51162"/>
  <c r="BP378" i="51162"/>
  <c r="BP379" i="51162"/>
  <c r="BP380" i="51162"/>
  <c r="BP381" i="51162"/>
  <c r="BP382" i="51162"/>
  <c r="BP383" i="51162"/>
  <c r="BP384" i="51162"/>
  <c r="BP386" i="51162"/>
  <c r="CO10" i="51162"/>
  <c r="BO417" i="51162"/>
  <c r="BO418" i="51162"/>
  <c r="BO419" i="51162"/>
  <c r="BO420" i="51162"/>
  <c r="BO421" i="51162"/>
  <c r="BO422" i="51162"/>
  <c r="BO423" i="51162"/>
  <c r="BO424" i="51162"/>
  <c r="BO425" i="51162"/>
  <c r="BO426" i="51162"/>
  <c r="BO427" i="51162"/>
  <c r="BO428" i="51162"/>
  <c r="BO429" i="51162"/>
  <c r="BO430" i="51162"/>
  <c r="BO431" i="51162"/>
  <c r="BO432" i="51162"/>
  <c r="BO433" i="51162"/>
  <c r="BO434" i="51162"/>
  <c r="BO435" i="51162"/>
  <c r="BO437" i="51162"/>
  <c r="BP417" i="51162"/>
  <c r="BP418" i="51162"/>
  <c r="BP419" i="51162"/>
  <c r="BP420" i="51162"/>
  <c r="BP421" i="51162"/>
  <c r="BP422" i="51162"/>
  <c r="BP423" i="51162"/>
  <c r="BP424" i="51162"/>
  <c r="BP425" i="51162"/>
  <c r="BP426" i="51162"/>
  <c r="BP427" i="51162"/>
  <c r="BP428" i="51162"/>
  <c r="BP429" i="51162"/>
  <c r="BP430" i="51162"/>
  <c r="BP431" i="51162"/>
  <c r="BP432" i="51162"/>
  <c r="BP433" i="51162"/>
  <c r="BP434" i="51162"/>
  <c r="BP435" i="51162"/>
  <c r="BP437" i="51162"/>
  <c r="CP10" i="51162"/>
  <c r="DP10" i="51162"/>
  <c r="DQ10" i="51162"/>
  <c r="DR10" i="51162"/>
  <c r="DS10" i="51162"/>
  <c r="DT10" i="51162"/>
  <c r="DU10" i="51162"/>
  <c r="DV10" i="51162"/>
  <c r="DW10" i="51162"/>
  <c r="DX10" i="51162"/>
  <c r="DY10" i="51162"/>
  <c r="EA10" i="51162"/>
  <c r="EB10" i="51162"/>
  <c r="EC10" i="51162"/>
  <c r="B11" i="51162"/>
  <c r="C11" i="51162"/>
  <c r="D11" i="51162"/>
  <c r="E11" i="51162"/>
  <c r="F11" i="51162"/>
  <c r="G11" i="51162"/>
  <c r="H11" i="51162"/>
  <c r="I11" i="51162"/>
  <c r="J11" i="51162"/>
  <c r="K11" i="51162"/>
  <c r="L11" i="51162"/>
  <c r="M11" i="51162"/>
  <c r="N11" i="51162"/>
  <c r="O11" i="51162"/>
  <c r="P11" i="51162"/>
  <c r="Q11" i="51162"/>
  <c r="R11" i="51162"/>
  <c r="S11" i="51162"/>
  <c r="W11" i="51162"/>
  <c r="X11" i="51162"/>
  <c r="Y11" i="51162"/>
  <c r="Z11" i="51162"/>
  <c r="AA11" i="51162"/>
  <c r="AB11" i="51162"/>
  <c r="AC11" i="51162"/>
  <c r="AD11" i="51162"/>
  <c r="AE11" i="51162"/>
  <c r="AF11" i="51162"/>
  <c r="AG11" i="51162"/>
  <c r="AH11" i="51162"/>
  <c r="AI11" i="51162"/>
  <c r="AJ11" i="51162"/>
  <c r="AK11" i="51162"/>
  <c r="AL11" i="51162"/>
  <c r="AM11" i="51162"/>
  <c r="AN11" i="51162"/>
  <c r="BQ11" i="51162"/>
  <c r="BR11" i="51162"/>
  <c r="BS11" i="51162"/>
  <c r="BT11" i="51162"/>
  <c r="BU11" i="51162"/>
  <c r="BV11" i="51162"/>
  <c r="BW11" i="51162"/>
  <c r="BX11" i="51162"/>
  <c r="BY11" i="51162"/>
  <c r="BZ11" i="51162"/>
  <c r="CA11" i="51162"/>
  <c r="CB11" i="51162"/>
  <c r="CC11" i="51162"/>
  <c r="CD11" i="51162"/>
  <c r="BQ12" i="51162"/>
  <c r="BQ13" i="51162"/>
  <c r="BQ14" i="51162"/>
  <c r="BQ15" i="51162"/>
  <c r="BQ16" i="51162"/>
  <c r="BQ17" i="51162"/>
  <c r="BQ18" i="51162"/>
  <c r="BQ19" i="51162"/>
  <c r="BQ20" i="51162"/>
  <c r="BQ21" i="51162"/>
  <c r="BQ22" i="51162"/>
  <c r="BQ23" i="51162"/>
  <c r="BQ24" i="51162"/>
  <c r="BQ25" i="51162"/>
  <c r="BQ26" i="51162"/>
  <c r="BQ27" i="51162"/>
  <c r="BQ29" i="51162"/>
  <c r="BR12" i="51162"/>
  <c r="BR13" i="51162"/>
  <c r="BR14" i="51162"/>
  <c r="BR15" i="51162"/>
  <c r="BR16" i="51162"/>
  <c r="BR17" i="51162"/>
  <c r="BR18" i="51162"/>
  <c r="BR19" i="51162"/>
  <c r="BR20" i="51162"/>
  <c r="BR21" i="51162"/>
  <c r="BR22" i="51162"/>
  <c r="BR23" i="51162"/>
  <c r="BR24" i="51162"/>
  <c r="BR25" i="51162"/>
  <c r="BR26" i="51162"/>
  <c r="BR27" i="51162"/>
  <c r="BR29" i="51162"/>
  <c r="CH11" i="51162"/>
  <c r="BQ60" i="51162"/>
  <c r="BQ61" i="51162"/>
  <c r="BQ62" i="51162"/>
  <c r="BQ63" i="51162"/>
  <c r="BQ64" i="51162"/>
  <c r="BQ65" i="51162"/>
  <c r="BQ66" i="51162"/>
  <c r="BQ67" i="51162"/>
  <c r="BQ68" i="51162"/>
  <c r="BQ69" i="51162"/>
  <c r="BQ70" i="51162"/>
  <c r="BQ71" i="51162"/>
  <c r="BQ72" i="51162"/>
  <c r="BQ73" i="51162"/>
  <c r="BQ74" i="51162"/>
  <c r="BQ75" i="51162"/>
  <c r="BQ76" i="51162"/>
  <c r="BQ77" i="51162"/>
  <c r="BQ78" i="51162"/>
  <c r="BQ80" i="51162"/>
  <c r="BR60" i="51162"/>
  <c r="BR61" i="51162"/>
  <c r="BR62" i="51162"/>
  <c r="BR63" i="51162"/>
  <c r="BR64" i="51162"/>
  <c r="BR65" i="51162"/>
  <c r="BR66" i="51162"/>
  <c r="BR67" i="51162"/>
  <c r="BR68" i="51162"/>
  <c r="BR69" i="51162"/>
  <c r="BR70" i="51162"/>
  <c r="BR71" i="51162"/>
  <c r="BR72" i="51162"/>
  <c r="BR73" i="51162"/>
  <c r="BR74" i="51162"/>
  <c r="BR75" i="51162"/>
  <c r="BR76" i="51162"/>
  <c r="BR77" i="51162"/>
  <c r="BR78" i="51162"/>
  <c r="BR80" i="51162"/>
  <c r="CI11" i="51162"/>
  <c r="BQ111" i="51162"/>
  <c r="BQ112" i="51162"/>
  <c r="BQ113" i="51162"/>
  <c r="BQ114" i="51162"/>
  <c r="BQ115" i="51162"/>
  <c r="BQ116" i="51162"/>
  <c r="BQ117" i="51162"/>
  <c r="BQ118" i="51162"/>
  <c r="BQ119" i="51162"/>
  <c r="BQ120" i="51162"/>
  <c r="BQ121" i="51162"/>
  <c r="BQ122" i="51162"/>
  <c r="BQ123" i="51162"/>
  <c r="BQ124" i="51162"/>
  <c r="BQ125" i="51162"/>
  <c r="BQ126" i="51162"/>
  <c r="BQ127" i="51162"/>
  <c r="BQ128" i="51162"/>
  <c r="BQ129" i="51162"/>
  <c r="BQ131" i="51162"/>
  <c r="BR111" i="51162"/>
  <c r="BR112" i="51162"/>
  <c r="BR113" i="51162"/>
  <c r="BR114" i="51162"/>
  <c r="BR115" i="51162"/>
  <c r="BR116" i="51162"/>
  <c r="BR117" i="51162"/>
  <c r="BR118" i="51162"/>
  <c r="BR119" i="51162"/>
  <c r="BR120" i="51162"/>
  <c r="BR121" i="51162"/>
  <c r="BR122" i="51162"/>
  <c r="BR123" i="51162"/>
  <c r="BR124" i="51162"/>
  <c r="BR125" i="51162"/>
  <c r="BR126" i="51162"/>
  <c r="BR127" i="51162"/>
  <c r="BR128" i="51162"/>
  <c r="BR129" i="51162"/>
  <c r="BR131" i="51162"/>
  <c r="CJ11" i="51162"/>
  <c r="BQ162" i="51162"/>
  <c r="BQ163" i="51162"/>
  <c r="BQ164" i="51162"/>
  <c r="BQ165" i="51162"/>
  <c r="BQ166" i="51162"/>
  <c r="BQ167" i="51162"/>
  <c r="BQ168" i="51162"/>
  <c r="BQ169" i="51162"/>
  <c r="BQ170" i="51162"/>
  <c r="BQ171" i="51162"/>
  <c r="BQ172" i="51162"/>
  <c r="BQ173" i="51162"/>
  <c r="BQ174" i="51162"/>
  <c r="BQ175" i="51162"/>
  <c r="BQ176" i="51162"/>
  <c r="BQ177" i="51162"/>
  <c r="BQ178" i="51162"/>
  <c r="BQ179" i="51162"/>
  <c r="BQ180" i="51162"/>
  <c r="BQ182" i="51162"/>
  <c r="BR162" i="51162"/>
  <c r="BR163" i="51162"/>
  <c r="BR164" i="51162"/>
  <c r="BR165" i="51162"/>
  <c r="BR166" i="51162"/>
  <c r="BR167" i="51162"/>
  <c r="BR168" i="51162"/>
  <c r="BR169" i="51162"/>
  <c r="BR170" i="51162"/>
  <c r="BR171" i="51162"/>
  <c r="BR172" i="51162"/>
  <c r="BR173" i="51162"/>
  <c r="BR174" i="51162"/>
  <c r="BR175" i="51162"/>
  <c r="BR176" i="51162"/>
  <c r="BR177" i="51162"/>
  <c r="BR178" i="51162"/>
  <c r="BR179" i="51162"/>
  <c r="BR180" i="51162"/>
  <c r="BR182" i="51162"/>
  <c r="CK11" i="51162"/>
  <c r="BQ213" i="51162"/>
  <c r="BQ214" i="51162"/>
  <c r="BQ215" i="51162"/>
  <c r="BQ216" i="51162"/>
  <c r="BQ217" i="51162"/>
  <c r="BQ218" i="51162"/>
  <c r="BQ219" i="51162"/>
  <c r="BQ220" i="51162"/>
  <c r="BQ221" i="51162"/>
  <c r="BQ222" i="51162"/>
  <c r="BQ223" i="51162"/>
  <c r="BQ224" i="51162"/>
  <c r="BQ225" i="51162"/>
  <c r="BQ226" i="51162"/>
  <c r="BQ227" i="51162"/>
  <c r="BQ228" i="51162"/>
  <c r="BQ229" i="51162"/>
  <c r="BQ230" i="51162"/>
  <c r="BQ231" i="51162"/>
  <c r="BQ233" i="51162"/>
  <c r="BR213" i="51162"/>
  <c r="BR214" i="51162"/>
  <c r="BR215" i="51162"/>
  <c r="BR216" i="51162"/>
  <c r="BR217" i="51162"/>
  <c r="BR218" i="51162"/>
  <c r="BR219" i="51162"/>
  <c r="BR220" i="51162"/>
  <c r="BR221" i="51162"/>
  <c r="BR222" i="51162"/>
  <c r="BR223" i="51162"/>
  <c r="BR224" i="51162"/>
  <c r="BR225" i="51162"/>
  <c r="BR226" i="51162"/>
  <c r="BR227" i="51162"/>
  <c r="BR228" i="51162"/>
  <c r="BR229" i="51162"/>
  <c r="BR230" i="51162"/>
  <c r="BR231" i="51162"/>
  <c r="BR233" i="51162"/>
  <c r="CL11" i="51162"/>
  <c r="BQ264" i="51162"/>
  <c r="BQ265" i="51162"/>
  <c r="BQ266" i="51162"/>
  <c r="BQ267" i="51162"/>
  <c r="BQ268" i="51162"/>
  <c r="BQ269" i="51162"/>
  <c r="BQ270" i="51162"/>
  <c r="BQ271" i="51162"/>
  <c r="BQ272" i="51162"/>
  <c r="BQ273" i="51162"/>
  <c r="BQ274" i="51162"/>
  <c r="BQ275" i="51162"/>
  <c r="BQ276" i="51162"/>
  <c r="BQ277" i="51162"/>
  <c r="BQ278" i="51162"/>
  <c r="BQ279" i="51162"/>
  <c r="BQ280" i="51162"/>
  <c r="BQ281" i="51162"/>
  <c r="BQ282" i="51162"/>
  <c r="BQ284" i="51162"/>
  <c r="BR264" i="51162"/>
  <c r="BR265" i="51162"/>
  <c r="BR266" i="51162"/>
  <c r="BR267" i="51162"/>
  <c r="BR268" i="51162"/>
  <c r="BR269" i="51162"/>
  <c r="BR270" i="51162"/>
  <c r="BR271" i="51162"/>
  <c r="BR272" i="51162"/>
  <c r="BR273" i="51162"/>
  <c r="BR274" i="51162"/>
  <c r="BR275" i="51162"/>
  <c r="BR276" i="51162"/>
  <c r="BR277" i="51162"/>
  <c r="BR278" i="51162"/>
  <c r="BR279" i="51162"/>
  <c r="BR280" i="51162"/>
  <c r="BR281" i="51162"/>
  <c r="BR282" i="51162"/>
  <c r="BR284" i="51162"/>
  <c r="CM11" i="51162"/>
  <c r="BQ315" i="51162"/>
  <c r="BQ316" i="51162"/>
  <c r="BQ317" i="51162"/>
  <c r="BQ318" i="51162"/>
  <c r="BQ319" i="51162"/>
  <c r="BQ320" i="51162"/>
  <c r="BQ321" i="51162"/>
  <c r="BQ322" i="51162"/>
  <c r="BQ323" i="51162"/>
  <c r="BQ324" i="51162"/>
  <c r="BQ325" i="51162"/>
  <c r="BQ326" i="51162"/>
  <c r="BQ327" i="51162"/>
  <c r="BQ328" i="51162"/>
  <c r="BQ329" i="51162"/>
  <c r="BQ330" i="51162"/>
  <c r="BQ331" i="51162"/>
  <c r="BQ332" i="51162"/>
  <c r="BQ333" i="51162"/>
  <c r="BQ335" i="51162"/>
  <c r="BR315" i="51162"/>
  <c r="BR316" i="51162"/>
  <c r="BR317" i="51162"/>
  <c r="BR318" i="51162"/>
  <c r="BR319" i="51162"/>
  <c r="BR320" i="51162"/>
  <c r="BR321" i="51162"/>
  <c r="BR322" i="51162"/>
  <c r="BR323" i="51162"/>
  <c r="BR324" i="51162"/>
  <c r="BR325" i="51162"/>
  <c r="BR326" i="51162"/>
  <c r="BR327" i="51162"/>
  <c r="BR328" i="51162"/>
  <c r="BR329" i="51162"/>
  <c r="BR330" i="51162"/>
  <c r="BR331" i="51162"/>
  <c r="BR332" i="51162"/>
  <c r="BR333" i="51162"/>
  <c r="BR335" i="51162"/>
  <c r="CN11" i="51162"/>
  <c r="BQ366" i="51162"/>
  <c r="BQ367" i="51162"/>
  <c r="BQ368" i="51162"/>
  <c r="BQ369" i="51162"/>
  <c r="BQ370" i="51162"/>
  <c r="BQ371" i="51162"/>
  <c r="BQ372" i="51162"/>
  <c r="BQ373" i="51162"/>
  <c r="BQ374" i="51162"/>
  <c r="BQ375" i="51162"/>
  <c r="BQ376" i="51162"/>
  <c r="BQ377" i="51162"/>
  <c r="BQ378" i="51162"/>
  <c r="BQ379" i="51162"/>
  <c r="BQ380" i="51162"/>
  <c r="BQ381" i="51162"/>
  <c r="BQ382" i="51162"/>
  <c r="BQ383" i="51162"/>
  <c r="BQ384" i="51162"/>
  <c r="BQ386" i="51162"/>
  <c r="BR366" i="51162"/>
  <c r="BR367" i="51162"/>
  <c r="BR368" i="51162"/>
  <c r="BR369" i="51162"/>
  <c r="BR370" i="51162"/>
  <c r="BR371" i="51162"/>
  <c r="BR372" i="51162"/>
  <c r="BR373" i="51162"/>
  <c r="BR374" i="51162"/>
  <c r="BR375" i="51162"/>
  <c r="BR376" i="51162"/>
  <c r="BR377" i="51162"/>
  <c r="BR378" i="51162"/>
  <c r="BR379" i="51162"/>
  <c r="BR380" i="51162"/>
  <c r="BR381" i="51162"/>
  <c r="BR382" i="51162"/>
  <c r="BR383" i="51162"/>
  <c r="BR384" i="51162"/>
  <c r="BR386" i="51162"/>
  <c r="CO11" i="51162"/>
  <c r="BQ417" i="51162"/>
  <c r="BQ418" i="51162"/>
  <c r="BQ419" i="51162"/>
  <c r="BQ420" i="51162"/>
  <c r="BQ421" i="51162"/>
  <c r="BQ422" i="51162"/>
  <c r="BQ423" i="51162"/>
  <c r="BQ424" i="51162"/>
  <c r="BQ425" i="51162"/>
  <c r="BQ426" i="51162"/>
  <c r="BQ427" i="51162"/>
  <c r="BQ428" i="51162"/>
  <c r="BQ429" i="51162"/>
  <c r="BQ430" i="51162"/>
  <c r="BQ431" i="51162"/>
  <c r="BQ432" i="51162"/>
  <c r="BQ433" i="51162"/>
  <c r="BQ434" i="51162"/>
  <c r="BQ435" i="51162"/>
  <c r="BQ437" i="51162"/>
  <c r="BR417" i="51162"/>
  <c r="BR418" i="51162"/>
  <c r="BR419" i="51162"/>
  <c r="BR420" i="51162"/>
  <c r="BR421" i="51162"/>
  <c r="BR422" i="51162"/>
  <c r="BR423" i="51162"/>
  <c r="BR424" i="51162"/>
  <c r="BR425" i="51162"/>
  <c r="BR426" i="51162"/>
  <c r="BR427" i="51162"/>
  <c r="BR428" i="51162"/>
  <c r="BR429" i="51162"/>
  <c r="BR430" i="51162"/>
  <c r="BR431" i="51162"/>
  <c r="BR432" i="51162"/>
  <c r="BR433" i="51162"/>
  <c r="BR434" i="51162"/>
  <c r="BR435" i="51162"/>
  <c r="BR437" i="51162"/>
  <c r="CP11" i="51162"/>
  <c r="DP11" i="51162"/>
  <c r="DQ11" i="51162"/>
  <c r="DR11" i="51162"/>
  <c r="DS11" i="51162"/>
  <c r="DT11" i="51162"/>
  <c r="DU11" i="51162"/>
  <c r="DV11" i="51162"/>
  <c r="DW11" i="51162"/>
  <c r="DX11" i="51162"/>
  <c r="DY11" i="51162"/>
  <c r="EA11" i="51162"/>
  <c r="EB11" i="51162"/>
  <c r="EC11" i="51162"/>
  <c r="B12" i="51162"/>
  <c r="C12" i="51162"/>
  <c r="D12" i="51162"/>
  <c r="E12" i="51162"/>
  <c r="F12" i="51162"/>
  <c r="G12" i="51162"/>
  <c r="H12" i="51162"/>
  <c r="I12" i="51162"/>
  <c r="J12" i="51162"/>
  <c r="K12" i="51162"/>
  <c r="L12" i="51162"/>
  <c r="M12" i="51162"/>
  <c r="N12" i="51162"/>
  <c r="O12" i="51162"/>
  <c r="P12" i="51162"/>
  <c r="Q12" i="51162"/>
  <c r="R12" i="51162"/>
  <c r="S12" i="51162"/>
  <c r="W12" i="51162"/>
  <c r="X12" i="51162"/>
  <c r="Y12" i="51162"/>
  <c r="Z12" i="51162"/>
  <c r="AA12" i="51162"/>
  <c r="AB12" i="51162"/>
  <c r="AC12" i="51162"/>
  <c r="AD12" i="51162"/>
  <c r="AE12" i="51162"/>
  <c r="AF12" i="51162"/>
  <c r="AG12" i="51162"/>
  <c r="AH12" i="51162"/>
  <c r="AI12" i="51162"/>
  <c r="AJ12" i="51162"/>
  <c r="AK12" i="51162"/>
  <c r="AL12" i="51162"/>
  <c r="AM12" i="51162"/>
  <c r="AN12" i="51162"/>
  <c r="BS12" i="51162"/>
  <c r="BT12" i="51162"/>
  <c r="BU12" i="51162"/>
  <c r="BV12" i="51162"/>
  <c r="BW12" i="51162"/>
  <c r="BX12" i="51162"/>
  <c r="BY12" i="51162"/>
  <c r="BZ12" i="51162"/>
  <c r="CA12" i="51162"/>
  <c r="CB12" i="51162"/>
  <c r="CC12" i="51162"/>
  <c r="CD12" i="51162"/>
  <c r="BS13" i="51162"/>
  <c r="BS14" i="51162"/>
  <c r="BS15" i="51162"/>
  <c r="BS16" i="51162"/>
  <c r="BS17" i="51162"/>
  <c r="BS18" i="51162"/>
  <c r="BS19" i="51162"/>
  <c r="BS20" i="51162"/>
  <c r="BS21" i="51162"/>
  <c r="BS22" i="51162"/>
  <c r="BS23" i="51162"/>
  <c r="BS24" i="51162"/>
  <c r="BS25" i="51162"/>
  <c r="BS26" i="51162"/>
  <c r="BS27" i="51162"/>
  <c r="BS29" i="51162"/>
  <c r="BT13" i="51162"/>
  <c r="BT14" i="51162"/>
  <c r="BT15" i="51162"/>
  <c r="BT16" i="51162"/>
  <c r="BT17" i="51162"/>
  <c r="BT18" i="51162"/>
  <c r="BT19" i="51162"/>
  <c r="BT20" i="51162"/>
  <c r="BT21" i="51162"/>
  <c r="BT22" i="51162"/>
  <c r="BT23" i="51162"/>
  <c r="BT24" i="51162"/>
  <c r="BT25" i="51162"/>
  <c r="BT26" i="51162"/>
  <c r="BT27" i="51162"/>
  <c r="BT29" i="51162"/>
  <c r="CH12" i="51162"/>
  <c r="BS60" i="51162"/>
  <c r="BS61" i="51162"/>
  <c r="BS62" i="51162"/>
  <c r="BS63" i="51162"/>
  <c r="BS64" i="51162"/>
  <c r="BS65" i="51162"/>
  <c r="BS66" i="51162"/>
  <c r="BS67" i="51162"/>
  <c r="BS68" i="51162"/>
  <c r="BS69" i="51162"/>
  <c r="BS70" i="51162"/>
  <c r="BS71" i="51162"/>
  <c r="BS72" i="51162"/>
  <c r="BS73" i="51162"/>
  <c r="BS74" i="51162"/>
  <c r="BS75" i="51162"/>
  <c r="BS76" i="51162"/>
  <c r="BS77" i="51162"/>
  <c r="BS78" i="51162"/>
  <c r="BS80" i="51162"/>
  <c r="BT60" i="51162"/>
  <c r="BT61" i="51162"/>
  <c r="BT62" i="51162"/>
  <c r="BT63" i="51162"/>
  <c r="BT64" i="51162"/>
  <c r="BT65" i="51162"/>
  <c r="BT66" i="51162"/>
  <c r="BT67" i="51162"/>
  <c r="BT68" i="51162"/>
  <c r="BT69" i="51162"/>
  <c r="BT70" i="51162"/>
  <c r="BT71" i="51162"/>
  <c r="BT72" i="51162"/>
  <c r="BT73" i="51162"/>
  <c r="BT74" i="51162"/>
  <c r="BT75" i="51162"/>
  <c r="BT76" i="51162"/>
  <c r="BT77" i="51162"/>
  <c r="BT78" i="51162"/>
  <c r="BT80" i="51162"/>
  <c r="CI12" i="51162"/>
  <c r="BS111" i="51162"/>
  <c r="BS112" i="51162"/>
  <c r="BS113" i="51162"/>
  <c r="BS114" i="51162"/>
  <c r="BS115" i="51162"/>
  <c r="BS116" i="51162"/>
  <c r="BS117" i="51162"/>
  <c r="BS118" i="51162"/>
  <c r="BS119" i="51162"/>
  <c r="BS120" i="51162"/>
  <c r="BS121" i="51162"/>
  <c r="BS122" i="51162"/>
  <c r="BS123" i="51162"/>
  <c r="BS124" i="51162"/>
  <c r="BS125" i="51162"/>
  <c r="BS126" i="51162"/>
  <c r="BS127" i="51162"/>
  <c r="BS128" i="51162"/>
  <c r="BS129" i="51162"/>
  <c r="BS131" i="51162"/>
  <c r="BT111" i="51162"/>
  <c r="BT112" i="51162"/>
  <c r="BT113" i="51162"/>
  <c r="BT114" i="51162"/>
  <c r="BT115" i="51162"/>
  <c r="BT116" i="51162"/>
  <c r="BT117" i="51162"/>
  <c r="BT118" i="51162"/>
  <c r="BT119" i="51162"/>
  <c r="BT120" i="51162"/>
  <c r="BT121" i="51162"/>
  <c r="BT122" i="51162"/>
  <c r="BT123" i="51162"/>
  <c r="BT124" i="51162"/>
  <c r="BT125" i="51162"/>
  <c r="BT126" i="51162"/>
  <c r="BT127" i="51162"/>
  <c r="BT128" i="51162"/>
  <c r="BT129" i="51162"/>
  <c r="BT131" i="51162"/>
  <c r="CJ12" i="51162"/>
  <c r="BS162" i="51162"/>
  <c r="BS163" i="51162"/>
  <c r="BS164" i="51162"/>
  <c r="BS165" i="51162"/>
  <c r="BS166" i="51162"/>
  <c r="BS167" i="51162"/>
  <c r="BS168" i="51162"/>
  <c r="BS169" i="51162"/>
  <c r="BS170" i="51162"/>
  <c r="BS171" i="51162"/>
  <c r="BS172" i="51162"/>
  <c r="BS173" i="51162"/>
  <c r="BS174" i="51162"/>
  <c r="BS175" i="51162"/>
  <c r="BS176" i="51162"/>
  <c r="BS177" i="51162"/>
  <c r="BS178" i="51162"/>
  <c r="BS179" i="51162"/>
  <c r="BS180" i="51162"/>
  <c r="BS182" i="51162"/>
  <c r="BT162" i="51162"/>
  <c r="BT163" i="51162"/>
  <c r="BT164" i="51162"/>
  <c r="BT165" i="51162"/>
  <c r="BT166" i="51162"/>
  <c r="BT167" i="51162"/>
  <c r="BT168" i="51162"/>
  <c r="BT169" i="51162"/>
  <c r="BT170" i="51162"/>
  <c r="BT171" i="51162"/>
  <c r="BT172" i="51162"/>
  <c r="BT173" i="51162"/>
  <c r="BT174" i="51162"/>
  <c r="BT175" i="51162"/>
  <c r="BT176" i="51162"/>
  <c r="BT177" i="51162"/>
  <c r="BT178" i="51162"/>
  <c r="BT179" i="51162"/>
  <c r="BT180" i="51162"/>
  <c r="BT182" i="51162"/>
  <c r="CK12" i="51162"/>
  <c r="BS213" i="51162"/>
  <c r="BS214" i="51162"/>
  <c r="BS215" i="51162"/>
  <c r="BS216" i="51162"/>
  <c r="BS217" i="51162"/>
  <c r="BS218" i="51162"/>
  <c r="BS219" i="51162"/>
  <c r="BS220" i="51162"/>
  <c r="BS221" i="51162"/>
  <c r="BS222" i="51162"/>
  <c r="BS223" i="51162"/>
  <c r="BS224" i="51162"/>
  <c r="BS225" i="51162"/>
  <c r="BS226" i="51162"/>
  <c r="BS227" i="51162"/>
  <c r="BS228" i="51162"/>
  <c r="BS229" i="51162"/>
  <c r="BS230" i="51162"/>
  <c r="BS231" i="51162"/>
  <c r="BS233" i="51162"/>
  <c r="BT213" i="51162"/>
  <c r="BT214" i="51162"/>
  <c r="BT215" i="51162"/>
  <c r="BT216" i="51162"/>
  <c r="BT217" i="51162"/>
  <c r="BT218" i="51162"/>
  <c r="BT219" i="51162"/>
  <c r="BT220" i="51162"/>
  <c r="BT221" i="51162"/>
  <c r="BT222" i="51162"/>
  <c r="BT223" i="51162"/>
  <c r="BT224" i="51162"/>
  <c r="BT225" i="51162"/>
  <c r="BT226" i="51162"/>
  <c r="BT227" i="51162"/>
  <c r="BT228" i="51162"/>
  <c r="BT229" i="51162"/>
  <c r="BT230" i="51162"/>
  <c r="BT231" i="51162"/>
  <c r="BT233" i="51162"/>
  <c r="CL12" i="51162"/>
  <c r="BS264" i="51162"/>
  <c r="BS265" i="51162"/>
  <c r="BS266" i="51162"/>
  <c r="BS267" i="51162"/>
  <c r="BS268" i="51162"/>
  <c r="BS269" i="51162"/>
  <c r="BS270" i="51162"/>
  <c r="BS271" i="51162"/>
  <c r="BS272" i="51162"/>
  <c r="BS273" i="51162"/>
  <c r="BS274" i="51162"/>
  <c r="BS275" i="51162"/>
  <c r="BS276" i="51162"/>
  <c r="BS277" i="51162"/>
  <c r="BS278" i="51162"/>
  <c r="BS279" i="51162"/>
  <c r="BS280" i="51162"/>
  <c r="BS281" i="51162"/>
  <c r="BS282" i="51162"/>
  <c r="BS284" i="51162"/>
  <c r="BT264" i="51162"/>
  <c r="BT265" i="51162"/>
  <c r="BT266" i="51162"/>
  <c r="BT267" i="51162"/>
  <c r="BT268" i="51162"/>
  <c r="BT269" i="51162"/>
  <c r="BT270" i="51162"/>
  <c r="BT271" i="51162"/>
  <c r="BT272" i="51162"/>
  <c r="BT273" i="51162"/>
  <c r="BT274" i="51162"/>
  <c r="BT275" i="51162"/>
  <c r="BT276" i="51162"/>
  <c r="BT277" i="51162"/>
  <c r="BT278" i="51162"/>
  <c r="BT279" i="51162"/>
  <c r="BT280" i="51162"/>
  <c r="BT281" i="51162"/>
  <c r="BT282" i="51162"/>
  <c r="BT284" i="51162"/>
  <c r="CM12" i="51162"/>
  <c r="BS315" i="51162"/>
  <c r="BS316" i="51162"/>
  <c r="BS317" i="51162"/>
  <c r="BS318" i="51162"/>
  <c r="BS319" i="51162"/>
  <c r="BS320" i="51162"/>
  <c r="BS321" i="51162"/>
  <c r="BS322" i="51162"/>
  <c r="BS323" i="51162"/>
  <c r="BS324" i="51162"/>
  <c r="BS325" i="51162"/>
  <c r="BS326" i="51162"/>
  <c r="BS327" i="51162"/>
  <c r="BS328" i="51162"/>
  <c r="BS329" i="51162"/>
  <c r="BS330" i="51162"/>
  <c r="BS331" i="51162"/>
  <c r="BS332" i="51162"/>
  <c r="BS333" i="51162"/>
  <c r="BS335" i="51162"/>
  <c r="BT315" i="51162"/>
  <c r="BT316" i="51162"/>
  <c r="BT317" i="51162"/>
  <c r="BT318" i="51162"/>
  <c r="BT319" i="51162"/>
  <c r="BT320" i="51162"/>
  <c r="BT321" i="51162"/>
  <c r="BT322" i="51162"/>
  <c r="BT323" i="51162"/>
  <c r="BT324" i="51162"/>
  <c r="BT325" i="51162"/>
  <c r="BT326" i="51162"/>
  <c r="BT327" i="51162"/>
  <c r="BT328" i="51162"/>
  <c r="BT329" i="51162"/>
  <c r="BT330" i="51162"/>
  <c r="BT331" i="51162"/>
  <c r="BT332" i="51162"/>
  <c r="BT333" i="51162"/>
  <c r="BT335" i="51162"/>
  <c r="CN12" i="51162"/>
  <c r="BS366" i="51162"/>
  <c r="BS367" i="51162"/>
  <c r="BS368" i="51162"/>
  <c r="BS369" i="51162"/>
  <c r="BS370" i="51162"/>
  <c r="BS371" i="51162"/>
  <c r="BS372" i="51162"/>
  <c r="BS373" i="51162"/>
  <c r="BS374" i="51162"/>
  <c r="BS375" i="51162"/>
  <c r="BS376" i="51162"/>
  <c r="BS377" i="51162"/>
  <c r="BS378" i="51162"/>
  <c r="BS379" i="51162"/>
  <c r="BS380" i="51162"/>
  <c r="BS381" i="51162"/>
  <c r="BS382" i="51162"/>
  <c r="BS383" i="51162"/>
  <c r="BS384" i="51162"/>
  <c r="BS386" i="51162"/>
  <c r="BT366" i="51162"/>
  <c r="BT367" i="51162"/>
  <c r="BT368" i="51162"/>
  <c r="BT369" i="51162"/>
  <c r="BT370" i="51162"/>
  <c r="BT371" i="51162"/>
  <c r="BT372" i="51162"/>
  <c r="BT373" i="51162"/>
  <c r="BT374" i="51162"/>
  <c r="BT375" i="51162"/>
  <c r="BT376" i="51162"/>
  <c r="BT377" i="51162"/>
  <c r="BT378" i="51162"/>
  <c r="BT379" i="51162"/>
  <c r="BT380" i="51162"/>
  <c r="BT381" i="51162"/>
  <c r="BT382" i="51162"/>
  <c r="BT383" i="51162"/>
  <c r="BT384" i="51162"/>
  <c r="BT386" i="51162"/>
  <c r="CO12" i="51162"/>
  <c r="BS417" i="51162"/>
  <c r="BS418" i="51162"/>
  <c r="BS419" i="51162"/>
  <c r="BS420" i="51162"/>
  <c r="BS421" i="51162"/>
  <c r="BS422" i="51162"/>
  <c r="BS423" i="51162"/>
  <c r="BS424" i="51162"/>
  <c r="BS425" i="51162"/>
  <c r="BS426" i="51162"/>
  <c r="BS427" i="51162"/>
  <c r="BS428" i="51162"/>
  <c r="BS429" i="51162"/>
  <c r="BS430" i="51162"/>
  <c r="BS431" i="51162"/>
  <c r="BS432" i="51162"/>
  <c r="BS433" i="51162"/>
  <c r="BS434" i="51162"/>
  <c r="BS435" i="51162"/>
  <c r="BS437" i="51162"/>
  <c r="BT417" i="51162"/>
  <c r="BT418" i="51162"/>
  <c r="BT419" i="51162"/>
  <c r="BT420" i="51162"/>
  <c r="BT421" i="51162"/>
  <c r="BT422" i="51162"/>
  <c r="BT423" i="51162"/>
  <c r="BT424" i="51162"/>
  <c r="BT425" i="51162"/>
  <c r="BT426" i="51162"/>
  <c r="BT427" i="51162"/>
  <c r="BT428" i="51162"/>
  <c r="BT429" i="51162"/>
  <c r="BT430" i="51162"/>
  <c r="BT431" i="51162"/>
  <c r="BT432" i="51162"/>
  <c r="BT433" i="51162"/>
  <c r="BT434" i="51162"/>
  <c r="BT435" i="51162"/>
  <c r="BT437" i="51162"/>
  <c r="CP12" i="51162"/>
  <c r="DP12" i="51162"/>
  <c r="DQ12" i="51162"/>
  <c r="DR12" i="51162"/>
  <c r="DS12" i="51162"/>
  <c r="DT12" i="51162"/>
  <c r="DU12" i="51162"/>
  <c r="DV12" i="51162"/>
  <c r="DW12" i="51162"/>
  <c r="DX12" i="51162"/>
  <c r="DY12" i="51162"/>
  <c r="EA12" i="51162"/>
  <c r="EB12" i="51162"/>
  <c r="EC12" i="51162"/>
  <c r="B13" i="51162"/>
  <c r="C13" i="51162"/>
  <c r="D13" i="51162"/>
  <c r="E13" i="51162"/>
  <c r="F13" i="51162"/>
  <c r="G13" i="51162"/>
  <c r="H13" i="51162"/>
  <c r="I13" i="51162"/>
  <c r="J13" i="51162"/>
  <c r="K13" i="51162"/>
  <c r="L13" i="51162"/>
  <c r="M13" i="51162"/>
  <c r="N13" i="51162"/>
  <c r="O13" i="51162"/>
  <c r="P13" i="51162"/>
  <c r="Q13" i="51162"/>
  <c r="R13" i="51162"/>
  <c r="S13" i="51162"/>
  <c r="W13" i="51162"/>
  <c r="X13" i="51162"/>
  <c r="Y13" i="51162"/>
  <c r="Z13" i="51162"/>
  <c r="AA13" i="51162"/>
  <c r="AB13" i="51162"/>
  <c r="AC13" i="51162"/>
  <c r="AD13" i="51162"/>
  <c r="AE13" i="51162"/>
  <c r="AF13" i="51162"/>
  <c r="AG13" i="51162"/>
  <c r="AH13" i="51162"/>
  <c r="AI13" i="51162"/>
  <c r="AJ13" i="51162"/>
  <c r="AK13" i="51162"/>
  <c r="AL13" i="51162"/>
  <c r="AM13" i="51162"/>
  <c r="AN13" i="51162"/>
  <c r="BU13" i="51162"/>
  <c r="BV13" i="51162"/>
  <c r="BW13" i="51162"/>
  <c r="BX13" i="51162"/>
  <c r="BY13" i="51162"/>
  <c r="BZ13" i="51162"/>
  <c r="CA13" i="51162"/>
  <c r="CB13" i="51162"/>
  <c r="CC13" i="51162"/>
  <c r="CD13" i="51162"/>
  <c r="BU14" i="51162"/>
  <c r="BU15" i="51162"/>
  <c r="BU16" i="51162"/>
  <c r="BU17" i="51162"/>
  <c r="BU18" i="51162"/>
  <c r="BU19" i="51162"/>
  <c r="BU20" i="51162"/>
  <c r="BU21" i="51162"/>
  <c r="BU22" i="51162"/>
  <c r="BU23" i="51162"/>
  <c r="BU24" i="51162"/>
  <c r="BU25" i="51162"/>
  <c r="BU26" i="51162"/>
  <c r="BU27" i="51162"/>
  <c r="BU29" i="51162"/>
  <c r="BV14" i="51162"/>
  <c r="BV15" i="51162"/>
  <c r="BV16" i="51162"/>
  <c r="BV17" i="51162"/>
  <c r="BV18" i="51162"/>
  <c r="BV19" i="51162"/>
  <c r="BV20" i="51162"/>
  <c r="BV21" i="51162"/>
  <c r="BV22" i="51162"/>
  <c r="BV23" i="51162"/>
  <c r="BV24" i="51162"/>
  <c r="BV25" i="51162"/>
  <c r="BV26" i="51162"/>
  <c r="BV27" i="51162"/>
  <c r="BV29" i="51162"/>
  <c r="CH13" i="51162"/>
  <c r="BU60" i="51162"/>
  <c r="BU61" i="51162"/>
  <c r="BU62" i="51162"/>
  <c r="BU63" i="51162"/>
  <c r="BU64" i="51162"/>
  <c r="BU65" i="51162"/>
  <c r="BU66" i="51162"/>
  <c r="BU67" i="51162"/>
  <c r="BU68" i="51162"/>
  <c r="BU69" i="51162"/>
  <c r="BU70" i="51162"/>
  <c r="BU71" i="51162"/>
  <c r="BU72" i="51162"/>
  <c r="BU73" i="51162"/>
  <c r="BU74" i="51162"/>
  <c r="BU75" i="51162"/>
  <c r="BU76" i="51162"/>
  <c r="BU77" i="51162"/>
  <c r="BU78" i="51162"/>
  <c r="BU80" i="51162"/>
  <c r="BV60" i="51162"/>
  <c r="BV61" i="51162"/>
  <c r="BV62" i="51162"/>
  <c r="BV63" i="51162"/>
  <c r="BV64" i="51162"/>
  <c r="BV65" i="51162"/>
  <c r="BV66" i="51162"/>
  <c r="BV67" i="51162"/>
  <c r="BV68" i="51162"/>
  <c r="BV69" i="51162"/>
  <c r="BV70" i="51162"/>
  <c r="BV71" i="51162"/>
  <c r="BV72" i="51162"/>
  <c r="BV73" i="51162"/>
  <c r="BV74" i="51162"/>
  <c r="BV75" i="51162"/>
  <c r="BV76" i="51162"/>
  <c r="BV77" i="51162"/>
  <c r="BV78" i="51162"/>
  <c r="BV80" i="51162"/>
  <c r="CI13" i="51162"/>
  <c r="BU111" i="51162"/>
  <c r="BU112" i="51162"/>
  <c r="BU113" i="51162"/>
  <c r="BU114" i="51162"/>
  <c r="BU115" i="51162"/>
  <c r="BU116" i="51162"/>
  <c r="BU117" i="51162"/>
  <c r="BU118" i="51162"/>
  <c r="BU119" i="51162"/>
  <c r="BU120" i="51162"/>
  <c r="BU121" i="51162"/>
  <c r="BU122" i="51162"/>
  <c r="BU123" i="51162"/>
  <c r="BU124" i="51162"/>
  <c r="BU125" i="51162"/>
  <c r="BU126" i="51162"/>
  <c r="BU127" i="51162"/>
  <c r="BU128" i="51162"/>
  <c r="BU129" i="51162"/>
  <c r="BU131" i="51162"/>
  <c r="BV111" i="51162"/>
  <c r="BV112" i="51162"/>
  <c r="BV113" i="51162"/>
  <c r="BV114" i="51162"/>
  <c r="BV115" i="51162"/>
  <c r="BV116" i="51162"/>
  <c r="BV117" i="51162"/>
  <c r="BV118" i="51162"/>
  <c r="BV119" i="51162"/>
  <c r="BV120" i="51162"/>
  <c r="BV121" i="51162"/>
  <c r="BV122" i="51162"/>
  <c r="BV123" i="51162"/>
  <c r="BV124" i="51162"/>
  <c r="BV125" i="51162"/>
  <c r="BV126" i="51162"/>
  <c r="BV127" i="51162"/>
  <c r="BV128" i="51162"/>
  <c r="BV129" i="51162"/>
  <c r="BV131" i="51162"/>
  <c r="CJ13" i="51162"/>
  <c r="BU162" i="51162"/>
  <c r="BU163" i="51162"/>
  <c r="BU164" i="51162"/>
  <c r="BU165" i="51162"/>
  <c r="BU166" i="51162"/>
  <c r="BU167" i="51162"/>
  <c r="BU168" i="51162"/>
  <c r="BU169" i="51162"/>
  <c r="BU170" i="51162"/>
  <c r="BU171" i="51162"/>
  <c r="BU172" i="51162"/>
  <c r="BU173" i="51162"/>
  <c r="BU174" i="51162"/>
  <c r="BU175" i="51162"/>
  <c r="BU176" i="51162"/>
  <c r="BU177" i="51162"/>
  <c r="BU178" i="51162"/>
  <c r="BU179" i="51162"/>
  <c r="BU180" i="51162"/>
  <c r="BU182" i="51162"/>
  <c r="BV162" i="51162"/>
  <c r="BV163" i="51162"/>
  <c r="BV164" i="51162"/>
  <c r="BV165" i="51162"/>
  <c r="BV166" i="51162"/>
  <c r="BV167" i="51162"/>
  <c r="BV168" i="51162"/>
  <c r="BV169" i="51162"/>
  <c r="BV170" i="51162"/>
  <c r="BV171" i="51162"/>
  <c r="BV172" i="51162"/>
  <c r="BV173" i="51162"/>
  <c r="BV174" i="51162"/>
  <c r="BV175" i="51162"/>
  <c r="BV176" i="51162"/>
  <c r="BV177" i="51162"/>
  <c r="BV178" i="51162"/>
  <c r="BV179" i="51162"/>
  <c r="BV180" i="51162"/>
  <c r="BV182" i="51162"/>
  <c r="CK13" i="51162"/>
  <c r="BU213" i="51162"/>
  <c r="BU214" i="51162"/>
  <c r="BU215" i="51162"/>
  <c r="BU216" i="51162"/>
  <c r="BU217" i="51162"/>
  <c r="BU218" i="51162"/>
  <c r="BU219" i="51162"/>
  <c r="BU220" i="51162"/>
  <c r="BU221" i="51162"/>
  <c r="BU222" i="51162"/>
  <c r="BU223" i="51162"/>
  <c r="BU224" i="51162"/>
  <c r="BU225" i="51162"/>
  <c r="BU226" i="51162"/>
  <c r="BU227" i="51162"/>
  <c r="BU228" i="51162"/>
  <c r="BU229" i="51162"/>
  <c r="BU230" i="51162"/>
  <c r="BU231" i="51162"/>
  <c r="BU233" i="51162"/>
  <c r="BV213" i="51162"/>
  <c r="BV214" i="51162"/>
  <c r="BV215" i="51162"/>
  <c r="BV216" i="51162"/>
  <c r="BV217" i="51162"/>
  <c r="BV218" i="51162"/>
  <c r="BV219" i="51162"/>
  <c r="BV220" i="51162"/>
  <c r="BV221" i="51162"/>
  <c r="BV222" i="51162"/>
  <c r="BV223" i="51162"/>
  <c r="BV224" i="51162"/>
  <c r="BV225" i="51162"/>
  <c r="BV226" i="51162"/>
  <c r="BV227" i="51162"/>
  <c r="BV228" i="51162"/>
  <c r="BV229" i="51162"/>
  <c r="BV230" i="51162"/>
  <c r="BV231" i="51162"/>
  <c r="BV233" i="51162"/>
  <c r="CL13" i="51162"/>
  <c r="BU264" i="51162"/>
  <c r="BU265" i="51162"/>
  <c r="BU266" i="51162"/>
  <c r="BU267" i="51162"/>
  <c r="BU268" i="51162"/>
  <c r="BU269" i="51162"/>
  <c r="BU270" i="51162"/>
  <c r="BU271" i="51162"/>
  <c r="BU272" i="51162"/>
  <c r="BU273" i="51162"/>
  <c r="BU274" i="51162"/>
  <c r="BU275" i="51162"/>
  <c r="BU276" i="51162"/>
  <c r="BU277" i="51162"/>
  <c r="BU278" i="51162"/>
  <c r="BU279" i="51162"/>
  <c r="BU280" i="51162"/>
  <c r="BU281" i="51162"/>
  <c r="BU282" i="51162"/>
  <c r="BU284" i="51162"/>
  <c r="BV264" i="51162"/>
  <c r="BV265" i="51162"/>
  <c r="BV266" i="51162"/>
  <c r="BV267" i="51162"/>
  <c r="BV268" i="51162"/>
  <c r="BV269" i="51162"/>
  <c r="BV270" i="51162"/>
  <c r="BV271" i="51162"/>
  <c r="BV272" i="51162"/>
  <c r="BV273" i="51162"/>
  <c r="BV274" i="51162"/>
  <c r="BV275" i="51162"/>
  <c r="BV276" i="51162"/>
  <c r="BV277" i="51162"/>
  <c r="BV278" i="51162"/>
  <c r="BV279" i="51162"/>
  <c r="BV280" i="51162"/>
  <c r="BV281" i="51162"/>
  <c r="BV282" i="51162"/>
  <c r="BV284" i="51162"/>
  <c r="CM13" i="51162"/>
  <c r="BU315" i="51162"/>
  <c r="BU316" i="51162"/>
  <c r="BU317" i="51162"/>
  <c r="BU318" i="51162"/>
  <c r="BU319" i="51162"/>
  <c r="BU320" i="51162"/>
  <c r="BU321" i="51162"/>
  <c r="BU322" i="51162"/>
  <c r="BU323" i="51162"/>
  <c r="BU324" i="51162"/>
  <c r="BU325" i="51162"/>
  <c r="BU326" i="51162"/>
  <c r="BU327" i="51162"/>
  <c r="BU328" i="51162"/>
  <c r="BU329" i="51162"/>
  <c r="BU330" i="51162"/>
  <c r="BU331" i="51162"/>
  <c r="BU332" i="51162"/>
  <c r="BU333" i="51162"/>
  <c r="BU335" i="51162"/>
  <c r="BV315" i="51162"/>
  <c r="BV316" i="51162"/>
  <c r="BV317" i="51162"/>
  <c r="BV318" i="51162"/>
  <c r="BV319" i="51162"/>
  <c r="BV320" i="51162"/>
  <c r="BV321" i="51162"/>
  <c r="BV322" i="51162"/>
  <c r="BV323" i="51162"/>
  <c r="BV324" i="51162"/>
  <c r="BV325" i="51162"/>
  <c r="BV326" i="51162"/>
  <c r="BV327" i="51162"/>
  <c r="BV328" i="51162"/>
  <c r="BV329" i="51162"/>
  <c r="BV330" i="51162"/>
  <c r="BV331" i="51162"/>
  <c r="BV332" i="51162"/>
  <c r="BV333" i="51162"/>
  <c r="BV335" i="51162"/>
  <c r="CN13" i="51162"/>
  <c r="BU366" i="51162"/>
  <c r="BU367" i="51162"/>
  <c r="BU368" i="51162"/>
  <c r="BU369" i="51162"/>
  <c r="BU370" i="51162"/>
  <c r="BU371" i="51162"/>
  <c r="BU372" i="51162"/>
  <c r="BU373" i="51162"/>
  <c r="BU374" i="51162"/>
  <c r="BU375" i="51162"/>
  <c r="BU376" i="51162"/>
  <c r="BU377" i="51162"/>
  <c r="BU378" i="51162"/>
  <c r="BU379" i="51162"/>
  <c r="BU380" i="51162"/>
  <c r="BU381" i="51162"/>
  <c r="BU382" i="51162"/>
  <c r="BU383" i="51162"/>
  <c r="BU384" i="51162"/>
  <c r="BU386" i="51162"/>
  <c r="BV366" i="51162"/>
  <c r="BV367" i="51162"/>
  <c r="BV368" i="51162"/>
  <c r="BV369" i="51162"/>
  <c r="BV370" i="51162"/>
  <c r="BV371" i="51162"/>
  <c r="BV372" i="51162"/>
  <c r="BV373" i="51162"/>
  <c r="BV374" i="51162"/>
  <c r="BV375" i="51162"/>
  <c r="BV376" i="51162"/>
  <c r="BV377" i="51162"/>
  <c r="BV378" i="51162"/>
  <c r="BV379" i="51162"/>
  <c r="BV380" i="51162"/>
  <c r="BV381" i="51162"/>
  <c r="BV382" i="51162"/>
  <c r="BV383" i="51162"/>
  <c r="BV384" i="51162"/>
  <c r="BV386" i="51162"/>
  <c r="CO13" i="51162"/>
  <c r="BU417" i="51162"/>
  <c r="BU418" i="51162"/>
  <c r="BU419" i="51162"/>
  <c r="BU420" i="51162"/>
  <c r="BU421" i="51162"/>
  <c r="BU422" i="51162"/>
  <c r="BU423" i="51162"/>
  <c r="BU424" i="51162"/>
  <c r="BU425" i="51162"/>
  <c r="BU426" i="51162"/>
  <c r="BU427" i="51162"/>
  <c r="BU428" i="51162"/>
  <c r="BU429" i="51162"/>
  <c r="BU430" i="51162"/>
  <c r="BU431" i="51162"/>
  <c r="BU432" i="51162"/>
  <c r="BU433" i="51162"/>
  <c r="BU434" i="51162"/>
  <c r="BU435" i="51162"/>
  <c r="BU437" i="51162"/>
  <c r="BV417" i="51162"/>
  <c r="BV418" i="51162"/>
  <c r="BV419" i="51162"/>
  <c r="BV420" i="51162"/>
  <c r="BV421" i="51162"/>
  <c r="BV422" i="51162"/>
  <c r="BV423" i="51162"/>
  <c r="BV424" i="51162"/>
  <c r="BV425" i="51162"/>
  <c r="BV426" i="51162"/>
  <c r="BV427" i="51162"/>
  <c r="BV428" i="51162"/>
  <c r="BV429" i="51162"/>
  <c r="BV430" i="51162"/>
  <c r="BV431" i="51162"/>
  <c r="BV432" i="51162"/>
  <c r="BV433" i="51162"/>
  <c r="BV434" i="51162"/>
  <c r="BV435" i="51162"/>
  <c r="BV437" i="51162"/>
  <c r="CP13" i="51162"/>
  <c r="DP13" i="51162"/>
  <c r="DQ13" i="51162"/>
  <c r="DR13" i="51162"/>
  <c r="DS13" i="51162"/>
  <c r="DT13" i="51162"/>
  <c r="DU13" i="51162"/>
  <c r="DV13" i="51162"/>
  <c r="DW13" i="51162"/>
  <c r="DX13" i="51162"/>
  <c r="DY13" i="51162"/>
  <c r="EA13" i="51162"/>
  <c r="EB13" i="51162"/>
  <c r="EC13" i="51162"/>
  <c r="B14" i="51162"/>
  <c r="C14" i="51162"/>
  <c r="D14" i="51162"/>
  <c r="E14" i="51162"/>
  <c r="F14" i="51162"/>
  <c r="G14" i="51162"/>
  <c r="H14" i="51162"/>
  <c r="I14" i="51162"/>
  <c r="J14" i="51162"/>
  <c r="K14" i="51162"/>
  <c r="L14" i="51162"/>
  <c r="M14" i="51162"/>
  <c r="N14" i="51162"/>
  <c r="O14" i="51162"/>
  <c r="P14" i="51162"/>
  <c r="Q14" i="51162"/>
  <c r="R14" i="51162"/>
  <c r="S14" i="51162"/>
  <c r="W14" i="51162"/>
  <c r="X14" i="51162"/>
  <c r="Y14" i="51162"/>
  <c r="Z14" i="51162"/>
  <c r="AA14" i="51162"/>
  <c r="AB14" i="51162"/>
  <c r="AC14" i="51162"/>
  <c r="AD14" i="51162"/>
  <c r="AE14" i="51162"/>
  <c r="AF14" i="51162"/>
  <c r="AG14" i="51162"/>
  <c r="AH14" i="51162"/>
  <c r="AI14" i="51162"/>
  <c r="AJ14" i="51162"/>
  <c r="AK14" i="51162"/>
  <c r="AL14" i="51162"/>
  <c r="AM14" i="51162"/>
  <c r="AN14" i="51162"/>
  <c r="BW14" i="51162"/>
  <c r="BX14" i="51162"/>
  <c r="BY14" i="51162"/>
  <c r="BZ14" i="51162"/>
  <c r="CA14" i="51162"/>
  <c r="CB14" i="51162"/>
  <c r="CC14" i="51162"/>
  <c r="CD14" i="51162"/>
  <c r="BW15" i="51162"/>
  <c r="BW16" i="51162"/>
  <c r="BW17" i="51162"/>
  <c r="BW18" i="51162"/>
  <c r="BW19" i="51162"/>
  <c r="BW20" i="51162"/>
  <c r="BW21" i="51162"/>
  <c r="BW22" i="51162"/>
  <c r="BW23" i="51162"/>
  <c r="BW24" i="51162"/>
  <c r="BW25" i="51162"/>
  <c r="BW26" i="51162"/>
  <c r="BW27" i="51162"/>
  <c r="BW29" i="51162"/>
  <c r="BX15" i="51162"/>
  <c r="BX16" i="51162"/>
  <c r="BX17" i="51162"/>
  <c r="BX18" i="51162"/>
  <c r="BX19" i="51162"/>
  <c r="BX20" i="51162"/>
  <c r="BX21" i="51162"/>
  <c r="BX22" i="51162"/>
  <c r="BX23" i="51162"/>
  <c r="BX24" i="51162"/>
  <c r="BX25" i="51162"/>
  <c r="BX26" i="51162"/>
  <c r="BX27" i="51162"/>
  <c r="BX29" i="51162"/>
  <c r="CH14" i="51162"/>
  <c r="BW60" i="51162"/>
  <c r="BW61" i="51162"/>
  <c r="BW62" i="51162"/>
  <c r="BW63" i="51162"/>
  <c r="BW64" i="51162"/>
  <c r="BW65" i="51162"/>
  <c r="BW66" i="51162"/>
  <c r="BW67" i="51162"/>
  <c r="BW68" i="51162"/>
  <c r="BW69" i="51162"/>
  <c r="BW70" i="51162"/>
  <c r="BW71" i="51162"/>
  <c r="BW72" i="51162"/>
  <c r="BW73" i="51162"/>
  <c r="BW74" i="51162"/>
  <c r="BW75" i="51162"/>
  <c r="BW76" i="51162"/>
  <c r="BW77" i="51162"/>
  <c r="BW78" i="51162"/>
  <c r="BW80" i="51162"/>
  <c r="BX60" i="51162"/>
  <c r="BX61" i="51162"/>
  <c r="BX62" i="51162"/>
  <c r="BX63" i="51162"/>
  <c r="BX64" i="51162"/>
  <c r="BX65" i="51162"/>
  <c r="BX66" i="51162"/>
  <c r="BX67" i="51162"/>
  <c r="BX68" i="51162"/>
  <c r="BX69" i="51162"/>
  <c r="BX70" i="51162"/>
  <c r="BX71" i="51162"/>
  <c r="BX72" i="51162"/>
  <c r="BX73" i="51162"/>
  <c r="BX74" i="51162"/>
  <c r="BX75" i="51162"/>
  <c r="BX76" i="51162"/>
  <c r="BX77" i="51162"/>
  <c r="BX78" i="51162"/>
  <c r="BX80" i="51162"/>
  <c r="CI14" i="51162"/>
  <c r="BW111" i="51162"/>
  <c r="BW112" i="51162"/>
  <c r="BW113" i="51162"/>
  <c r="BW114" i="51162"/>
  <c r="BW115" i="51162"/>
  <c r="BW116" i="51162"/>
  <c r="BW117" i="51162"/>
  <c r="BW118" i="51162"/>
  <c r="BW119" i="51162"/>
  <c r="BW120" i="51162"/>
  <c r="BW121" i="51162"/>
  <c r="BW122" i="51162"/>
  <c r="BW123" i="51162"/>
  <c r="BW124" i="51162"/>
  <c r="BW125" i="51162"/>
  <c r="BW126" i="51162"/>
  <c r="BW127" i="51162"/>
  <c r="BW128" i="51162"/>
  <c r="BW129" i="51162"/>
  <c r="BW131" i="51162"/>
  <c r="BX111" i="51162"/>
  <c r="BX112" i="51162"/>
  <c r="BX113" i="51162"/>
  <c r="BX114" i="51162"/>
  <c r="BX115" i="51162"/>
  <c r="BX116" i="51162"/>
  <c r="BX117" i="51162"/>
  <c r="BX118" i="51162"/>
  <c r="BX119" i="51162"/>
  <c r="BX120" i="51162"/>
  <c r="BX121" i="51162"/>
  <c r="BX122" i="51162"/>
  <c r="BX123" i="51162"/>
  <c r="BX124" i="51162"/>
  <c r="BX125" i="51162"/>
  <c r="BX126" i="51162"/>
  <c r="BX127" i="51162"/>
  <c r="BX128" i="51162"/>
  <c r="BX129" i="51162"/>
  <c r="BX131" i="51162"/>
  <c r="CJ14" i="51162"/>
  <c r="BW162" i="51162"/>
  <c r="BW163" i="51162"/>
  <c r="BW164" i="51162"/>
  <c r="BW165" i="51162"/>
  <c r="BW166" i="51162"/>
  <c r="BW167" i="51162"/>
  <c r="BW168" i="51162"/>
  <c r="BW169" i="51162"/>
  <c r="BW170" i="51162"/>
  <c r="BW171" i="51162"/>
  <c r="BW172" i="51162"/>
  <c r="BW173" i="51162"/>
  <c r="BW174" i="51162"/>
  <c r="BW175" i="51162"/>
  <c r="BW176" i="51162"/>
  <c r="BW177" i="51162"/>
  <c r="BW178" i="51162"/>
  <c r="BW179" i="51162"/>
  <c r="BW180" i="51162"/>
  <c r="BW182" i="51162"/>
  <c r="BX162" i="51162"/>
  <c r="BX163" i="51162"/>
  <c r="BX164" i="51162"/>
  <c r="BX165" i="51162"/>
  <c r="BX166" i="51162"/>
  <c r="BX167" i="51162"/>
  <c r="BX168" i="51162"/>
  <c r="BX169" i="51162"/>
  <c r="BX170" i="51162"/>
  <c r="BX171" i="51162"/>
  <c r="BX172" i="51162"/>
  <c r="BX173" i="51162"/>
  <c r="BX174" i="51162"/>
  <c r="BX175" i="51162"/>
  <c r="BX176" i="51162"/>
  <c r="BX177" i="51162"/>
  <c r="BX178" i="51162"/>
  <c r="BX179" i="51162"/>
  <c r="BX180" i="51162"/>
  <c r="BX182" i="51162"/>
  <c r="CK14" i="51162"/>
  <c r="BW213" i="51162"/>
  <c r="BW214" i="51162"/>
  <c r="BW215" i="51162"/>
  <c r="BW216" i="51162"/>
  <c r="BW217" i="51162"/>
  <c r="BW218" i="51162"/>
  <c r="BW219" i="51162"/>
  <c r="BW220" i="51162"/>
  <c r="BW221" i="51162"/>
  <c r="BW222" i="51162"/>
  <c r="BW223" i="51162"/>
  <c r="BW224" i="51162"/>
  <c r="BW225" i="51162"/>
  <c r="BW226" i="51162"/>
  <c r="BW227" i="51162"/>
  <c r="BW228" i="51162"/>
  <c r="BW229" i="51162"/>
  <c r="BW230" i="51162"/>
  <c r="BW231" i="51162"/>
  <c r="BW233" i="51162"/>
  <c r="BX213" i="51162"/>
  <c r="BX214" i="51162"/>
  <c r="BX215" i="51162"/>
  <c r="BX216" i="51162"/>
  <c r="BX217" i="51162"/>
  <c r="BX218" i="51162"/>
  <c r="BX219" i="51162"/>
  <c r="BX220" i="51162"/>
  <c r="BX221" i="51162"/>
  <c r="BX222" i="51162"/>
  <c r="BX223" i="51162"/>
  <c r="BX224" i="51162"/>
  <c r="BX225" i="51162"/>
  <c r="BX226" i="51162"/>
  <c r="BX227" i="51162"/>
  <c r="BX228" i="51162"/>
  <c r="BX229" i="51162"/>
  <c r="BX230" i="51162"/>
  <c r="BX231" i="51162"/>
  <c r="BX233" i="51162"/>
  <c r="CL14" i="51162"/>
  <c r="BW264" i="51162"/>
  <c r="BW265" i="51162"/>
  <c r="BW266" i="51162"/>
  <c r="BW267" i="51162"/>
  <c r="BW268" i="51162"/>
  <c r="BW269" i="51162"/>
  <c r="BW270" i="51162"/>
  <c r="BW271" i="51162"/>
  <c r="BW272" i="51162"/>
  <c r="BW273" i="51162"/>
  <c r="BW274" i="51162"/>
  <c r="BW275" i="51162"/>
  <c r="BW276" i="51162"/>
  <c r="BW277" i="51162"/>
  <c r="BW278" i="51162"/>
  <c r="BW279" i="51162"/>
  <c r="BW280" i="51162"/>
  <c r="BW281" i="51162"/>
  <c r="BW282" i="51162"/>
  <c r="BW284" i="51162"/>
  <c r="BX264" i="51162"/>
  <c r="BX265" i="51162"/>
  <c r="BX266" i="51162"/>
  <c r="BX267" i="51162"/>
  <c r="BX268" i="51162"/>
  <c r="BX269" i="51162"/>
  <c r="BX270" i="51162"/>
  <c r="BX271" i="51162"/>
  <c r="BX272" i="51162"/>
  <c r="BX273" i="51162"/>
  <c r="BX274" i="51162"/>
  <c r="BX275" i="51162"/>
  <c r="BX276" i="51162"/>
  <c r="BX277" i="51162"/>
  <c r="BX278" i="51162"/>
  <c r="BX279" i="51162"/>
  <c r="BX280" i="51162"/>
  <c r="BX281" i="51162"/>
  <c r="BX282" i="51162"/>
  <c r="BX284" i="51162"/>
  <c r="CM14" i="51162"/>
  <c r="BW315" i="51162"/>
  <c r="BW316" i="51162"/>
  <c r="BW317" i="51162"/>
  <c r="BW318" i="51162"/>
  <c r="BW319" i="51162"/>
  <c r="BW320" i="51162"/>
  <c r="BW321" i="51162"/>
  <c r="BW322" i="51162"/>
  <c r="BW323" i="51162"/>
  <c r="BW324" i="51162"/>
  <c r="BW325" i="51162"/>
  <c r="BW326" i="51162"/>
  <c r="BW327" i="51162"/>
  <c r="BW328" i="51162"/>
  <c r="BW329" i="51162"/>
  <c r="BW330" i="51162"/>
  <c r="BW331" i="51162"/>
  <c r="BW332" i="51162"/>
  <c r="BW333" i="51162"/>
  <c r="BW335" i="51162"/>
  <c r="BX315" i="51162"/>
  <c r="BX316" i="51162"/>
  <c r="BX317" i="51162"/>
  <c r="BX318" i="51162"/>
  <c r="BX319" i="51162"/>
  <c r="BX320" i="51162"/>
  <c r="BX321" i="51162"/>
  <c r="BX322" i="51162"/>
  <c r="BX323" i="51162"/>
  <c r="BX324" i="51162"/>
  <c r="BX325" i="51162"/>
  <c r="BX326" i="51162"/>
  <c r="BX327" i="51162"/>
  <c r="BX328" i="51162"/>
  <c r="BX329" i="51162"/>
  <c r="BX330" i="51162"/>
  <c r="BX331" i="51162"/>
  <c r="BX332" i="51162"/>
  <c r="BX333" i="51162"/>
  <c r="BX335" i="51162"/>
  <c r="CN14" i="51162"/>
  <c r="BW366" i="51162"/>
  <c r="BW367" i="51162"/>
  <c r="BW368" i="51162"/>
  <c r="BW369" i="51162"/>
  <c r="BW370" i="51162"/>
  <c r="BW371" i="51162"/>
  <c r="BW372" i="51162"/>
  <c r="BW373" i="51162"/>
  <c r="BW374" i="51162"/>
  <c r="BW375" i="51162"/>
  <c r="BW376" i="51162"/>
  <c r="BW377" i="51162"/>
  <c r="BW378" i="51162"/>
  <c r="BW379" i="51162"/>
  <c r="BW380" i="51162"/>
  <c r="BW381" i="51162"/>
  <c r="BW382" i="51162"/>
  <c r="BW383" i="51162"/>
  <c r="BW384" i="51162"/>
  <c r="BW386" i="51162"/>
  <c r="BX366" i="51162"/>
  <c r="BX367" i="51162"/>
  <c r="BX368" i="51162"/>
  <c r="BX369" i="51162"/>
  <c r="BX370" i="51162"/>
  <c r="BX371" i="51162"/>
  <c r="BX372" i="51162"/>
  <c r="BX373" i="51162"/>
  <c r="BX374" i="51162"/>
  <c r="BX375" i="51162"/>
  <c r="BX376" i="51162"/>
  <c r="BX377" i="51162"/>
  <c r="BX378" i="51162"/>
  <c r="BX379" i="51162"/>
  <c r="BX380" i="51162"/>
  <c r="BX381" i="51162"/>
  <c r="BX382" i="51162"/>
  <c r="BX383" i="51162"/>
  <c r="BX384" i="51162"/>
  <c r="BX386" i="51162"/>
  <c r="CO14" i="51162"/>
  <c r="BW417" i="51162"/>
  <c r="BW418" i="51162"/>
  <c r="BW419" i="51162"/>
  <c r="BW420" i="51162"/>
  <c r="BW421" i="51162"/>
  <c r="BW422" i="51162"/>
  <c r="BW423" i="51162"/>
  <c r="BW424" i="51162"/>
  <c r="BW425" i="51162"/>
  <c r="BW426" i="51162"/>
  <c r="BW427" i="51162"/>
  <c r="BW428" i="51162"/>
  <c r="BW429" i="51162"/>
  <c r="BW430" i="51162"/>
  <c r="BW431" i="51162"/>
  <c r="BW432" i="51162"/>
  <c r="BW433" i="51162"/>
  <c r="BW434" i="51162"/>
  <c r="BW435" i="51162"/>
  <c r="BW437" i="51162"/>
  <c r="BX417" i="51162"/>
  <c r="BX418" i="51162"/>
  <c r="BX419" i="51162"/>
  <c r="BX420" i="51162"/>
  <c r="BX421" i="51162"/>
  <c r="BX422" i="51162"/>
  <c r="BX423" i="51162"/>
  <c r="BX424" i="51162"/>
  <c r="BX425" i="51162"/>
  <c r="BX426" i="51162"/>
  <c r="BX427" i="51162"/>
  <c r="BX428" i="51162"/>
  <c r="BX429" i="51162"/>
  <c r="BX430" i="51162"/>
  <c r="BX431" i="51162"/>
  <c r="BX432" i="51162"/>
  <c r="BX433" i="51162"/>
  <c r="BX434" i="51162"/>
  <c r="BX435" i="51162"/>
  <c r="BX437" i="51162"/>
  <c r="CP14" i="51162"/>
  <c r="DP14" i="51162"/>
  <c r="DQ14" i="51162"/>
  <c r="DR14" i="51162"/>
  <c r="DS14" i="51162"/>
  <c r="DT14" i="51162"/>
  <c r="DU14" i="51162"/>
  <c r="DV14" i="51162"/>
  <c r="DW14" i="51162"/>
  <c r="DX14" i="51162"/>
  <c r="DY14" i="51162"/>
  <c r="EA14" i="51162"/>
  <c r="EB14" i="51162"/>
  <c r="EC14" i="51162"/>
  <c r="B15" i="51162"/>
  <c r="C15" i="51162"/>
  <c r="D15" i="51162"/>
  <c r="E15" i="51162"/>
  <c r="F15" i="51162"/>
  <c r="G15" i="51162"/>
  <c r="H15" i="51162"/>
  <c r="I15" i="51162"/>
  <c r="J15" i="51162"/>
  <c r="K15" i="51162"/>
  <c r="L15" i="51162"/>
  <c r="M15" i="51162"/>
  <c r="N15" i="51162"/>
  <c r="O15" i="51162"/>
  <c r="P15" i="51162"/>
  <c r="Q15" i="51162"/>
  <c r="R15" i="51162"/>
  <c r="S15" i="51162"/>
  <c r="W15" i="51162"/>
  <c r="X15" i="51162"/>
  <c r="Y15" i="51162"/>
  <c r="Z15" i="51162"/>
  <c r="AA15" i="51162"/>
  <c r="AB15" i="51162"/>
  <c r="AC15" i="51162"/>
  <c r="AD15" i="51162"/>
  <c r="AE15" i="51162"/>
  <c r="AF15" i="51162"/>
  <c r="AG15" i="51162"/>
  <c r="AH15" i="51162"/>
  <c r="AI15" i="51162"/>
  <c r="AJ15" i="51162"/>
  <c r="AK15" i="51162"/>
  <c r="AL15" i="51162"/>
  <c r="AM15" i="51162"/>
  <c r="AN15" i="51162"/>
  <c r="BY15" i="51162"/>
  <c r="BZ15" i="51162"/>
  <c r="CA15" i="51162"/>
  <c r="CB15" i="51162"/>
  <c r="CC15" i="51162"/>
  <c r="CD15" i="51162"/>
  <c r="BY16" i="51162"/>
  <c r="BY17" i="51162"/>
  <c r="BY18" i="51162"/>
  <c r="BY19" i="51162"/>
  <c r="BY20" i="51162"/>
  <c r="BY21" i="51162"/>
  <c r="BY22" i="51162"/>
  <c r="BY23" i="51162"/>
  <c r="BY24" i="51162"/>
  <c r="BY25" i="51162"/>
  <c r="BY26" i="51162"/>
  <c r="BY27" i="51162"/>
  <c r="BY29" i="51162"/>
  <c r="BZ16" i="51162"/>
  <c r="BZ17" i="51162"/>
  <c r="BZ18" i="51162"/>
  <c r="BZ19" i="51162"/>
  <c r="BZ20" i="51162"/>
  <c r="BZ21" i="51162"/>
  <c r="BZ22" i="51162"/>
  <c r="BZ23" i="51162"/>
  <c r="BZ24" i="51162"/>
  <c r="BZ25" i="51162"/>
  <c r="BZ26" i="51162"/>
  <c r="BZ27" i="51162"/>
  <c r="BZ29" i="51162"/>
  <c r="CH15" i="51162"/>
  <c r="BY60" i="51162"/>
  <c r="BY61" i="51162"/>
  <c r="BY62" i="51162"/>
  <c r="BY63" i="51162"/>
  <c r="BY64" i="51162"/>
  <c r="BY65" i="51162"/>
  <c r="BY66" i="51162"/>
  <c r="BY67" i="51162"/>
  <c r="BY68" i="51162"/>
  <c r="BY69" i="51162"/>
  <c r="BY70" i="51162"/>
  <c r="BY71" i="51162"/>
  <c r="BY72" i="51162"/>
  <c r="BY73" i="51162"/>
  <c r="BY74" i="51162"/>
  <c r="BY75" i="51162"/>
  <c r="BY76" i="51162"/>
  <c r="BY77" i="51162"/>
  <c r="BY78" i="51162"/>
  <c r="BY80" i="51162"/>
  <c r="BZ60" i="51162"/>
  <c r="BZ61" i="51162"/>
  <c r="BZ62" i="51162"/>
  <c r="BZ63" i="51162"/>
  <c r="BZ64" i="51162"/>
  <c r="BZ65" i="51162"/>
  <c r="BZ66" i="51162"/>
  <c r="BZ67" i="51162"/>
  <c r="BZ68" i="51162"/>
  <c r="BZ69" i="51162"/>
  <c r="BZ70" i="51162"/>
  <c r="BZ71" i="51162"/>
  <c r="BZ72" i="51162"/>
  <c r="BZ73" i="51162"/>
  <c r="BZ74" i="51162"/>
  <c r="BZ75" i="51162"/>
  <c r="BZ76" i="51162"/>
  <c r="BZ77" i="51162"/>
  <c r="BZ78" i="51162"/>
  <c r="BZ80" i="51162"/>
  <c r="CI15" i="51162"/>
  <c r="BY111" i="51162"/>
  <c r="BY112" i="51162"/>
  <c r="BY113" i="51162"/>
  <c r="BY114" i="51162"/>
  <c r="BY115" i="51162"/>
  <c r="BY116" i="51162"/>
  <c r="BY117" i="51162"/>
  <c r="BY118" i="51162"/>
  <c r="BY119" i="51162"/>
  <c r="BY120" i="51162"/>
  <c r="BY121" i="51162"/>
  <c r="BY122" i="51162"/>
  <c r="BY123" i="51162"/>
  <c r="BY124" i="51162"/>
  <c r="BY125" i="51162"/>
  <c r="BY126" i="51162"/>
  <c r="BY127" i="51162"/>
  <c r="BY128" i="51162"/>
  <c r="BY129" i="51162"/>
  <c r="BY131" i="51162"/>
  <c r="BZ111" i="51162"/>
  <c r="BZ112" i="51162"/>
  <c r="BZ113" i="51162"/>
  <c r="BZ114" i="51162"/>
  <c r="BZ115" i="51162"/>
  <c r="BZ116" i="51162"/>
  <c r="BZ117" i="51162"/>
  <c r="BZ118" i="51162"/>
  <c r="BZ119" i="51162"/>
  <c r="BZ120" i="51162"/>
  <c r="BZ121" i="51162"/>
  <c r="BZ122" i="51162"/>
  <c r="BZ123" i="51162"/>
  <c r="BZ124" i="51162"/>
  <c r="BZ125" i="51162"/>
  <c r="BZ126" i="51162"/>
  <c r="BZ127" i="51162"/>
  <c r="BZ128" i="51162"/>
  <c r="BZ129" i="51162"/>
  <c r="BZ131" i="51162"/>
  <c r="CJ15" i="51162"/>
  <c r="BY162" i="51162"/>
  <c r="BY163" i="51162"/>
  <c r="BY164" i="51162"/>
  <c r="BY165" i="51162"/>
  <c r="BY166" i="51162"/>
  <c r="BY167" i="51162"/>
  <c r="BY168" i="51162"/>
  <c r="BY169" i="51162"/>
  <c r="BY170" i="51162"/>
  <c r="BY171" i="51162"/>
  <c r="BY172" i="51162"/>
  <c r="BY173" i="51162"/>
  <c r="BY174" i="51162"/>
  <c r="BY175" i="51162"/>
  <c r="BY176" i="51162"/>
  <c r="BY177" i="51162"/>
  <c r="BY178" i="51162"/>
  <c r="BY179" i="51162"/>
  <c r="BY180" i="51162"/>
  <c r="BY182" i="51162"/>
  <c r="BZ162" i="51162"/>
  <c r="BZ163" i="51162"/>
  <c r="BZ164" i="51162"/>
  <c r="BZ165" i="51162"/>
  <c r="BZ166" i="51162"/>
  <c r="BZ167" i="51162"/>
  <c r="BZ168" i="51162"/>
  <c r="BZ169" i="51162"/>
  <c r="BZ170" i="51162"/>
  <c r="BZ171" i="51162"/>
  <c r="BZ172" i="51162"/>
  <c r="BZ173" i="51162"/>
  <c r="BZ174" i="51162"/>
  <c r="BZ175" i="51162"/>
  <c r="BZ176" i="51162"/>
  <c r="BZ177" i="51162"/>
  <c r="BZ178" i="51162"/>
  <c r="BZ179" i="51162"/>
  <c r="BZ180" i="51162"/>
  <c r="BZ182" i="51162"/>
  <c r="CK15" i="51162"/>
  <c r="BY213" i="51162"/>
  <c r="BY214" i="51162"/>
  <c r="BY215" i="51162"/>
  <c r="BY216" i="51162"/>
  <c r="BY217" i="51162"/>
  <c r="BY218" i="51162"/>
  <c r="BY219" i="51162"/>
  <c r="BY220" i="51162"/>
  <c r="BY221" i="51162"/>
  <c r="BY222" i="51162"/>
  <c r="BY223" i="51162"/>
  <c r="BY224" i="51162"/>
  <c r="BY225" i="51162"/>
  <c r="BY226" i="51162"/>
  <c r="BY227" i="51162"/>
  <c r="BY228" i="51162"/>
  <c r="BY229" i="51162"/>
  <c r="BY230" i="51162"/>
  <c r="BY231" i="51162"/>
  <c r="BY233" i="51162"/>
  <c r="BZ213" i="51162"/>
  <c r="BZ214" i="51162"/>
  <c r="BZ215" i="51162"/>
  <c r="BZ216" i="51162"/>
  <c r="BZ217" i="51162"/>
  <c r="BZ218" i="51162"/>
  <c r="BZ219" i="51162"/>
  <c r="BZ220" i="51162"/>
  <c r="BZ221" i="51162"/>
  <c r="BZ222" i="51162"/>
  <c r="BZ223" i="51162"/>
  <c r="BZ224" i="51162"/>
  <c r="BZ225" i="51162"/>
  <c r="BZ226" i="51162"/>
  <c r="BZ227" i="51162"/>
  <c r="BZ228" i="51162"/>
  <c r="BZ229" i="51162"/>
  <c r="BZ230" i="51162"/>
  <c r="BZ231" i="51162"/>
  <c r="BZ233" i="51162"/>
  <c r="CL15" i="51162"/>
  <c r="BY264" i="51162"/>
  <c r="BY265" i="51162"/>
  <c r="BY266" i="51162"/>
  <c r="BY267" i="51162"/>
  <c r="BY268" i="51162"/>
  <c r="BY269" i="51162"/>
  <c r="BY270" i="51162"/>
  <c r="BY271" i="51162"/>
  <c r="BY272" i="51162"/>
  <c r="BY273" i="51162"/>
  <c r="BY274" i="51162"/>
  <c r="BY275" i="51162"/>
  <c r="BY276" i="51162"/>
  <c r="BY277" i="51162"/>
  <c r="BY278" i="51162"/>
  <c r="BY279" i="51162"/>
  <c r="BY280" i="51162"/>
  <c r="BY281" i="51162"/>
  <c r="BY282" i="51162"/>
  <c r="BY284" i="51162"/>
  <c r="BZ264" i="51162"/>
  <c r="BZ265" i="51162"/>
  <c r="BZ266" i="51162"/>
  <c r="BZ267" i="51162"/>
  <c r="BZ268" i="51162"/>
  <c r="BZ269" i="51162"/>
  <c r="BZ270" i="51162"/>
  <c r="BZ271" i="51162"/>
  <c r="BZ272" i="51162"/>
  <c r="BZ273" i="51162"/>
  <c r="BZ274" i="51162"/>
  <c r="BZ275" i="51162"/>
  <c r="BZ276" i="51162"/>
  <c r="BZ277" i="51162"/>
  <c r="BZ278" i="51162"/>
  <c r="BZ279" i="51162"/>
  <c r="BZ280" i="51162"/>
  <c r="BZ281" i="51162"/>
  <c r="BZ282" i="51162"/>
  <c r="BZ284" i="51162"/>
  <c r="CM15" i="51162"/>
  <c r="BY315" i="51162"/>
  <c r="BY316" i="51162"/>
  <c r="BY317" i="51162"/>
  <c r="BY318" i="51162"/>
  <c r="BY319" i="51162"/>
  <c r="BY320" i="51162"/>
  <c r="BY321" i="51162"/>
  <c r="BY322" i="51162"/>
  <c r="BY323" i="51162"/>
  <c r="BY324" i="51162"/>
  <c r="BY325" i="51162"/>
  <c r="BY326" i="51162"/>
  <c r="BY327" i="51162"/>
  <c r="BY328" i="51162"/>
  <c r="BY329" i="51162"/>
  <c r="BY330" i="51162"/>
  <c r="BY331" i="51162"/>
  <c r="BY332" i="51162"/>
  <c r="BY333" i="51162"/>
  <c r="BY335" i="51162"/>
  <c r="BZ315" i="51162"/>
  <c r="BZ316" i="51162"/>
  <c r="BZ317" i="51162"/>
  <c r="BZ318" i="51162"/>
  <c r="BZ319" i="51162"/>
  <c r="BZ320" i="51162"/>
  <c r="BZ321" i="51162"/>
  <c r="BZ322" i="51162"/>
  <c r="BZ323" i="51162"/>
  <c r="BZ324" i="51162"/>
  <c r="BZ325" i="51162"/>
  <c r="BZ326" i="51162"/>
  <c r="BZ327" i="51162"/>
  <c r="BZ328" i="51162"/>
  <c r="BZ329" i="51162"/>
  <c r="BZ330" i="51162"/>
  <c r="BZ331" i="51162"/>
  <c r="BZ332" i="51162"/>
  <c r="BZ333" i="51162"/>
  <c r="BZ335" i="51162"/>
  <c r="CN15" i="51162"/>
  <c r="BY366" i="51162"/>
  <c r="BY367" i="51162"/>
  <c r="BY368" i="51162"/>
  <c r="BY369" i="51162"/>
  <c r="BY370" i="51162"/>
  <c r="BY371" i="51162"/>
  <c r="BY372" i="51162"/>
  <c r="BY373" i="51162"/>
  <c r="BY374" i="51162"/>
  <c r="BY375" i="51162"/>
  <c r="BY376" i="51162"/>
  <c r="BY377" i="51162"/>
  <c r="BY378" i="51162"/>
  <c r="BY379" i="51162"/>
  <c r="BY380" i="51162"/>
  <c r="BY381" i="51162"/>
  <c r="BY382" i="51162"/>
  <c r="BY383" i="51162"/>
  <c r="BY384" i="51162"/>
  <c r="BY386" i="51162"/>
  <c r="BZ366" i="51162"/>
  <c r="BZ367" i="51162"/>
  <c r="BZ368" i="51162"/>
  <c r="BZ369" i="51162"/>
  <c r="BZ370" i="51162"/>
  <c r="BZ371" i="51162"/>
  <c r="BZ372" i="51162"/>
  <c r="BZ373" i="51162"/>
  <c r="BZ374" i="51162"/>
  <c r="BZ375" i="51162"/>
  <c r="BZ376" i="51162"/>
  <c r="BZ377" i="51162"/>
  <c r="BZ378" i="51162"/>
  <c r="BZ379" i="51162"/>
  <c r="BZ380" i="51162"/>
  <c r="BZ381" i="51162"/>
  <c r="BZ382" i="51162"/>
  <c r="BZ383" i="51162"/>
  <c r="BZ384" i="51162"/>
  <c r="BZ386" i="51162"/>
  <c r="CO15" i="51162"/>
  <c r="BY417" i="51162"/>
  <c r="BY418" i="51162"/>
  <c r="BY419" i="51162"/>
  <c r="BY420" i="51162"/>
  <c r="BY421" i="51162"/>
  <c r="BY422" i="51162"/>
  <c r="BY423" i="51162"/>
  <c r="BY424" i="51162"/>
  <c r="BY425" i="51162"/>
  <c r="BY426" i="51162"/>
  <c r="BY427" i="51162"/>
  <c r="BY428" i="51162"/>
  <c r="BY429" i="51162"/>
  <c r="BY430" i="51162"/>
  <c r="BY431" i="51162"/>
  <c r="BY432" i="51162"/>
  <c r="BY433" i="51162"/>
  <c r="BY434" i="51162"/>
  <c r="BY435" i="51162"/>
  <c r="BY437" i="51162"/>
  <c r="BZ417" i="51162"/>
  <c r="BZ418" i="51162"/>
  <c r="BZ419" i="51162"/>
  <c r="BZ420" i="51162"/>
  <c r="BZ421" i="51162"/>
  <c r="BZ422" i="51162"/>
  <c r="BZ423" i="51162"/>
  <c r="BZ424" i="51162"/>
  <c r="BZ425" i="51162"/>
  <c r="BZ426" i="51162"/>
  <c r="BZ427" i="51162"/>
  <c r="BZ428" i="51162"/>
  <c r="BZ429" i="51162"/>
  <c r="BZ430" i="51162"/>
  <c r="BZ431" i="51162"/>
  <c r="BZ432" i="51162"/>
  <c r="BZ433" i="51162"/>
  <c r="BZ434" i="51162"/>
  <c r="BZ435" i="51162"/>
  <c r="BZ437" i="51162"/>
  <c r="CP15" i="51162"/>
  <c r="DP15" i="51162"/>
  <c r="DQ15" i="51162"/>
  <c r="DR15" i="51162"/>
  <c r="DS15" i="51162"/>
  <c r="DT15" i="51162"/>
  <c r="DU15" i="51162"/>
  <c r="DV15" i="51162"/>
  <c r="DW15" i="51162"/>
  <c r="DX15" i="51162"/>
  <c r="DY15" i="51162"/>
  <c r="EA15" i="51162"/>
  <c r="EB15" i="51162"/>
  <c r="EC15" i="51162"/>
  <c r="B16" i="51162"/>
  <c r="C16" i="51162"/>
  <c r="D16" i="51162"/>
  <c r="E16" i="51162"/>
  <c r="F16" i="51162"/>
  <c r="G16" i="51162"/>
  <c r="H16" i="51162"/>
  <c r="I16" i="51162"/>
  <c r="J16" i="51162"/>
  <c r="K16" i="51162"/>
  <c r="L16" i="51162"/>
  <c r="M16" i="51162"/>
  <c r="N16" i="51162"/>
  <c r="O16" i="51162"/>
  <c r="P16" i="51162"/>
  <c r="Q16" i="51162"/>
  <c r="R16" i="51162"/>
  <c r="S16" i="51162"/>
  <c r="W16" i="51162"/>
  <c r="X16" i="51162"/>
  <c r="Y16" i="51162"/>
  <c r="Z16" i="51162"/>
  <c r="AA16" i="51162"/>
  <c r="AB16" i="51162"/>
  <c r="AC16" i="51162"/>
  <c r="AD16" i="51162"/>
  <c r="AE16" i="51162"/>
  <c r="AF16" i="51162"/>
  <c r="AG16" i="51162"/>
  <c r="AH16" i="51162"/>
  <c r="AI16" i="51162"/>
  <c r="AJ16" i="51162"/>
  <c r="AK16" i="51162"/>
  <c r="AL16" i="51162"/>
  <c r="AM16" i="51162"/>
  <c r="AN16" i="51162"/>
  <c r="CA16" i="51162"/>
  <c r="CB16" i="51162"/>
  <c r="CC16" i="51162"/>
  <c r="CD16" i="51162"/>
  <c r="CA17" i="51162"/>
  <c r="CA18" i="51162"/>
  <c r="CA19" i="51162"/>
  <c r="CA20" i="51162"/>
  <c r="CA21" i="51162"/>
  <c r="CA22" i="51162"/>
  <c r="CA23" i="51162"/>
  <c r="CA24" i="51162"/>
  <c r="CA25" i="51162"/>
  <c r="CA26" i="51162"/>
  <c r="CA27" i="51162"/>
  <c r="CA29" i="51162"/>
  <c r="CB17" i="51162"/>
  <c r="CB18" i="51162"/>
  <c r="CB19" i="51162"/>
  <c r="CB20" i="51162"/>
  <c r="CB21" i="51162"/>
  <c r="CB22" i="51162"/>
  <c r="CB23" i="51162"/>
  <c r="CB24" i="51162"/>
  <c r="CB25" i="51162"/>
  <c r="CB26" i="51162"/>
  <c r="CB27" i="51162"/>
  <c r="CB29" i="51162"/>
  <c r="CH16" i="51162"/>
  <c r="CA60" i="51162"/>
  <c r="CA61" i="51162"/>
  <c r="CA62" i="51162"/>
  <c r="CA63" i="51162"/>
  <c r="CA64" i="51162"/>
  <c r="CA65" i="51162"/>
  <c r="CA66" i="51162"/>
  <c r="CA67" i="51162"/>
  <c r="CA68" i="51162"/>
  <c r="CA69" i="51162"/>
  <c r="CA70" i="51162"/>
  <c r="CA71" i="51162"/>
  <c r="CA72" i="51162"/>
  <c r="CA73" i="51162"/>
  <c r="CA74" i="51162"/>
  <c r="CA75" i="51162"/>
  <c r="CA76" i="51162"/>
  <c r="CA77" i="51162"/>
  <c r="CA78" i="51162"/>
  <c r="CA80" i="51162"/>
  <c r="CB60" i="51162"/>
  <c r="CB61" i="51162"/>
  <c r="CB62" i="51162"/>
  <c r="CB63" i="51162"/>
  <c r="CB64" i="51162"/>
  <c r="CB65" i="51162"/>
  <c r="CB66" i="51162"/>
  <c r="CB67" i="51162"/>
  <c r="CB68" i="51162"/>
  <c r="CB69" i="51162"/>
  <c r="CB70" i="51162"/>
  <c r="CB71" i="51162"/>
  <c r="CB72" i="51162"/>
  <c r="CB73" i="51162"/>
  <c r="CB74" i="51162"/>
  <c r="CB75" i="51162"/>
  <c r="CB76" i="51162"/>
  <c r="CB77" i="51162"/>
  <c r="CB78" i="51162"/>
  <c r="CB80" i="51162"/>
  <c r="CI16" i="51162"/>
  <c r="CA111" i="51162"/>
  <c r="CA112" i="51162"/>
  <c r="CA113" i="51162"/>
  <c r="CA114" i="51162"/>
  <c r="CA115" i="51162"/>
  <c r="CA116" i="51162"/>
  <c r="CA117" i="51162"/>
  <c r="CA118" i="51162"/>
  <c r="CA119" i="51162"/>
  <c r="CA120" i="51162"/>
  <c r="CA121" i="51162"/>
  <c r="CA122" i="51162"/>
  <c r="CA123" i="51162"/>
  <c r="CA124" i="51162"/>
  <c r="CA125" i="51162"/>
  <c r="CA126" i="51162"/>
  <c r="CA127" i="51162"/>
  <c r="CA128" i="51162"/>
  <c r="CA129" i="51162"/>
  <c r="CA131" i="51162"/>
  <c r="CB111" i="51162"/>
  <c r="CB112" i="51162"/>
  <c r="CB113" i="51162"/>
  <c r="CB114" i="51162"/>
  <c r="CB115" i="51162"/>
  <c r="CB116" i="51162"/>
  <c r="CB117" i="51162"/>
  <c r="CB118" i="51162"/>
  <c r="CB119" i="51162"/>
  <c r="CB120" i="51162"/>
  <c r="CB121" i="51162"/>
  <c r="CB122" i="51162"/>
  <c r="CB123" i="51162"/>
  <c r="CB124" i="51162"/>
  <c r="CB125" i="51162"/>
  <c r="CB126" i="51162"/>
  <c r="CB127" i="51162"/>
  <c r="CB128" i="51162"/>
  <c r="CB129" i="51162"/>
  <c r="CB131" i="51162"/>
  <c r="CJ16" i="51162"/>
  <c r="CA162" i="51162"/>
  <c r="CA163" i="51162"/>
  <c r="CA164" i="51162"/>
  <c r="CA165" i="51162"/>
  <c r="CA166" i="51162"/>
  <c r="CA167" i="51162"/>
  <c r="CA168" i="51162"/>
  <c r="CA169" i="51162"/>
  <c r="CA170" i="51162"/>
  <c r="CA171" i="51162"/>
  <c r="CA172" i="51162"/>
  <c r="CA173" i="51162"/>
  <c r="CA174" i="51162"/>
  <c r="CA175" i="51162"/>
  <c r="CA176" i="51162"/>
  <c r="CA177" i="51162"/>
  <c r="CA178" i="51162"/>
  <c r="CA179" i="51162"/>
  <c r="CA180" i="51162"/>
  <c r="CA182" i="51162"/>
  <c r="CB162" i="51162"/>
  <c r="CB163" i="51162"/>
  <c r="CB164" i="51162"/>
  <c r="CB165" i="51162"/>
  <c r="CB166" i="51162"/>
  <c r="CB167" i="51162"/>
  <c r="CB168" i="51162"/>
  <c r="CB169" i="51162"/>
  <c r="CB170" i="51162"/>
  <c r="CB171" i="51162"/>
  <c r="CB172" i="51162"/>
  <c r="CB173" i="51162"/>
  <c r="CB174" i="51162"/>
  <c r="CB175" i="51162"/>
  <c r="CB176" i="51162"/>
  <c r="CB177" i="51162"/>
  <c r="CB178" i="51162"/>
  <c r="CB179" i="51162"/>
  <c r="CB180" i="51162"/>
  <c r="CB182" i="51162"/>
  <c r="CK16" i="51162"/>
  <c r="CA213" i="51162"/>
  <c r="CA214" i="51162"/>
  <c r="CA215" i="51162"/>
  <c r="CA216" i="51162"/>
  <c r="CA217" i="51162"/>
  <c r="CA218" i="51162"/>
  <c r="CA219" i="51162"/>
  <c r="CA220" i="51162"/>
  <c r="CA221" i="51162"/>
  <c r="CA222" i="51162"/>
  <c r="CA223" i="51162"/>
  <c r="CA224" i="51162"/>
  <c r="CA225" i="51162"/>
  <c r="CA226" i="51162"/>
  <c r="CA227" i="51162"/>
  <c r="CA228" i="51162"/>
  <c r="CA229" i="51162"/>
  <c r="CA230" i="51162"/>
  <c r="CA231" i="51162"/>
  <c r="CA233" i="51162"/>
  <c r="CB213" i="51162"/>
  <c r="CB214" i="51162"/>
  <c r="CB215" i="51162"/>
  <c r="CB216" i="51162"/>
  <c r="CB217" i="51162"/>
  <c r="CB218" i="51162"/>
  <c r="CB219" i="51162"/>
  <c r="CB220" i="51162"/>
  <c r="CB221" i="51162"/>
  <c r="CB222" i="51162"/>
  <c r="CB223" i="51162"/>
  <c r="CB224" i="51162"/>
  <c r="CB225" i="51162"/>
  <c r="CB226" i="51162"/>
  <c r="CB227" i="51162"/>
  <c r="CB228" i="51162"/>
  <c r="CB229" i="51162"/>
  <c r="CB230" i="51162"/>
  <c r="CB231" i="51162"/>
  <c r="CB233" i="51162"/>
  <c r="CL16" i="51162"/>
  <c r="CA264" i="51162"/>
  <c r="CA265" i="51162"/>
  <c r="CA266" i="51162"/>
  <c r="CA267" i="51162"/>
  <c r="CA268" i="51162"/>
  <c r="CA269" i="51162"/>
  <c r="CA270" i="51162"/>
  <c r="CA271" i="51162"/>
  <c r="CA272" i="51162"/>
  <c r="CA273" i="51162"/>
  <c r="CA274" i="51162"/>
  <c r="CA275" i="51162"/>
  <c r="CA276" i="51162"/>
  <c r="CA277" i="51162"/>
  <c r="CA278" i="51162"/>
  <c r="CA279" i="51162"/>
  <c r="CA280" i="51162"/>
  <c r="CA281" i="51162"/>
  <c r="CA282" i="51162"/>
  <c r="CA284" i="51162"/>
  <c r="CB264" i="51162"/>
  <c r="CB265" i="51162"/>
  <c r="CB266" i="51162"/>
  <c r="CB267" i="51162"/>
  <c r="CB268" i="51162"/>
  <c r="CB269" i="51162"/>
  <c r="CB270" i="51162"/>
  <c r="CB271" i="51162"/>
  <c r="CB272" i="51162"/>
  <c r="CB273" i="51162"/>
  <c r="CB274" i="51162"/>
  <c r="CB275" i="51162"/>
  <c r="CB276" i="51162"/>
  <c r="CB277" i="51162"/>
  <c r="CB278" i="51162"/>
  <c r="CB279" i="51162"/>
  <c r="CB280" i="51162"/>
  <c r="CB281" i="51162"/>
  <c r="CB282" i="51162"/>
  <c r="CB284" i="51162"/>
  <c r="CM16" i="51162"/>
  <c r="CA315" i="51162"/>
  <c r="CA316" i="51162"/>
  <c r="CA317" i="51162"/>
  <c r="CA318" i="51162"/>
  <c r="CA319" i="51162"/>
  <c r="CA320" i="51162"/>
  <c r="CA321" i="51162"/>
  <c r="CA322" i="51162"/>
  <c r="CA323" i="51162"/>
  <c r="CA324" i="51162"/>
  <c r="CA325" i="51162"/>
  <c r="CA326" i="51162"/>
  <c r="CA327" i="51162"/>
  <c r="CA328" i="51162"/>
  <c r="CA329" i="51162"/>
  <c r="CA330" i="51162"/>
  <c r="CA331" i="51162"/>
  <c r="CA332" i="51162"/>
  <c r="CA333" i="51162"/>
  <c r="CA335" i="51162"/>
  <c r="CB315" i="51162"/>
  <c r="CB316" i="51162"/>
  <c r="CB317" i="51162"/>
  <c r="CB318" i="51162"/>
  <c r="CB319" i="51162"/>
  <c r="CB320" i="51162"/>
  <c r="CB321" i="51162"/>
  <c r="CB322" i="51162"/>
  <c r="CB323" i="51162"/>
  <c r="CB324" i="51162"/>
  <c r="CB325" i="51162"/>
  <c r="CB326" i="51162"/>
  <c r="CB327" i="51162"/>
  <c r="CB328" i="51162"/>
  <c r="CB329" i="51162"/>
  <c r="CB330" i="51162"/>
  <c r="CB331" i="51162"/>
  <c r="CB332" i="51162"/>
  <c r="CB333" i="51162"/>
  <c r="CB335" i="51162"/>
  <c r="CN16" i="51162"/>
  <c r="CA366" i="51162"/>
  <c r="CA367" i="51162"/>
  <c r="CA368" i="51162"/>
  <c r="CA369" i="51162"/>
  <c r="CA370" i="51162"/>
  <c r="CA371" i="51162"/>
  <c r="CA372" i="51162"/>
  <c r="CA373" i="51162"/>
  <c r="CA374" i="51162"/>
  <c r="CA375" i="51162"/>
  <c r="CA376" i="51162"/>
  <c r="CA377" i="51162"/>
  <c r="CA378" i="51162"/>
  <c r="CA379" i="51162"/>
  <c r="CA380" i="51162"/>
  <c r="CA381" i="51162"/>
  <c r="CA382" i="51162"/>
  <c r="CA383" i="51162"/>
  <c r="CA384" i="51162"/>
  <c r="CA386" i="51162"/>
  <c r="CB366" i="51162"/>
  <c r="CB367" i="51162"/>
  <c r="CB368" i="51162"/>
  <c r="CB369" i="51162"/>
  <c r="CB370" i="51162"/>
  <c r="CB371" i="51162"/>
  <c r="CB372" i="51162"/>
  <c r="CB373" i="51162"/>
  <c r="CB374" i="51162"/>
  <c r="CB375" i="51162"/>
  <c r="CB376" i="51162"/>
  <c r="CB377" i="51162"/>
  <c r="CB378" i="51162"/>
  <c r="CB379" i="51162"/>
  <c r="CB380" i="51162"/>
  <c r="CB381" i="51162"/>
  <c r="CB382" i="51162"/>
  <c r="CB383" i="51162"/>
  <c r="CB384" i="51162"/>
  <c r="CB386" i="51162"/>
  <c r="CO16" i="51162"/>
  <c r="CA417" i="51162"/>
  <c r="CA418" i="51162"/>
  <c r="CA419" i="51162"/>
  <c r="CA420" i="51162"/>
  <c r="CA421" i="51162"/>
  <c r="CA422" i="51162"/>
  <c r="CA423" i="51162"/>
  <c r="CA424" i="51162"/>
  <c r="CA425" i="51162"/>
  <c r="CA426" i="51162"/>
  <c r="CA427" i="51162"/>
  <c r="CA428" i="51162"/>
  <c r="CA429" i="51162"/>
  <c r="CA430" i="51162"/>
  <c r="CA431" i="51162"/>
  <c r="CA432" i="51162"/>
  <c r="CA433" i="51162"/>
  <c r="CA434" i="51162"/>
  <c r="CA435" i="51162"/>
  <c r="CA437" i="51162"/>
  <c r="CB417" i="51162"/>
  <c r="CB418" i="51162"/>
  <c r="CB419" i="51162"/>
  <c r="CB420" i="51162"/>
  <c r="CB421" i="51162"/>
  <c r="CB422" i="51162"/>
  <c r="CB423" i="51162"/>
  <c r="CB424" i="51162"/>
  <c r="CB425" i="51162"/>
  <c r="CB426" i="51162"/>
  <c r="CB427" i="51162"/>
  <c r="CB428" i="51162"/>
  <c r="CB429" i="51162"/>
  <c r="CB430" i="51162"/>
  <c r="CB431" i="51162"/>
  <c r="CB432" i="51162"/>
  <c r="CB433" i="51162"/>
  <c r="CB434" i="51162"/>
  <c r="CB435" i="51162"/>
  <c r="CB437" i="51162"/>
  <c r="CP16" i="51162"/>
  <c r="DP16" i="51162"/>
  <c r="DQ16" i="51162"/>
  <c r="DR16" i="51162"/>
  <c r="DS16" i="51162"/>
  <c r="DT16" i="51162"/>
  <c r="DU16" i="51162"/>
  <c r="DV16" i="51162"/>
  <c r="DW16" i="51162"/>
  <c r="DX16" i="51162"/>
  <c r="DY16" i="51162"/>
  <c r="EA16" i="51162"/>
  <c r="EB16" i="51162"/>
  <c r="EC16" i="51162"/>
  <c r="B17" i="51162"/>
  <c r="C17" i="51162"/>
  <c r="D17" i="51162"/>
  <c r="E17" i="51162"/>
  <c r="F17" i="51162"/>
  <c r="G17" i="51162"/>
  <c r="H17" i="51162"/>
  <c r="I17" i="51162"/>
  <c r="J17" i="51162"/>
  <c r="K17" i="51162"/>
  <c r="L17" i="51162"/>
  <c r="M17" i="51162"/>
  <c r="N17" i="51162"/>
  <c r="O17" i="51162"/>
  <c r="P17" i="51162"/>
  <c r="Q17" i="51162"/>
  <c r="R17" i="51162"/>
  <c r="S17" i="51162"/>
  <c r="W17" i="51162"/>
  <c r="X17" i="51162"/>
  <c r="Y17" i="51162"/>
  <c r="Z17" i="51162"/>
  <c r="AA17" i="51162"/>
  <c r="AB17" i="51162"/>
  <c r="AC17" i="51162"/>
  <c r="AD17" i="51162"/>
  <c r="AE17" i="51162"/>
  <c r="AF17" i="51162"/>
  <c r="AG17" i="51162"/>
  <c r="AH17" i="51162"/>
  <c r="AI17" i="51162"/>
  <c r="AJ17" i="51162"/>
  <c r="AK17" i="51162"/>
  <c r="AL17" i="51162"/>
  <c r="AM17" i="51162"/>
  <c r="AN17" i="51162"/>
  <c r="CC17" i="51162"/>
  <c r="CD17" i="51162"/>
  <c r="CC18" i="51162"/>
  <c r="CC19" i="51162"/>
  <c r="CC20" i="51162"/>
  <c r="CC21" i="51162"/>
  <c r="CC22" i="51162"/>
  <c r="CC23" i="51162"/>
  <c r="CC24" i="51162"/>
  <c r="CC25" i="51162"/>
  <c r="CC26" i="51162"/>
  <c r="CC27" i="51162"/>
  <c r="CC29" i="51162"/>
  <c r="CD18" i="51162"/>
  <c r="CD19" i="51162"/>
  <c r="CD20" i="51162"/>
  <c r="CD21" i="51162"/>
  <c r="CD22" i="51162"/>
  <c r="CD23" i="51162"/>
  <c r="CD24" i="51162"/>
  <c r="CD25" i="51162"/>
  <c r="CD26" i="51162"/>
  <c r="CD27" i="51162"/>
  <c r="CD29" i="51162"/>
  <c r="CH17" i="51162"/>
  <c r="CC60" i="51162"/>
  <c r="CC61" i="51162"/>
  <c r="CC62" i="51162"/>
  <c r="CC63" i="51162"/>
  <c r="CC64" i="51162"/>
  <c r="CC65" i="51162"/>
  <c r="CC66" i="51162"/>
  <c r="CC67" i="51162"/>
  <c r="CC68" i="51162"/>
  <c r="CC69" i="51162"/>
  <c r="CC70" i="51162"/>
  <c r="CC71" i="51162"/>
  <c r="CC72" i="51162"/>
  <c r="CC73" i="51162"/>
  <c r="CC74" i="51162"/>
  <c r="CC75" i="51162"/>
  <c r="CC76" i="51162"/>
  <c r="CC77" i="51162"/>
  <c r="CC78" i="51162"/>
  <c r="CC80" i="51162"/>
  <c r="CD60" i="51162"/>
  <c r="CD61" i="51162"/>
  <c r="CD62" i="51162"/>
  <c r="CD63" i="51162"/>
  <c r="CD64" i="51162"/>
  <c r="CD65" i="51162"/>
  <c r="CD66" i="51162"/>
  <c r="CD67" i="51162"/>
  <c r="CD68" i="51162"/>
  <c r="CD69" i="51162"/>
  <c r="CD70" i="51162"/>
  <c r="CD71" i="51162"/>
  <c r="CD72" i="51162"/>
  <c r="CD73" i="51162"/>
  <c r="CD74" i="51162"/>
  <c r="CD75" i="51162"/>
  <c r="CD76" i="51162"/>
  <c r="CD77" i="51162"/>
  <c r="CD78" i="51162"/>
  <c r="CD80" i="51162"/>
  <c r="CI17" i="51162"/>
  <c r="CC111" i="51162"/>
  <c r="CC112" i="51162"/>
  <c r="CC113" i="51162"/>
  <c r="CC114" i="51162"/>
  <c r="CC115" i="51162"/>
  <c r="CC116" i="51162"/>
  <c r="CC117" i="51162"/>
  <c r="CC118" i="51162"/>
  <c r="CC119" i="51162"/>
  <c r="CC120" i="51162"/>
  <c r="CC121" i="51162"/>
  <c r="CC122" i="51162"/>
  <c r="CC123" i="51162"/>
  <c r="CC124" i="51162"/>
  <c r="CC125" i="51162"/>
  <c r="CC126" i="51162"/>
  <c r="CC127" i="51162"/>
  <c r="CC128" i="51162"/>
  <c r="CC129" i="51162"/>
  <c r="CC131" i="51162"/>
  <c r="CD111" i="51162"/>
  <c r="CD112" i="51162"/>
  <c r="CD113" i="51162"/>
  <c r="CD114" i="51162"/>
  <c r="CD115" i="51162"/>
  <c r="CD116" i="51162"/>
  <c r="CD117" i="51162"/>
  <c r="CD118" i="51162"/>
  <c r="CD119" i="51162"/>
  <c r="CD120" i="51162"/>
  <c r="CD121" i="51162"/>
  <c r="CD122" i="51162"/>
  <c r="CD123" i="51162"/>
  <c r="CD124" i="51162"/>
  <c r="CD125" i="51162"/>
  <c r="CD126" i="51162"/>
  <c r="CD127" i="51162"/>
  <c r="CD128" i="51162"/>
  <c r="CD129" i="51162"/>
  <c r="CD131" i="51162"/>
  <c r="CJ17" i="51162"/>
  <c r="CC162" i="51162"/>
  <c r="CC163" i="51162"/>
  <c r="CC164" i="51162"/>
  <c r="CC165" i="51162"/>
  <c r="CC166" i="51162"/>
  <c r="CC167" i="51162"/>
  <c r="CC168" i="51162"/>
  <c r="CC169" i="51162"/>
  <c r="CC170" i="51162"/>
  <c r="CC171" i="51162"/>
  <c r="CC172" i="51162"/>
  <c r="CC173" i="51162"/>
  <c r="CC174" i="51162"/>
  <c r="CC175" i="51162"/>
  <c r="CC176" i="51162"/>
  <c r="CC177" i="51162"/>
  <c r="CC178" i="51162"/>
  <c r="CC179" i="51162"/>
  <c r="CC180" i="51162"/>
  <c r="CC182" i="51162"/>
  <c r="CD162" i="51162"/>
  <c r="CD163" i="51162"/>
  <c r="CD164" i="51162"/>
  <c r="CD165" i="51162"/>
  <c r="CD166" i="51162"/>
  <c r="CD167" i="51162"/>
  <c r="CD168" i="51162"/>
  <c r="CD169" i="51162"/>
  <c r="CD170" i="51162"/>
  <c r="CD171" i="51162"/>
  <c r="CD172" i="51162"/>
  <c r="CD173" i="51162"/>
  <c r="CD174" i="51162"/>
  <c r="CD175" i="51162"/>
  <c r="CD176" i="51162"/>
  <c r="CD177" i="51162"/>
  <c r="CD178" i="51162"/>
  <c r="CD179" i="51162"/>
  <c r="CD180" i="51162"/>
  <c r="CD182" i="51162"/>
  <c r="CK17" i="51162"/>
  <c r="CC213" i="51162"/>
  <c r="CC214" i="51162"/>
  <c r="CC215" i="51162"/>
  <c r="CC216" i="51162"/>
  <c r="CC217" i="51162"/>
  <c r="CC218" i="51162"/>
  <c r="CC219" i="51162"/>
  <c r="CC220" i="51162"/>
  <c r="CC221" i="51162"/>
  <c r="CC222" i="51162"/>
  <c r="CC223" i="51162"/>
  <c r="CC224" i="51162"/>
  <c r="CC225" i="51162"/>
  <c r="CC226" i="51162"/>
  <c r="CC227" i="51162"/>
  <c r="CC228" i="51162"/>
  <c r="CC229" i="51162"/>
  <c r="CC230" i="51162"/>
  <c r="CC231" i="51162"/>
  <c r="CC233" i="51162"/>
  <c r="CD213" i="51162"/>
  <c r="CD214" i="51162"/>
  <c r="CD215" i="51162"/>
  <c r="CD216" i="51162"/>
  <c r="CD217" i="51162"/>
  <c r="CD218" i="51162"/>
  <c r="CD219" i="51162"/>
  <c r="CD220" i="51162"/>
  <c r="CD221" i="51162"/>
  <c r="CD222" i="51162"/>
  <c r="CD223" i="51162"/>
  <c r="CD224" i="51162"/>
  <c r="CD225" i="51162"/>
  <c r="CD226" i="51162"/>
  <c r="CD227" i="51162"/>
  <c r="CD228" i="51162"/>
  <c r="CD229" i="51162"/>
  <c r="CD230" i="51162"/>
  <c r="CD231" i="51162"/>
  <c r="CD233" i="51162"/>
  <c r="CL17" i="51162"/>
  <c r="CC264" i="51162"/>
  <c r="CC265" i="51162"/>
  <c r="CC266" i="51162"/>
  <c r="CC267" i="51162"/>
  <c r="CC268" i="51162"/>
  <c r="CC269" i="51162"/>
  <c r="CC270" i="51162"/>
  <c r="CC271" i="51162"/>
  <c r="CC272" i="51162"/>
  <c r="CC273" i="51162"/>
  <c r="CC274" i="51162"/>
  <c r="CC275" i="51162"/>
  <c r="CC276" i="51162"/>
  <c r="CC277" i="51162"/>
  <c r="CC278" i="51162"/>
  <c r="CC279" i="51162"/>
  <c r="CC280" i="51162"/>
  <c r="CC281" i="51162"/>
  <c r="CC282" i="51162"/>
  <c r="CC284" i="51162"/>
  <c r="CD264" i="51162"/>
  <c r="CD265" i="51162"/>
  <c r="CD266" i="51162"/>
  <c r="CD267" i="51162"/>
  <c r="CD268" i="51162"/>
  <c r="CD269" i="51162"/>
  <c r="CD270" i="51162"/>
  <c r="CD271" i="51162"/>
  <c r="CD272" i="51162"/>
  <c r="CD273" i="51162"/>
  <c r="CD274" i="51162"/>
  <c r="CD275" i="51162"/>
  <c r="CD276" i="51162"/>
  <c r="CD277" i="51162"/>
  <c r="CD278" i="51162"/>
  <c r="CD279" i="51162"/>
  <c r="CD280" i="51162"/>
  <c r="CD281" i="51162"/>
  <c r="CD282" i="51162"/>
  <c r="CD284" i="51162"/>
  <c r="CM17" i="51162"/>
  <c r="CC315" i="51162"/>
  <c r="CC316" i="51162"/>
  <c r="CC317" i="51162"/>
  <c r="CC318" i="51162"/>
  <c r="CC319" i="51162"/>
  <c r="CC320" i="51162"/>
  <c r="CC321" i="51162"/>
  <c r="CC322" i="51162"/>
  <c r="CC323" i="51162"/>
  <c r="CC324" i="51162"/>
  <c r="CC325" i="51162"/>
  <c r="CC326" i="51162"/>
  <c r="CC327" i="51162"/>
  <c r="CC328" i="51162"/>
  <c r="CC329" i="51162"/>
  <c r="CC330" i="51162"/>
  <c r="CC331" i="51162"/>
  <c r="CC332" i="51162"/>
  <c r="CC333" i="51162"/>
  <c r="CC335" i="51162"/>
  <c r="CD315" i="51162"/>
  <c r="CD316" i="51162"/>
  <c r="CD317" i="51162"/>
  <c r="CD318" i="51162"/>
  <c r="CD319" i="51162"/>
  <c r="CD320" i="51162"/>
  <c r="CD321" i="51162"/>
  <c r="CD322" i="51162"/>
  <c r="CD323" i="51162"/>
  <c r="CD324" i="51162"/>
  <c r="CD325" i="51162"/>
  <c r="CD326" i="51162"/>
  <c r="CD327" i="51162"/>
  <c r="CD328" i="51162"/>
  <c r="CD329" i="51162"/>
  <c r="CD330" i="51162"/>
  <c r="CD331" i="51162"/>
  <c r="CD332" i="51162"/>
  <c r="CD333" i="51162"/>
  <c r="CD335" i="51162"/>
  <c r="CN17" i="51162"/>
  <c r="CC366" i="51162"/>
  <c r="CC367" i="51162"/>
  <c r="CC368" i="51162"/>
  <c r="CC369" i="51162"/>
  <c r="CC370" i="51162"/>
  <c r="CC371" i="51162"/>
  <c r="CC372" i="51162"/>
  <c r="CC373" i="51162"/>
  <c r="CC374" i="51162"/>
  <c r="CC375" i="51162"/>
  <c r="CC376" i="51162"/>
  <c r="CC377" i="51162"/>
  <c r="CC378" i="51162"/>
  <c r="CC379" i="51162"/>
  <c r="CC380" i="51162"/>
  <c r="CC381" i="51162"/>
  <c r="CC382" i="51162"/>
  <c r="CC383" i="51162"/>
  <c r="CC384" i="51162"/>
  <c r="CC386" i="51162"/>
  <c r="CD366" i="51162"/>
  <c r="CD367" i="51162"/>
  <c r="CD368" i="51162"/>
  <c r="CD369" i="51162"/>
  <c r="CD370" i="51162"/>
  <c r="CD371" i="51162"/>
  <c r="CD372" i="51162"/>
  <c r="CD373" i="51162"/>
  <c r="CD374" i="51162"/>
  <c r="CD375" i="51162"/>
  <c r="CD376" i="51162"/>
  <c r="CD377" i="51162"/>
  <c r="CD378" i="51162"/>
  <c r="CD379" i="51162"/>
  <c r="CD380" i="51162"/>
  <c r="CD381" i="51162"/>
  <c r="CD382" i="51162"/>
  <c r="CD383" i="51162"/>
  <c r="CD384" i="51162"/>
  <c r="CD386" i="51162"/>
  <c r="CO17" i="51162"/>
  <c r="CC417" i="51162"/>
  <c r="CC418" i="51162"/>
  <c r="CC419" i="51162"/>
  <c r="CC420" i="51162"/>
  <c r="CC421" i="51162"/>
  <c r="CC422" i="51162"/>
  <c r="CC423" i="51162"/>
  <c r="CC424" i="51162"/>
  <c r="CC425" i="51162"/>
  <c r="CC426" i="51162"/>
  <c r="CC427" i="51162"/>
  <c r="CC428" i="51162"/>
  <c r="CC429" i="51162"/>
  <c r="CC430" i="51162"/>
  <c r="CC431" i="51162"/>
  <c r="CC432" i="51162"/>
  <c r="CC433" i="51162"/>
  <c r="CC434" i="51162"/>
  <c r="CC435" i="51162"/>
  <c r="CC437" i="51162"/>
  <c r="CD417" i="51162"/>
  <c r="CD418" i="51162"/>
  <c r="CD419" i="51162"/>
  <c r="CD420" i="51162"/>
  <c r="CD421" i="51162"/>
  <c r="CD422" i="51162"/>
  <c r="CD423" i="51162"/>
  <c r="CD424" i="51162"/>
  <c r="CD425" i="51162"/>
  <c r="CD426" i="51162"/>
  <c r="CD427" i="51162"/>
  <c r="CD428" i="51162"/>
  <c r="CD429" i="51162"/>
  <c r="CD430" i="51162"/>
  <c r="CD431" i="51162"/>
  <c r="CD432" i="51162"/>
  <c r="CD433" i="51162"/>
  <c r="CD434" i="51162"/>
  <c r="CD435" i="51162"/>
  <c r="CD437" i="51162"/>
  <c r="CP17" i="51162"/>
  <c r="DP17" i="51162"/>
  <c r="DQ17" i="51162"/>
  <c r="DR17" i="51162"/>
  <c r="DS17" i="51162"/>
  <c r="DT17" i="51162"/>
  <c r="DU17" i="51162"/>
  <c r="DV17" i="51162"/>
  <c r="DW17" i="51162"/>
  <c r="DX17" i="51162"/>
  <c r="DY17" i="51162"/>
  <c r="EA17" i="51162"/>
  <c r="EB17" i="51162"/>
  <c r="EC17" i="51162"/>
  <c r="B18" i="51162"/>
  <c r="C18" i="51162"/>
  <c r="D18" i="51162"/>
  <c r="E18" i="51162"/>
  <c r="F18" i="51162"/>
  <c r="G18" i="51162"/>
  <c r="H18" i="51162"/>
  <c r="I18" i="51162"/>
  <c r="J18" i="51162"/>
  <c r="K18" i="51162"/>
  <c r="L18" i="51162"/>
  <c r="M18" i="51162"/>
  <c r="N18" i="51162"/>
  <c r="O18" i="51162"/>
  <c r="P18" i="51162"/>
  <c r="Q18" i="51162"/>
  <c r="R18" i="51162"/>
  <c r="S18" i="51162"/>
  <c r="W18" i="51162"/>
  <c r="X18" i="51162"/>
  <c r="Y18" i="51162"/>
  <c r="Z18" i="51162"/>
  <c r="AA18" i="51162"/>
  <c r="AB18" i="51162"/>
  <c r="AC18" i="51162"/>
  <c r="AD18" i="51162"/>
  <c r="AE18" i="51162"/>
  <c r="AF18" i="51162"/>
  <c r="AG18" i="51162"/>
  <c r="AH18" i="51162"/>
  <c r="AI18" i="51162"/>
  <c r="AJ18" i="51162"/>
  <c r="AK18" i="51162"/>
  <c r="AL18" i="51162"/>
  <c r="AM18" i="51162"/>
  <c r="AN18" i="51162"/>
  <c r="BM34" i="51162"/>
  <c r="BM35" i="51162"/>
  <c r="BM36" i="51162"/>
  <c r="BM37" i="51162"/>
  <c r="BM38" i="51162"/>
  <c r="BM39" i="51162"/>
  <c r="BM40" i="51162"/>
  <c r="BM41" i="51162"/>
  <c r="BM42" i="51162"/>
  <c r="BM43" i="51162"/>
  <c r="BM44" i="51162"/>
  <c r="BM45" i="51162"/>
  <c r="BM46" i="51162"/>
  <c r="BM47" i="51162"/>
  <c r="BM48" i="51162"/>
  <c r="BM49" i="51162"/>
  <c r="BM50" i="51162"/>
  <c r="BM51" i="51162"/>
  <c r="BM52" i="51162"/>
  <c r="BM54" i="51162"/>
  <c r="BN34" i="51162"/>
  <c r="BN35" i="51162"/>
  <c r="BN36" i="51162"/>
  <c r="BN37" i="51162"/>
  <c r="BN38" i="51162"/>
  <c r="BN39" i="51162"/>
  <c r="BN40" i="51162"/>
  <c r="BN41" i="51162"/>
  <c r="BN42" i="51162"/>
  <c r="BN43" i="51162"/>
  <c r="BN44" i="51162"/>
  <c r="BN45" i="51162"/>
  <c r="BN46" i="51162"/>
  <c r="BN47" i="51162"/>
  <c r="BN48" i="51162"/>
  <c r="BN49" i="51162"/>
  <c r="BN50" i="51162"/>
  <c r="BN51" i="51162"/>
  <c r="BN52" i="51162"/>
  <c r="BN54" i="51162"/>
  <c r="CH18" i="51162"/>
  <c r="BM85" i="51162"/>
  <c r="BM86" i="51162"/>
  <c r="BM87" i="51162"/>
  <c r="BM88" i="51162"/>
  <c r="BM89" i="51162"/>
  <c r="BM90" i="51162"/>
  <c r="BM91" i="51162"/>
  <c r="BM92" i="51162"/>
  <c r="BM93" i="51162"/>
  <c r="BM94" i="51162"/>
  <c r="BM95" i="51162"/>
  <c r="BM96" i="51162"/>
  <c r="BM97" i="51162"/>
  <c r="BM98" i="51162"/>
  <c r="BM99" i="51162"/>
  <c r="BM100" i="51162"/>
  <c r="BM101" i="51162"/>
  <c r="BM102" i="51162"/>
  <c r="BM103" i="51162"/>
  <c r="BM105" i="51162"/>
  <c r="BN85" i="51162"/>
  <c r="BN86" i="51162"/>
  <c r="BN87" i="51162"/>
  <c r="BN88" i="51162"/>
  <c r="BN89" i="51162"/>
  <c r="BN90" i="51162"/>
  <c r="BN91" i="51162"/>
  <c r="BN92" i="51162"/>
  <c r="BN93" i="51162"/>
  <c r="BN94" i="51162"/>
  <c r="BN95" i="51162"/>
  <c r="BN96" i="51162"/>
  <c r="BN97" i="51162"/>
  <c r="BN98" i="51162"/>
  <c r="BN99" i="51162"/>
  <c r="BN100" i="51162"/>
  <c r="BN101" i="51162"/>
  <c r="BN102" i="51162"/>
  <c r="BN103" i="51162"/>
  <c r="BN105" i="51162"/>
  <c r="CI18" i="51162"/>
  <c r="BM136" i="51162"/>
  <c r="BM137" i="51162"/>
  <c r="BM138" i="51162"/>
  <c r="BM139" i="51162"/>
  <c r="BM140" i="51162"/>
  <c r="BM141" i="51162"/>
  <c r="BM142" i="51162"/>
  <c r="BM143" i="51162"/>
  <c r="BM144" i="51162"/>
  <c r="BM145" i="51162"/>
  <c r="BM146" i="51162"/>
  <c r="BM147" i="51162"/>
  <c r="BM148" i="51162"/>
  <c r="BM149" i="51162"/>
  <c r="BM150" i="51162"/>
  <c r="BM151" i="51162"/>
  <c r="BM152" i="51162"/>
  <c r="BM153" i="51162"/>
  <c r="BM154" i="51162"/>
  <c r="BM156" i="51162"/>
  <c r="BN136" i="51162"/>
  <c r="BN137" i="51162"/>
  <c r="BN138" i="51162"/>
  <c r="BN139" i="51162"/>
  <c r="BN140" i="51162"/>
  <c r="BN141" i="51162"/>
  <c r="BN142" i="51162"/>
  <c r="BN143" i="51162"/>
  <c r="BN144" i="51162"/>
  <c r="BN145" i="51162"/>
  <c r="BN146" i="51162"/>
  <c r="BN147" i="51162"/>
  <c r="BN148" i="51162"/>
  <c r="BN149" i="51162"/>
  <c r="BN150" i="51162"/>
  <c r="BN151" i="51162"/>
  <c r="BN152" i="51162"/>
  <c r="BN153" i="51162"/>
  <c r="BN154" i="51162"/>
  <c r="BN156" i="51162"/>
  <c r="CJ18" i="51162"/>
  <c r="BM187" i="51162"/>
  <c r="BM188" i="51162"/>
  <c r="BM189" i="51162"/>
  <c r="BM190" i="51162"/>
  <c r="BM191" i="51162"/>
  <c r="BM192" i="51162"/>
  <c r="BM193" i="51162"/>
  <c r="BM194" i="51162"/>
  <c r="BM195" i="51162"/>
  <c r="BM196" i="51162"/>
  <c r="BM197" i="51162"/>
  <c r="BM198" i="51162"/>
  <c r="BM199" i="51162"/>
  <c r="BM200" i="51162"/>
  <c r="BM201" i="51162"/>
  <c r="BM202" i="51162"/>
  <c r="BM203" i="51162"/>
  <c r="BM204" i="51162"/>
  <c r="BM205" i="51162"/>
  <c r="BM207" i="51162"/>
  <c r="BN187" i="51162"/>
  <c r="BN188" i="51162"/>
  <c r="BN189" i="51162"/>
  <c r="BN190" i="51162"/>
  <c r="BN191" i="51162"/>
  <c r="BN192" i="51162"/>
  <c r="BN193" i="51162"/>
  <c r="BN194" i="51162"/>
  <c r="BN195" i="51162"/>
  <c r="BN196" i="51162"/>
  <c r="BN197" i="51162"/>
  <c r="BN198" i="51162"/>
  <c r="BN199" i="51162"/>
  <c r="BN200" i="51162"/>
  <c r="BN201" i="51162"/>
  <c r="BN202" i="51162"/>
  <c r="BN203" i="51162"/>
  <c r="BN204" i="51162"/>
  <c r="BN205" i="51162"/>
  <c r="BN207" i="51162"/>
  <c r="CK18" i="51162"/>
  <c r="BM238" i="51162"/>
  <c r="BM239" i="51162"/>
  <c r="BM240" i="51162"/>
  <c r="BM241" i="51162"/>
  <c r="BM242" i="51162"/>
  <c r="BM243" i="51162"/>
  <c r="BM244" i="51162"/>
  <c r="BM245" i="51162"/>
  <c r="BM246" i="51162"/>
  <c r="BM247" i="51162"/>
  <c r="BM248" i="51162"/>
  <c r="BM249" i="51162"/>
  <c r="BM250" i="51162"/>
  <c r="BM251" i="51162"/>
  <c r="BM252" i="51162"/>
  <c r="BM253" i="51162"/>
  <c r="BM254" i="51162"/>
  <c r="BM255" i="51162"/>
  <c r="BM256" i="51162"/>
  <c r="BM258" i="51162"/>
  <c r="BN238" i="51162"/>
  <c r="BN239" i="51162"/>
  <c r="BN240" i="51162"/>
  <c r="BN241" i="51162"/>
  <c r="BN242" i="51162"/>
  <c r="BN243" i="51162"/>
  <c r="BN244" i="51162"/>
  <c r="BN245" i="51162"/>
  <c r="BN246" i="51162"/>
  <c r="BN247" i="51162"/>
  <c r="BN248" i="51162"/>
  <c r="BN249" i="51162"/>
  <c r="BN250" i="51162"/>
  <c r="BN251" i="51162"/>
  <c r="BN252" i="51162"/>
  <c r="BN253" i="51162"/>
  <c r="BN254" i="51162"/>
  <c r="BN255" i="51162"/>
  <c r="BN256" i="51162"/>
  <c r="BN258" i="51162"/>
  <c r="CL18" i="51162"/>
  <c r="BM289" i="51162"/>
  <c r="BM290" i="51162"/>
  <c r="BM291" i="51162"/>
  <c r="BM292" i="51162"/>
  <c r="BM293" i="51162"/>
  <c r="BM294" i="51162"/>
  <c r="BM295" i="51162"/>
  <c r="BM296" i="51162"/>
  <c r="BM297" i="51162"/>
  <c r="BM298" i="51162"/>
  <c r="BM299" i="51162"/>
  <c r="BM300" i="51162"/>
  <c r="BM301" i="51162"/>
  <c r="BM302" i="51162"/>
  <c r="BM303" i="51162"/>
  <c r="BM304" i="51162"/>
  <c r="BM305" i="51162"/>
  <c r="BM306" i="51162"/>
  <c r="BM307" i="51162"/>
  <c r="BM309" i="51162"/>
  <c r="BN289" i="51162"/>
  <c r="BN290" i="51162"/>
  <c r="BN291" i="51162"/>
  <c r="BN292" i="51162"/>
  <c r="BN293" i="51162"/>
  <c r="BN294" i="51162"/>
  <c r="BN295" i="51162"/>
  <c r="BN296" i="51162"/>
  <c r="BN297" i="51162"/>
  <c r="BN298" i="51162"/>
  <c r="BN299" i="51162"/>
  <c r="BN300" i="51162"/>
  <c r="BN301" i="51162"/>
  <c r="BN302" i="51162"/>
  <c r="BN303" i="51162"/>
  <c r="BN304" i="51162"/>
  <c r="BN305" i="51162"/>
  <c r="BN306" i="51162"/>
  <c r="BN307" i="51162"/>
  <c r="BN309" i="51162"/>
  <c r="CM18" i="51162"/>
  <c r="BM340" i="51162"/>
  <c r="BM341" i="51162"/>
  <c r="BM342" i="51162"/>
  <c r="BM343" i="51162"/>
  <c r="BM344" i="51162"/>
  <c r="BM345" i="51162"/>
  <c r="BM346" i="51162"/>
  <c r="BM347" i="51162"/>
  <c r="BM348" i="51162"/>
  <c r="BM349" i="51162"/>
  <c r="BM350" i="51162"/>
  <c r="BM351" i="51162"/>
  <c r="BM352" i="51162"/>
  <c r="BM353" i="51162"/>
  <c r="BM354" i="51162"/>
  <c r="BM355" i="51162"/>
  <c r="BM356" i="51162"/>
  <c r="BM357" i="51162"/>
  <c r="BM358" i="51162"/>
  <c r="BM360" i="51162"/>
  <c r="BN340" i="51162"/>
  <c r="BN341" i="51162"/>
  <c r="BN342" i="51162"/>
  <c r="BN343" i="51162"/>
  <c r="BN344" i="51162"/>
  <c r="BN345" i="51162"/>
  <c r="BN346" i="51162"/>
  <c r="BN347" i="51162"/>
  <c r="BN348" i="51162"/>
  <c r="BN349" i="51162"/>
  <c r="BN350" i="51162"/>
  <c r="BN351" i="51162"/>
  <c r="BN352" i="51162"/>
  <c r="BN353" i="51162"/>
  <c r="BN354" i="51162"/>
  <c r="BN355" i="51162"/>
  <c r="BN356" i="51162"/>
  <c r="BN357" i="51162"/>
  <c r="BN358" i="51162"/>
  <c r="BN360" i="51162"/>
  <c r="CN18" i="51162"/>
  <c r="BM391" i="51162"/>
  <c r="BM392" i="51162"/>
  <c r="BM393" i="51162"/>
  <c r="BM394" i="51162"/>
  <c r="BM395" i="51162"/>
  <c r="BM396" i="51162"/>
  <c r="BM397" i="51162"/>
  <c r="BM398" i="51162"/>
  <c r="BM399" i="51162"/>
  <c r="BM400" i="51162"/>
  <c r="BM401" i="51162"/>
  <c r="BM402" i="51162"/>
  <c r="BM403" i="51162"/>
  <c r="BM404" i="51162"/>
  <c r="BM405" i="51162"/>
  <c r="BM406" i="51162"/>
  <c r="BM407" i="51162"/>
  <c r="BM408" i="51162"/>
  <c r="BM409" i="51162"/>
  <c r="BM411" i="51162"/>
  <c r="BN391" i="51162"/>
  <c r="BN392" i="51162"/>
  <c r="BN393" i="51162"/>
  <c r="BN394" i="51162"/>
  <c r="BN395" i="51162"/>
  <c r="BN396" i="51162"/>
  <c r="BN397" i="51162"/>
  <c r="BN398" i="51162"/>
  <c r="BN399" i="51162"/>
  <c r="BN400" i="51162"/>
  <c r="BN401" i="51162"/>
  <c r="BN402" i="51162"/>
  <c r="BN403" i="51162"/>
  <c r="BN404" i="51162"/>
  <c r="BN405" i="51162"/>
  <c r="BN406" i="51162"/>
  <c r="BN407" i="51162"/>
  <c r="BN408" i="51162"/>
  <c r="BN409" i="51162"/>
  <c r="BN411" i="51162"/>
  <c r="CO18" i="51162"/>
  <c r="BM442" i="51162"/>
  <c r="BM443" i="51162"/>
  <c r="BM444" i="51162"/>
  <c r="BM445" i="51162"/>
  <c r="BM446" i="51162"/>
  <c r="BM447" i="51162"/>
  <c r="BM448" i="51162"/>
  <c r="BM449" i="51162"/>
  <c r="BM450" i="51162"/>
  <c r="BM451" i="51162"/>
  <c r="BM452" i="51162"/>
  <c r="BM453" i="51162"/>
  <c r="BM454" i="51162"/>
  <c r="BM455" i="51162"/>
  <c r="BM456" i="51162"/>
  <c r="BM457" i="51162"/>
  <c r="BM458" i="51162"/>
  <c r="BM459" i="51162"/>
  <c r="BM460" i="51162"/>
  <c r="BM462" i="51162"/>
  <c r="BN442" i="51162"/>
  <c r="BN443" i="51162"/>
  <c r="BN444" i="51162"/>
  <c r="BN445" i="51162"/>
  <c r="BN446" i="51162"/>
  <c r="BN447" i="51162"/>
  <c r="BN448" i="51162"/>
  <c r="BN449" i="51162"/>
  <c r="BN450" i="51162"/>
  <c r="BN451" i="51162"/>
  <c r="BN452" i="51162"/>
  <c r="BN453" i="51162"/>
  <c r="BN454" i="51162"/>
  <c r="BN455" i="51162"/>
  <c r="BN456" i="51162"/>
  <c r="BN457" i="51162"/>
  <c r="BN458" i="51162"/>
  <c r="BN459" i="51162"/>
  <c r="BN460" i="51162"/>
  <c r="BN462" i="51162"/>
  <c r="CP18" i="51162"/>
  <c r="DP18" i="51162"/>
  <c r="DQ18" i="51162"/>
  <c r="DR18" i="51162"/>
  <c r="DS18" i="51162"/>
  <c r="DT18" i="51162"/>
  <c r="DU18" i="51162"/>
  <c r="DV18" i="51162"/>
  <c r="DW18" i="51162"/>
  <c r="DX18" i="51162"/>
  <c r="DY18" i="51162"/>
  <c r="EA18" i="51162"/>
  <c r="EB18" i="51162"/>
  <c r="EC18" i="51162"/>
  <c r="B19" i="51162"/>
  <c r="C19" i="51162"/>
  <c r="D19" i="51162"/>
  <c r="E19" i="51162"/>
  <c r="F19" i="51162"/>
  <c r="G19" i="51162"/>
  <c r="H19" i="51162"/>
  <c r="I19" i="51162"/>
  <c r="J19" i="51162"/>
  <c r="K19" i="51162"/>
  <c r="L19" i="51162"/>
  <c r="M19" i="51162"/>
  <c r="N19" i="51162"/>
  <c r="O19" i="51162"/>
  <c r="P19" i="51162"/>
  <c r="Q19" i="51162"/>
  <c r="R19" i="51162"/>
  <c r="S19" i="51162"/>
  <c r="W19" i="51162"/>
  <c r="X19" i="51162"/>
  <c r="Y19" i="51162"/>
  <c r="Z19" i="51162"/>
  <c r="AA19" i="51162"/>
  <c r="AB19" i="51162"/>
  <c r="AC19" i="51162"/>
  <c r="AD19" i="51162"/>
  <c r="AE19" i="51162"/>
  <c r="AF19" i="51162"/>
  <c r="AG19" i="51162"/>
  <c r="AH19" i="51162"/>
  <c r="AI19" i="51162"/>
  <c r="AJ19" i="51162"/>
  <c r="AK19" i="51162"/>
  <c r="AL19" i="51162"/>
  <c r="AM19" i="51162"/>
  <c r="AN19" i="51162"/>
  <c r="BO34" i="51162"/>
  <c r="BO35" i="51162"/>
  <c r="BO36" i="51162"/>
  <c r="BO37" i="51162"/>
  <c r="BO38" i="51162"/>
  <c r="BO39" i="51162"/>
  <c r="BO40" i="51162"/>
  <c r="BO41" i="51162"/>
  <c r="BO42" i="51162"/>
  <c r="BO43" i="51162"/>
  <c r="BO44" i="51162"/>
  <c r="BO45" i="51162"/>
  <c r="BO46" i="51162"/>
  <c r="BO47" i="51162"/>
  <c r="BO48" i="51162"/>
  <c r="BO49" i="51162"/>
  <c r="BO50" i="51162"/>
  <c r="BO51" i="51162"/>
  <c r="BO52" i="51162"/>
  <c r="BO54" i="51162"/>
  <c r="BP34" i="51162"/>
  <c r="BP35" i="51162"/>
  <c r="BP36" i="51162"/>
  <c r="BP37" i="51162"/>
  <c r="BP38" i="51162"/>
  <c r="BP39" i="51162"/>
  <c r="BP40" i="51162"/>
  <c r="BP41" i="51162"/>
  <c r="BP42" i="51162"/>
  <c r="BP43" i="51162"/>
  <c r="BP44" i="51162"/>
  <c r="BP45" i="51162"/>
  <c r="BP46" i="51162"/>
  <c r="BP47" i="51162"/>
  <c r="BP48" i="51162"/>
  <c r="BP49" i="51162"/>
  <c r="BP50" i="51162"/>
  <c r="BP51" i="51162"/>
  <c r="BP52" i="51162"/>
  <c r="BP54" i="51162"/>
  <c r="CH19" i="51162"/>
  <c r="BO85" i="51162"/>
  <c r="BO86" i="51162"/>
  <c r="BO87" i="51162"/>
  <c r="BO88" i="51162"/>
  <c r="BO89" i="51162"/>
  <c r="BO90" i="51162"/>
  <c r="BO91" i="51162"/>
  <c r="BO92" i="51162"/>
  <c r="BO93" i="51162"/>
  <c r="BO94" i="51162"/>
  <c r="BO95" i="51162"/>
  <c r="BO96" i="51162"/>
  <c r="BO97" i="51162"/>
  <c r="BO98" i="51162"/>
  <c r="BO99" i="51162"/>
  <c r="BO100" i="51162"/>
  <c r="BO101" i="51162"/>
  <c r="BO102" i="51162"/>
  <c r="BO103" i="51162"/>
  <c r="BO105" i="51162"/>
  <c r="BP85" i="51162"/>
  <c r="BP86" i="51162"/>
  <c r="BP87" i="51162"/>
  <c r="BP88" i="51162"/>
  <c r="BP89" i="51162"/>
  <c r="BP90" i="51162"/>
  <c r="BP91" i="51162"/>
  <c r="BP92" i="51162"/>
  <c r="BP93" i="51162"/>
  <c r="BP94" i="51162"/>
  <c r="BP95" i="51162"/>
  <c r="BP96" i="51162"/>
  <c r="BP97" i="51162"/>
  <c r="BP98" i="51162"/>
  <c r="BP99" i="51162"/>
  <c r="BP100" i="51162"/>
  <c r="BP101" i="51162"/>
  <c r="BP102" i="51162"/>
  <c r="BP103" i="51162"/>
  <c r="BP105" i="51162"/>
  <c r="CI19" i="51162"/>
  <c r="BO136" i="51162"/>
  <c r="BO137" i="51162"/>
  <c r="BO138" i="51162"/>
  <c r="BO139" i="51162"/>
  <c r="BO140" i="51162"/>
  <c r="BO141" i="51162"/>
  <c r="BO142" i="51162"/>
  <c r="BO143" i="51162"/>
  <c r="BO144" i="51162"/>
  <c r="BO145" i="51162"/>
  <c r="BO146" i="51162"/>
  <c r="BO147" i="51162"/>
  <c r="BO148" i="51162"/>
  <c r="BO149" i="51162"/>
  <c r="BO150" i="51162"/>
  <c r="BO151" i="51162"/>
  <c r="BO152" i="51162"/>
  <c r="BO153" i="51162"/>
  <c r="BO154" i="51162"/>
  <c r="BO156" i="51162"/>
  <c r="BP136" i="51162"/>
  <c r="BP137" i="51162"/>
  <c r="BP138" i="51162"/>
  <c r="BP139" i="51162"/>
  <c r="BP140" i="51162"/>
  <c r="BP141" i="51162"/>
  <c r="BP142" i="51162"/>
  <c r="BP143" i="51162"/>
  <c r="BP144" i="51162"/>
  <c r="BP145" i="51162"/>
  <c r="BP146" i="51162"/>
  <c r="BP147" i="51162"/>
  <c r="BP148" i="51162"/>
  <c r="BP149" i="51162"/>
  <c r="BP150" i="51162"/>
  <c r="BP151" i="51162"/>
  <c r="BP152" i="51162"/>
  <c r="BP153" i="51162"/>
  <c r="BP154" i="51162"/>
  <c r="BP156" i="51162"/>
  <c r="CJ19" i="51162"/>
  <c r="BO187" i="51162"/>
  <c r="BO188" i="51162"/>
  <c r="BO189" i="51162"/>
  <c r="BO190" i="51162"/>
  <c r="BO191" i="51162"/>
  <c r="BO192" i="51162"/>
  <c r="BO193" i="51162"/>
  <c r="BO194" i="51162"/>
  <c r="BO195" i="51162"/>
  <c r="BO196" i="51162"/>
  <c r="BO197" i="51162"/>
  <c r="BO198" i="51162"/>
  <c r="BO199" i="51162"/>
  <c r="BO200" i="51162"/>
  <c r="BO201" i="51162"/>
  <c r="BO202" i="51162"/>
  <c r="BO203" i="51162"/>
  <c r="BO204" i="51162"/>
  <c r="BO205" i="51162"/>
  <c r="BO207" i="51162"/>
  <c r="BP187" i="51162"/>
  <c r="BP188" i="51162"/>
  <c r="BP189" i="51162"/>
  <c r="BP190" i="51162"/>
  <c r="BP191" i="51162"/>
  <c r="BP192" i="51162"/>
  <c r="BP193" i="51162"/>
  <c r="BP194" i="51162"/>
  <c r="BP195" i="51162"/>
  <c r="BP196" i="51162"/>
  <c r="BP197" i="51162"/>
  <c r="BP198" i="51162"/>
  <c r="BP199" i="51162"/>
  <c r="BP200" i="51162"/>
  <c r="BP201" i="51162"/>
  <c r="BP202" i="51162"/>
  <c r="BP203" i="51162"/>
  <c r="BP204" i="51162"/>
  <c r="BP205" i="51162"/>
  <c r="BP207" i="51162"/>
  <c r="CK19" i="51162"/>
  <c r="BO238" i="51162"/>
  <c r="BO239" i="51162"/>
  <c r="BO240" i="51162"/>
  <c r="BO241" i="51162"/>
  <c r="BO242" i="51162"/>
  <c r="BO243" i="51162"/>
  <c r="BO244" i="51162"/>
  <c r="BO245" i="51162"/>
  <c r="BO246" i="51162"/>
  <c r="BO247" i="51162"/>
  <c r="BO248" i="51162"/>
  <c r="BO249" i="51162"/>
  <c r="BO250" i="51162"/>
  <c r="BO251" i="51162"/>
  <c r="BO252" i="51162"/>
  <c r="BO253" i="51162"/>
  <c r="BO254" i="51162"/>
  <c r="BO255" i="51162"/>
  <c r="BO256" i="51162"/>
  <c r="BO258" i="51162"/>
  <c r="BP238" i="51162"/>
  <c r="BP239" i="51162"/>
  <c r="BP240" i="51162"/>
  <c r="BP241" i="51162"/>
  <c r="BP242" i="51162"/>
  <c r="BP243" i="51162"/>
  <c r="BP244" i="51162"/>
  <c r="BP245" i="51162"/>
  <c r="BP246" i="51162"/>
  <c r="BP247" i="51162"/>
  <c r="BP248" i="51162"/>
  <c r="BP249" i="51162"/>
  <c r="BP250" i="51162"/>
  <c r="BP251" i="51162"/>
  <c r="BP252" i="51162"/>
  <c r="BP253" i="51162"/>
  <c r="BP254" i="51162"/>
  <c r="BP255" i="51162"/>
  <c r="BP256" i="51162"/>
  <c r="BP258" i="51162"/>
  <c r="CL19" i="51162"/>
  <c r="BO289" i="51162"/>
  <c r="BO290" i="51162"/>
  <c r="BO291" i="51162"/>
  <c r="BO292" i="51162"/>
  <c r="BO293" i="51162"/>
  <c r="BO294" i="51162"/>
  <c r="BO295" i="51162"/>
  <c r="BO296" i="51162"/>
  <c r="BO297" i="51162"/>
  <c r="BO298" i="51162"/>
  <c r="BO299" i="51162"/>
  <c r="BO300" i="51162"/>
  <c r="BO301" i="51162"/>
  <c r="BO302" i="51162"/>
  <c r="BO303" i="51162"/>
  <c r="BO304" i="51162"/>
  <c r="BO305" i="51162"/>
  <c r="BO306" i="51162"/>
  <c r="BO307" i="51162"/>
  <c r="BO309" i="51162"/>
  <c r="BP289" i="51162"/>
  <c r="BP290" i="51162"/>
  <c r="BP291" i="51162"/>
  <c r="BP292" i="51162"/>
  <c r="BP293" i="51162"/>
  <c r="BP294" i="51162"/>
  <c r="BP295" i="51162"/>
  <c r="BP296" i="51162"/>
  <c r="BP297" i="51162"/>
  <c r="BP298" i="51162"/>
  <c r="BP299" i="51162"/>
  <c r="BP300" i="51162"/>
  <c r="BP301" i="51162"/>
  <c r="BP302" i="51162"/>
  <c r="BP303" i="51162"/>
  <c r="BP304" i="51162"/>
  <c r="BP305" i="51162"/>
  <c r="BP306" i="51162"/>
  <c r="BP307" i="51162"/>
  <c r="BP309" i="51162"/>
  <c r="CM19" i="51162"/>
  <c r="BO340" i="51162"/>
  <c r="BO341" i="51162"/>
  <c r="BO342" i="51162"/>
  <c r="BO343" i="51162"/>
  <c r="BO344" i="51162"/>
  <c r="BO345" i="51162"/>
  <c r="BO346" i="51162"/>
  <c r="BO347" i="51162"/>
  <c r="BO348" i="51162"/>
  <c r="BO349" i="51162"/>
  <c r="BO350" i="51162"/>
  <c r="BO351" i="51162"/>
  <c r="BO352" i="51162"/>
  <c r="BO353" i="51162"/>
  <c r="BO354" i="51162"/>
  <c r="BO355" i="51162"/>
  <c r="BO356" i="51162"/>
  <c r="BO357" i="51162"/>
  <c r="BO358" i="51162"/>
  <c r="BO360" i="51162"/>
  <c r="BP340" i="51162"/>
  <c r="BP341" i="51162"/>
  <c r="BP342" i="51162"/>
  <c r="BP343" i="51162"/>
  <c r="BP344" i="51162"/>
  <c r="BP345" i="51162"/>
  <c r="BP346" i="51162"/>
  <c r="BP347" i="51162"/>
  <c r="BP348" i="51162"/>
  <c r="BP349" i="51162"/>
  <c r="BP350" i="51162"/>
  <c r="BP351" i="51162"/>
  <c r="BP352" i="51162"/>
  <c r="BP353" i="51162"/>
  <c r="BP354" i="51162"/>
  <c r="BP355" i="51162"/>
  <c r="BP356" i="51162"/>
  <c r="BP357" i="51162"/>
  <c r="BP358" i="51162"/>
  <c r="BP360" i="51162"/>
  <c r="CN19" i="51162"/>
  <c r="BO391" i="51162"/>
  <c r="BO392" i="51162"/>
  <c r="BO393" i="51162"/>
  <c r="BO394" i="51162"/>
  <c r="BO395" i="51162"/>
  <c r="BO396" i="51162"/>
  <c r="BO397" i="51162"/>
  <c r="BO398" i="51162"/>
  <c r="BO399" i="51162"/>
  <c r="BO400" i="51162"/>
  <c r="BO401" i="51162"/>
  <c r="BO402" i="51162"/>
  <c r="BO403" i="51162"/>
  <c r="BO404" i="51162"/>
  <c r="BO405" i="51162"/>
  <c r="BO406" i="51162"/>
  <c r="BO407" i="51162"/>
  <c r="BO408" i="51162"/>
  <c r="BO409" i="51162"/>
  <c r="BO411" i="51162"/>
  <c r="BP391" i="51162"/>
  <c r="BP392" i="51162"/>
  <c r="BP393" i="51162"/>
  <c r="BP394" i="51162"/>
  <c r="BP395" i="51162"/>
  <c r="BP396" i="51162"/>
  <c r="BP397" i="51162"/>
  <c r="BP398" i="51162"/>
  <c r="BP399" i="51162"/>
  <c r="BP400" i="51162"/>
  <c r="BP401" i="51162"/>
  <c r="BP402" i="51162"/>
  <c r="BP403" i="51162"/>
  <c r="BP404" i="51162"/>
  <c r="BP405" i="51162"/>
  <c r="BP406" i="51162"/>
  <c r="BP407" i="51162"/>
  <c r="BP408" i="51162"/>
  <c r="BP409" i="51162"/>
  <c r="BP411" i="51162"/>
  <c r="CO19" i="51162"/>
  <c r="BO442" i="51162"/>
  <c r="BO443" i="51162"/>
  <c r="BO444" i="51162"/>
  <c r="BO445" i="51162"/>
  <c r="BO446" i="51162"/>
  <c r="BO447" i="51162"/>
  <c r="BO448" i="51162"/>
  <c r="BO449" i="51162"/>
  <c r="BO450" i="51162"/>
  <c r="BO451" i="51162"/>
  <c r="BO452" i="51162"/>
  <c r="BO453" i="51162"/>
  <c r="BO454" i="51162"/>
  <c r="BO455" i="51162"/>
  <c r="BO456" i="51162"/>
  <c r="BO457" i="51162"/>
  <c r="BO458" i="51162"/>
  <c r="BO459" i="51162"/>
  <c r="BO460" i="51162"/>
  <c r="BO462" i="51162"/>
  <c r="BP442" i="51162"/>
  <c r="BP443" i="51162"/>
  <c r="BP444" i="51162"/>
  <c r="BP445" i="51162"/>
  <c r="BP446" i="51162"/>
  <c r="BP447" i="51162"/>
  <c r="BP448" i="51162"/>
  <c r="BP449" i="51162"/>
  <c r="BP450" i="51162"/>
  <c r="BP451" i="51162"/>
  <c r="BP452" i="51162"/>
  <c r="BP453" i="51162"/>
  <c r="BP454" i="51162"/>
  <c r="BP455" i="51162"/>
  <c r="BP456" i="51162"/>
  <c r="BP457" i="51162"/>
  <c r="BP458" i="51162"/>
  <c r="BP459" i="51162"/>
  <c r="BP460" i="51162"/>
  <c r="BP462" i="51162"/>
  <c r="CP19" i="51162"/>
  <c r="DP19" i="51162"/>
  <c r="DQ19" i="51162"/>
  <c r="DR19" i="51162"/>
  <c r="DS19" i="51162"/>
  <c r="DT19" i="51162"/>
  <c r="DU19" i="51162"/>
  <c r="DV19" i="51162"/>
  <c r="DW19" i="51162"/>
  <c r="DX19" i="51162"/>
  <c r="DY19" i="51162"/>
  <c r="EA19" i="51162"/>
  <c r="EB19" i="51162"/>
  <c r="EC19" i="51162"/>
  <c r="B20" i="51162"/>
  <c r="C20" i="51162"/>
  <c r="D20" i="51162"/>
  <c r="E20" i="51162"/>
  <c r="F20" i="51162"/>
  <c r="G20" i="51162"/>
  <c r="H20" i="51162"/>
  <c r="I20" i="51162"/>
  <c r="J20" i="51162"/>
  <c r="K20" i="51162"/>
  <c r="L20" i="51162"/>
  <c r="M20" i="51162"/>
  <c r="N20" i="51162"/>
  <c r="O20" i="51162"/>
  <c r="P20" i="51162"/>
  <c r="Q20" i="51162"/>
  <c r="R20" i="51162"/>
  <c r="S20" i="51162"/>
  <c r="W20" i="51162"/>
  <c r="X20" i="51162"/>
  <c r="Y20" i="51162"/>
  <c r="Z20" i="51162"/>
  <c r="AA20" i="51162"/>
  <c r="AB20" i="51162"/>
  <c r="AC20" i="51162"/>
  <c r="AD20" i="51162"/>
  <c r="AE20" i="51162"/>
  <c r="AF20" i="51162"/>
  <c r="AG20" i="51162"/>
  <c r="AH20" i="51162"/>
  <c r="AI20" i="51162"/>
  <c r="AJ20" i="51162"/>
  <c r="AK20" i="51162"/>
  <c r="AL20" i="51162"/>
  <c r="AM20" i="51162"/>
  <c r="AN20" i="51162"/>
  <c r="BQ34" i="51162"/>
  <c r="BQ35" i="51162"/>
  <c r="BQ36" i="51162"/>
  <c r="BQ37" i="51162"/>
  <c r="BQ38" i="51162"/>
  <c r="BQ39" i="51162"/>
  <c r="BQ40" i="51162"/>
  <c r="BQ41" i="51162"/>
  <c r="BQ42" i="51162"/>
  <c r="BQ43" i="51162"/>
  <c r="BQ44" i="51162"/>
  <c r="BQ45" i="51162"/>
  <c r="BQ46" i="51162"/>
  <c r="BQ47" i="51162"/>
  <c r="BQ48" i="51162"/>
  <c r="BQ49" i="51162"/>
  <c r="BQ50" i="51162"/>
  <c r="BQ51" i="51162"/>
  <c r="BQ52" i="51162"/>
  <c r="BQ54" i="51162"/>
  <c r="BR34" i="51162"/>
  <c r="BR35" i="51162"/>
  <c r="BR36" i="51162"/>
  <c r="BR37" i="51162"/>
  <c r="BR38" i="51162"/>
  <c r="BR39" i="51162"/>
  <c r="BR40" i="51162"/>
  <c r="BR41" i="51162"/>
  <c r="BR42" i="51162"/>
  <c r="BR43" i="51162"/>
  <c r="BR44" i="51162"/>
  <c r="BR45" i="51162"/>
  <c r="BR46" i="51162"/>
  <c r="BR47" i="51162"/>
  <c r="BR48" i="51162"/>
  <c r="BR49" i="51162"/>
  <c r="BR50" i="51162"/>
  <c r="BR51" i="51162"/>
  <c r="BR52" i="51162"/>
  <c r="BR54" i="51162"/>
  <c r="CH20" i="51162"/>
  <c r="BQ85" i="51162"/>
  <c r="BQ86" i="51162"/>
  <c r="BQ87" i="51162"/>
  <c r="BQ88" i="51162"/>
  <c r="BQ89" i="51162"/>
  <c r="BQ90" i="51162"/>
  <c r="BQ91" i="51162"/>
  <c r="BQ92" i="51162"/>
  <c r="BQ93" i="51162"/>
  <c r="BQ94" i="51162"/>
  <c r="BQ95" i="51162"/>
  <c r="BQ96" i="51162"/>
  <c r="BQ97" i="51162"/>
  <c r="BQ98" i="51162"/>
  <c r="BQ99" i="51162"/>
  <c r="BQ100" i="51162"/>
  <c r="BQ101" i="51162"/>
  <c r="BQ102" i="51162"/>
  <c r="BQ103" i="51162"/>
  <c r="BQ105" i="51162"/>
  <c r="BR85" i="51162"/>
  <c r="BR86" i="51162"/>
  <c r="BR87" i="51162"/>
  <c r="BR88" i="51162"/>
  <c r="BR89" i="51162"/>
  <c r="BR90" i="51162"/>
  <c r="BR91" i="51162"/>
  <c r="BR92" i="51162"/>
  <c r="BR93" i="51162"/>
  <c r="BR94" i="51162"/>
  <c r="BR95" i="51162"/>
  <c r="BR96" i="51162"/>
  <c r="BR97" i="51162"/>
  <c r="BR98" i="51162"/>
  <c r="BR99" i="51162"/>
  <c r="BR100" i="51162"/>
  <c r="BR101" i="51162"/>
  <c r="BR102" i="51162"/>
  <c r="BR103" i="51162"/>
  <c r="BR105" i="51162"/>
  <c r="CI20" i="51162"/>
  <c r="BQ136" i="51162"/>
  <c r="BQ137" i="51162"/>
  <c r="BQ138" i="51162"/>
  <c r="BQ139" i="51162"/>
  <c r="BQ140" i="51162"/>
  <c r="BQ141" i="51162"/>
  <c r="BQ142" i="51162"/>
  <c r="BQ143" i="51162"/>
  <c r="BQ144" i="51162"/>
  <c r="BQ145" i="51162"/>
  <c r="BQ146" i="51162"/>
  <c r="BQ147" i="51162"/>
  <c r="BQ148" i="51162"/>
  <c r="BQ149" i="51162"/>
  <c r="BQ150" i="51162"/>
  <c r="BQ151" i="51162"/>
  <c r="BQ152" i="51162"/>
  <c r="BQ153" i="51162"/>
  <c r="BQ154" i="51162"/>
  <c r="BQ156" i="51162"/>
  <c r="BR136" i="51162"/>
  <c r="BR137" i="51162"/>
  <c r="BR138" i="51162"/>
  <c r="BR139" i="51162"/>
  <c r="BR140" i="51162"/>
  <c r="BR141" i="51162"/>
  <c r="BR142" i="51162"/>
  <c r="BR143" i="51162"/>
  <c r="BR144" i="51162"/>
  <c r="BR145" i="51162"/>
  <c r="BR146" i="51162"/>
  <c r="BR147" i="51162"/>
  <c r="BR148" i="51162"/>
  <c r="BR149" i="51162"/>
  <c r="BR150" i="51162"/>
  <c r="BR151" i="51162"/>
  <c r="BR152" i="51162"/>
  <c r="BR153" i="51162"/>
  <c r="BR154" i="51162"/>
  <c r="BR156" i="51162"/>
  <c r="CJ20" i="51162"/>
  <c r="BQ187" i="51162"/>
  <c r="BQ188" i="51162"/>
  <c r="BQ189" i="51162"/>
  <c r="BQ190" i="51162"/>
  <c r="BQ191" i="51162"/>
  <c r="BQ192" i="51162"/>
  <c r="BQ193" i="51162"/>
  <c r="BQ194" i="51162"/>
  <c r="BQ195" i="51162"/>
  <c r="BQ196" i="51162"/>
  <c r="BQ197" i="51162"/>
  <c r="BQ198" i="51162"/>
  <c r="BQ199" i="51162"/>
  <c r="BQ200" i="51162"/>
  <c r="BQ201" i="51162"/>
  <c r="BQ202" i="51162"/>
  <c r="BQ203" i="51162"/>
  <c r="BQ204" i="51162"/>
  <c r="BQ205" i="51162"/>
  <c r="BQ207" i="51162"/>
  <c r="BR187" i="51162"/>
  <c r="BR188" i="51162"/>
  <c r="BR189" i="51162"/>
  <c r="BR190" i="51162"/>
  <c r="BR191" i="51162"/>
  <c r="BR192" i="51162"/>
  <c r="BR193" i="51162"/>
  <c r="BR194" i="51162"/>
  <c r="BR195" i="51162"/>
  <c r="BR196" i="51162"/>
  <c r="BR197" i="51162"/>
  <c r="BR198" i="51162"/>
  <c r="BR199" i="51162"/>
  <c r="BR200" i="51162"/>
  <c r="BR201" i="51162"/>
  <c r="BR202" i="51162"/>
  <c r="BR203" i="51162"/>
  <c r="BR204" i="51162"/>
  <c r="BR205" i="51162"/>
  <c r="BR207" i="51162"/>
  <c r="CK20" i="51162"/>
  <c r="BQ238" i="51162"/>
  <c r="BQ239" i="51162"/>
  <c r="BQ240" i="51162"/>
  <c r="BQ241" i="51162"/>
  <c r="BQ242" i="51162"/>
  <c r="BQ243" i="51162"/>
  <c r="BQ244" i="51162"/>
  <c r="BQ245" i="51162"/>
  <c r="BQ246" i="51162"/>
  <c r="BQ247" i="51162"/>
  <c r="BQ248" i="51162"/>
  <c r="BQ249" i="51162"/>
  <c r="BQ250" i="51162"/>
  <c r="BQ251" i="51162"/>
  <c r="BQ252" i="51162"/>
  <c r="BQ253" i="51162"/>
  <c r="BQ254" i="51162"/>
  <c r="BQ255" i="51162"/>
  <c r="BQ256" i="51162"/>
  <c r="BQ258" i="51162"/>
  <c r="BR238" i="51162"/>
  <c r="BR239" i="51162"/>
  <c r="BR240" i="51162"/>
  <c r="BR241" i="51162"/>
  <c r="BR242" i="51162"/>
  <c r="BR243" i="51162"/>
  <c r="BR244" i="51162"/>
  <c r="BR245" i="51162"/>
  <c r="BR246" i="51162"/>
  <c r="BR247" i="51162"/>
  <c r="BR248" i="51162"/>
  <c r="BR249" i="51162"/>
  <c r="BR250" i="51162"/>
  <c r="BR251" i="51162"/>
  <c r="BR252" i="51162"/>
  <c r="BR253" i="51162"/>
  <c r="BR254" i="51162"/>
  <c r="BR255" i="51162"/>
  <c r="BR256" i="51162"/>
  <c r="BR258" i="51162"/>
  <c r="CL20" i="51162"/>
  <c r="BQ289" i="51162"/>
  <c r="BQ290" i="51162"/>
  <c r="BQ291" i="51162"/>
  <c r="BQ292" i="51162"/>
  <c r="BQ293" i="51162"/>
  <c r="BQ294" i="51162"/>
  <c r="BQ295" i="51162"/>
  <c r="BQ296" i="51162"/>
  <c r="BQ297" i="51162"/>
  <c r="BQ298" i="51162"/>
  <c r="BQ299" i="51162"/>
  <c r="BQ300" i="51162"/>
  <c r="BQ301" i="51162"/>
  <c r="BQ302" i="51162"/>
  <c r="BQ303" i="51162"/>
  <c r="BQ304" i="51162"/>
  <c r="BQ305" i="51162"/>
  <c r="BQ306" i="51162"/>
  <c r="BQ307" i="51162"/>
  <c r="BQ309" i="51162"/>
  <c r="BR289" i="51162"/>
  <c r="BR290" i="51162"/>
  <c r="BR291" i="51162"/>
  <c r="BR292" i="51162"/>
  <c r="BR293" i="51162"/>
  <c r="BR294" i="51162"/>
  <c r="BR295" i="51162"/>
  <c r="BR296" i="51162"/>
  <c r="BR297" i="51162"/>
  <c r="BR298" i="51162"/>
  <c r="BR299" i="51162"/>
  <c r="BR300" i="51162"/>
  <c r="BR301" i="51162"/>
  <c r="BR302" i="51162"/>
  <c r="BR303" i="51162"/>
  <c r="BR304" i="51162"/>
  <c r="BR305" i="51162"/>
  <c r="BR306" i="51162"/>
  <c r="BR307" i="51162"/>
  <c r="BR309" i="51162"/>
  <c r="CM20" i="51162"/>
  <c r="BQ340" i="51162"/>
  <c r="BQ341" i="51162"/>
  <c r="BQ342" i="51162"/>
  <c r="BQ343" i="51162"/>
  <c r="BQ344" i="51162"/>
  <c r="BQ345" i="51162"/>
  <c r="BQ346" i="51162"/>
  <c r="BQ347" i="51162"/>
  <c r="BQ348" i="51162"/>
  <c r="BQ349" i="51162"/>
  <c r="BQ350" i="51162"/>
  <c r="BQ351" i="51162"/>
  <c r="BQ352" i="51162"/>
  <c r="BQ353" i="51162"/>
  <c r="BQ354" i="51162"/>
  <c r="BQ355" i="51162"/>
  <c r="BQ356" i="51162"/>
  <c r="BQ357" i="51162"/>
  <c r="BQ358" i="51162"/>
  <c r="BQ360" i="51162"/>
  <c r="BR340" i="51162"/>
  <c r="BR341" i="51162"/>
  <c r="BR342" i="51162"/>
  <c r="BR343" i="51162"/>
  <c r="BR344" i="51162"/>
  <c r="BR345" i="51162"/>
  <c r="BR346" i="51162"/>
  <c r="BR347" i="51162"/>
  <c r="BR348" i="51162"/>
  <c r="BR349" i="51162"/>
  <c r="BR350" i="51162"/>
  <c r="BR351" i="51162"/>
  <c r="BR352" i="51162"/>
  <c r="BR353" i="51162"/>
  <c r="BR354" i="51162"/>
  <c r="BR355" i="51162"/>
  <c r="BR356" i="51162"/>
  <c r="BR357" i="51162"/>
  <c r="BR358" i="51162"/>
  <c r="BR360" i="51162"/>
  <c r="CN20" i="51162"/>
  <c r="BQ391" i="51162"/>
  <c r="BQ392" i="51162"/>
  <c r="BQ393" i="51162"/>
  <c r="BQ394" i="51162"/>
  <c r="BQ395" i="51162"/>
  <c r="BQ396" i="51162"/>
  <c r="BQ397" i="51162"/>
  <c r="BQ398" i="51162"/>
  <c r="BQ399" i="51162"/>
  <c r="BQ400" i="51162"/>
  <c r="BQ401" i="51162"/>
  <c r="BQ402" i="51162"/>
  <c r="BQ403" i="51162"/>
  <c r="BQ404" i="51162"/>
  <c r="BQ405" i="51162"/>
  <c r="BQ406" i="51162"/>
  <c r="BQ407" i="51162"/>
  <c r="BQ408" i="51162"/>
  <c r="BQ409" i="51162"/>
  <c r="BQ411" i="51162"/>
  <c r="BR391" i="51162"/>
  <c r="BR392" i="51162"/>
  <c r="BR393" i="51162"/>
  <c r="BR394" i="51162"/>
  <c r="BR395" i="51162"/>
  <c r="BR396" i="51162"/>
  <c r="BR397" i="51162"/>
  <c r="BR398" i="51162"/>
  <c r="BR399" i="51162"/>
  <c r="BR400" i="51162"/>
  <c r="BR401" i="51162"/>
  <c r="BR402" i="51162"/>
  <c r="BR403" i="51162"/>
  <c r="BR404" i="51162"/>
  <c r="BR405" i="51162"/>
  <c r="BR406" i="51162"/>
  <c r="BR407" i="51162"/>
  <c r="BR408" i="51162"/>
  <c r="BR409" i="51162"/>
  <c r="BR411" i="51162"/>
  <c r="CO20" i="51162"/>
  <c r="BQ442" i="51162"/>
  <c r="BQ443" i="51162"/>
  <c r="BQ444" i="51162"/>
  <c r="BQ445" i="51162"/>
  <c r="BQ446" i="51162"/>
  <c r="BQ447" i="51162"/>
  <c r="BQ448" i="51162"/>
  <c r="BQ449" i="51162"/>
  <c r="BQ450" i="51162"/>
  <c r="BQ451" i="51162"/>
  <c r="BQ452" i="51162"/>
  <c r="BQ453" i="51162"/>
  <c r="BQ454" i="51162"/>
  <c r="BQ455" i="51162"/>
  <c r="BQ456" i="51162"/>
  <c r="BQ457" i="51162"/>
  <c r="BQ458" i="51162"/>
  <c r="BQ459" i="51162"/>
  <c r="BQ460" i="51162"/>
  <c r="BQ462" i="51162"/>
  <c r="BR442" i="51162"/>
  <c r="BR443" i="51162"/>
  <c r="BR444" i="51162"/>
  <c r="BR445" i="51162"/>
  <c r="BR446" i="51162"/>
  <c r="BR447" i="51162"/>
  <c r="BR448" i="51162"/>
  <c r="BR449" i="51162"/>
  <c r="BR450" i="51162"/>
  <c r="BR451" i="51162"/>
  <c r="BR452" i="51162"/>
  <c r="BR453" i="51162"/>
  <c r="BR454" i="51162"/>
  <c r="BR455" i="51162"/>
  <c r="BR456" i="51162"/>
  <c r="BR457" i="51162"/>
  <c r="BR458" i="51162"/>
  <c r="BR459" i="51162"/>
  <c r="BR460" i="51162"/>
  <c r="BR462" i="51162"/>
  <c r="CP20" i="51162"/>
  <c r="DP20" i="51162"/>
  <c r="DQ20" i="51162"/>
  <c r="DR20" i="51162"/>
  <c r="DS20" i="51162"/>
  <c r="DT20" i="51162"/>
  <c r="DU20" i="51162"/>
  <c r="DV20" i="51162"/>
  <c r="DW20" i="51162"/>
  <c r="DX20" i="51162"/>
  <c r="DY20" i="51162"/>
  <c r="EA20" i="51162"/>
  <c r="EB20" i="51162"/>
  <c r="EC20" i="51162"/>
  <c r="B21" i="51162"/>
  <c r="C21" i="51162"/>
  <c r="D21" i="51162"/>
  <c r="E21" i="51162"/>
  <c r="F21" i="51162"/>
  <c r="G21" i="51162"/>
  <c r="H21" i="51162"/>
  <c r="I21" i="51162"/>
  <c r="J21" i="51162"/>
  <c r="K21" i="51162"/>
  <c r="L21" i="51162"/>
  <c r="M21" i="51162"/>
  <c r="N21" i="51162"/>
  <c r="O21" i="51162"/>
  <c r="P21" i="51162"/>
  <c r="Q21" i="51162"/>
  <c r="R21" i="51162"/>
  <c r="S21" i="51162"/>
  <c r="W21" i="51162"/>
  <c r="X21" i="51162"/>
  <c r="Y21" i="51162"/>
  <c r="Z21" i="51162"/>
  <c r="AA21" i="51162"/>
  <c r="AB21" i="51162"/>
  <c r="AC21" i="51162"/>
  <c r="AD21" i="51162"/>
  <c r="AE21" i="51162"/>
  <c r="AF21" i="51162"/>
  <c r="AG21" i="51162"/>
  <c r="AH21" i="51162"/>
  <c r="AI21" i="51162"/>
  <c r="AJ21" i="51162"/>
  <c r="AK21" i="51162"/>
  <c r="AL21" i="51162"/>
  <c r="AM21" i="51162"/>
  <c r="AN21" i="51162"/>
  <c r="BS34" i="51162"/>
  <c r="BS35" i="51162"/>
  <c r="BS36" i="51162"/>
  <c r="BS37" i="51162"/>
  <c r="BS38" i="51162"/>
  <c r="BS39" i="51162"/>
  <c r="BS40" i="51162"/>
  <c r="BS41" i="51162"/>
  <c r="BS42" i="51162"/>
  <c r="BS43" i="51162"/>
  <c r="BS44" i="51162"/>
  <c r="BS45" i="51162"/>
  <c r="BS46" i="51162"/>
  <c r="BS47" i="51162"/>
  <c r="BS48" i="51162"/>
  <c r="BS49" i="51162"/>
  <c r="BS50" i="51162"/>
  <c r="BS51" i="51162"/>
  <c r="BS52" i="51162"/>
  <c r="BS54" i="51162"/>
  <c r="BT34" i="51162"/>
  <c r="BT35" i="51162"/>
  <c r="BT36" i="51162"/>
  <c r="BT37" i="51162"/>
  <c r="BT38" i="51162"/>
  <c r="BT39" i="51162"/>
  <c r="BT40" i="51162"/>
  <c r="BT41" i="51162"/>
  <c r="BT42" i="51162"/>
  <c r="BT43" i="51162"/>
  <c r="BT44" i="51162"/>
  <c r="BT45" i="51162"/>
  <c r="BT46" i="51162"/>
  <c r="BT47" i="51162"/>
  <c r="BT48" i="51162"/>
  <c r="BT49" i="51162"/>
  <c r="BT50" i="51162"/>
  <c r="BT51" i="51162"/>
  <c r="BT52" i="51162"/>
  <c r="BT54" i="51162"/>
  <c r="CH21" i="51162"/>
  <c r="BS85" i="51162"/>
  <c r="BS86" i="51162"/>
  <c r="BS87" i="51162"/>
  <c r="BS88" i="51162"/>
  <c r="BS89" i="51162"/>
  <c r="BS90" i="51162"/>
  <c r="BS91" i="51162"/>
  <c r="BS92" i="51162"/>
  <c r="BS93" i="51162"/>
  <c r="BS94" i="51162"/>
  <c r="BS95" i="51162"/>
  <c r="BS96" i="51162"/>
  <c r="BS97" i="51162"/>
  <c r="BS98" i="51162"/>
  <c r="BS99" i="51162"/>
  <c r="BS100" i="51162"/>
  <c r="BS101" i="51162"/>
  <c r="BS102" i="51162"/>
  <c r="BS103" i="51162"/>
  <c r="BS105" i="51162"/>
  <c r="BT85" i="51162"/>
  <c r="BT86" i="51162"/>
  <c r="BT87" i="51162"/>
  <c r="BT88" i="51162"/>
  <c r="BT89" i="51162"/>
  <c r="BT90" i="51162"/>
  <c r="BT91" i="51162"/>
  <c r="BT92" i="51162"/>
  <c r="BT93" i="51162"/>
  <c r="BT94" i="51162"/>
  <c r="BT95" i="51162"/>
  <c r="BT96" i="51162"/>
  <c r="BT97" i="51162"/>
  <c r="BT98" i="51162"/>
  <c r="BT99" i="51162"/>
  <c r="BT100" i="51162"/>
  <c r="BT101" i="51162"/>
  <c r="BT102" i="51162"/>
  <c r="BT103" i="51162"/>
  <c r="BT105" i="51162"/>
  <c r="CI21" i="51162"/>
  <c r="BS136" i="51162"/>
  <c r="BS137" i="51162"/>
  <c r="BS138" i="51162"/>
  <c r="BS139" i="51162"/>
  <c r="BS140" i="51162"/>
  <c r="BS141" i="51162"/>
  <c r="BS142" i="51162"/>
  <c r="BS143" i="51162"/>
  <c r="BS144" i="51162"/>
  <c r="BS145" i="51162"/>
  <c r="BS146" i="51162"/>
  <c r="BS147" i="51162"/>
  <c r="BS148" i="51162"/>
  <c r="BS149" i="51162"/>
  <c r="BS150" i="51162"/>
  <c r="BS151" i="51162"/>
  <c r="BS152" i="51162"/>
  <c r="BS153" i="51162"/>
  <c r="BS154" i="51162"/>
  <c r="BS156" i="51162"/>
  <c r="BT136" i="51162"/>
  <c r="BT137" i="51162"/>
  <c r="BT138" i="51162"/>
  <c r="BT139" i="51162"/>
  <c r="BT140" i="51162"/>
  <c r="BT141" i="51162"/>
  <c r="BT142" i="51162"/>
  <c r="BT143" i="51162"/>
  <c r="BT144" i="51162"/>
  <c r="BT145" i="51162"/>
  <c r="BT146" i="51162"/>
  <c r="BT147" i="51162"/>
  <c r="BT148" i="51162"/>
  <c r="BT149" i="51162"/>
  <c r="BT150" i="51162"/>
  <c r="BT151" i="51162"/>
  <c r="BT152" i="51162"/>
  <c r="BT153" i="51162"/>
  <c r="BT154" i="51162"/>
  <c r="BT156" i="51162"/>
  <c r="CJ21" i="51162"/>
  <c r="BS187" i="51162"/>
  <c r="BS188" i="51162"/>
  <c r="BS189" i="51162"/>
  <c r="BS190" i="51162"/>
  <c r="BS191" i="51162"/>
  <c r="BS192" i="51162"/>
  <c r="BS193" i="51162"/>
  <c r="BS194" i="51162"/>
  <c r="BS195" i="51162"/>
  <c r="BS196" i="51162"/>
  <c r="BS197" i="51162"/>
  <c r="BS198" i="51162"/>
  <c r="BS199" i="51162"/>
  <c r="BS200" i="51162"/>
  <c r="BS201" i="51162"/>
  <c r="BS202" i="51162"/>
  <c r="BS203" i="51162"/>
  <c r="BS204" i="51162"/>
  <c r="BS205" i="51162"/>
  <c r="BS207" i="51162"/>
  <c r="BT187" i="51162"/>
  <c r="BT188" i="51162"/>
  <c r="BT189" i="51162"/>
  <c r="BT190" i="51162"/>
  <c r="BT191" i="51162"/>
  <c r="BT192" i="51162"/>
  <c r="BT193" i="51162"/>
  <c r="BT194" i="51162"/>
  <c r="BT195" i="51162"/>
  <c r="BT196" i="51162"/>
  <c r="BT197" i="51162"/>
  <c r="BT198" i="51162"/>
  <c r="BT199" i="51162"/>
  <c r="BT200" i="51162"/>
  <c r="BT201" i="51162"/>
  <c r="BT202" i="51162"/>
  <c r="BT203" i="51162"/>
  <c r="BT204" i="51162"/>
  <c r="BT205" i="51162"/>
  <c r="BT207" i="51162"/>
  <c r="CK21" i="51162"/>
  <c r="BS238" i="51162"/>
  <c r="BS239" i="51162"/>
  <c r="BS240" i="51162"/>
  <c r="BS241" i="51162"/>
  <c r="BS242" i="51162"/>
  <c r="BS243" i="51162"/>
  <c r="BS244" i="51162"/>
  <c r="BS245" i="51162"/>
  <c r="BS246" i="51162"/>
  <c r="BS247" i="51162"/>
  <c r="BS248" i="51162"/>
  <c r="BS249" i="51162"/>
  <c r="BS250" i="51162"/>
  <c r="BS251" i="51162"/>
  <c r="BS252" i="51162"/>
  <c r="BS253" i="51162"/>
  <c r="BS254" i="51162"/>
  <c r="BS255" i="51162"/>
  <c r="BS256" i="51162"/>
  <c r="BS258" i="51162"/>
  <c r="BT238" i="51162"/>
  <c r="BT239" i="51162"/>
  <c r="BT240" i="51162"/>
  <c r="BT241" i="51162"/>
  <c r="BT242" i="51162"/>
  <c r="BT243" i="51162"/>
  <c r="BT244" i="51162"/>
  <c r="BT245" i="51162"/>
  <c r="BT246" i="51162"/>
  <c r="BT247" i="51162"/>
  <c r="BT248" i="51162"/>
  <c r="BT249" i="51162"/>
  <c r="BT250" i="51162"/>
  <c r="BT251" i="51162"/>
  <c r="BT252" i="51162"/>
  <c r="BT253" i="51162"/>
  <c r="BT254" i="51162"/>
  <c r="BT255" i="51162"/>
  <c r="BT256" i="51162"/>
  <c r="BT258" i="51162"/>
  <c r="CL21" i="51162"/>
  <c r="BS289" i="51162"/>
  <c r="BS290" i="51162"/>
  <c r="BS291" i="51162"/>
  <c r="BS292" i="51162"/>
  <c r="BS293" i="51162"/>
  <c r="BS294" i="51162"/>
  <c r="BS295" i="51162"/>
  <c r="BS296" i="51162"/>
  <c r="BS297" i="51162"/>
  <c r="BS298" i="51162"/>
  <c r="BS299" i="51162"/>
  <c r="BS300" i="51162"/>
  <c r="BS301" i="51162"/>
  <c r="BS302" i="51162"/>
  <c r="BS303" i="51162"/>
  <c r="BS304" i="51162"/>
  <c r="BS305" i="51162"/>
  <c r="BS306" i="51162"/>
  <c r="BS307" i="51162"/>
  <c r="BS309" i="51162"/>
  <c r="BT289" i="51162"/>
  <c r="BT290" i="51162"/>
  <c r="BT291" i="51162"/>
  <c r="BT292" i="51162"/>
  <c r="BT293" i="51162"/>
  <c r="BT294" i="51162"/>
  <c r="BT295" i="51162"/>
  <c r="BT296" i="51162"/>
  <c r="BT297" i="51162"/>
  <c r="BT298" i="51162"/>
  <c r="BT299" i="51162"/>
  <c r="BT300" i="51162"/>
  <c r="BT301" i="51162"/>
  <c r="BT302" i="51162"/>
  <c r="BT303" i="51162"/>
  <c r="BT304" i="51162"/>
  <c r="BT305" i="51162"/>
  <c r="BT306" i="51162"/>
  <c r="BT307" i="51162"/>
  <c r="BT309" i="51162"/>
  <c r="CM21" i="51162"/>
  <c r="BS340" i="51162"/>
  <c r="BS341" i="51162"/>
  <c r="BS342" i="51162"/>
  <c r="BS343" i="51162"/>
  <c r="BS344" i="51162"/>
  <c r="BS345" i="51162"/>
  <c r="BS346" i="51162"/>
  <c r="BS347" i="51162"/>
  <c r="BS348" i="51162"/>
  <c r="BS349" i="51162"/>
  <c r="BS350" i="51162"/>
  <c r="BS351" i="51162"/>
  <c r="BS352" i="51162"/>
  <c r="BS353" i="51162"/>
  <c r="BS354" i="51162"/>
  <c r="BS355" i="51162"/>
  <c r="BS356" i="51162"/>
  <c r="BS357" i="51162"/>
  <c r="BS358" i="51162"/>
  <c r="BS360" i="51162"/>
  <c r="BT340" i="51162"/>
  <c r="BT341" i="51162"/>
  <c r="BT342" i="51162"/>
  <c r="BT343" i="51162"/>
  <c r="BT344" i="51162"/>
  <c r="BT345" i="51162"/>
  <c r="BT346" i="51162"/>
  <c r="BT347" i="51162"/>
  <c r="BT348" i="51162"/>
  <c r="BT349" i="51162"/>
  <c r="BT350" i="51162"/>
  <c r="BT351" i="51162"/>
  <c r="BT352" i="51162"/>
  <c r="BT353" i="51162"/>
  <c r="BT354" i="51162"/>
  <c r="BT355" i="51162"/>
  <c r="BT356" i="51162"/>
  <c r="BT357" i="51162"/>
  <c r="BT358" i="51162"/>
  <c r="BT360" i="51162"/>
  <c r="CN21" i="51162"/>
  <c r="BS391" i="51162"/>
  <c r="BS392" i="51162"/>
  <c r="BS393" i="51162"/>
  <c r="BS394" i="51162"/>
  <c r="BS395" i="51162"/>
  <c r="BS396" i="51162"/>
  <c r="BS397" i="51162"/>
  <c r="BS398" i="51162"/>
  <c r="BS399" i="51162"/>
  <c r="BS400" i="51162"/>
  <c r="BS401" i="51162"/>
  <c r="BS402" i="51162"/>
  <c r="BS403" i="51162"/>
  <c r="BS404" i="51162"/>
  <c r="BS405" i="51162"/>
  <c r="BS406" i="51162"/>
  <c r="BS407" i="51162"/>
  <c r="BS408" i="51162"/>
  <c r="BS409" i="51162"/>
  <c r="BS411" i="51162"/>
  <c r="BT391" i="51162"/>
  <c r="BT392" i="51162"/>
  <c r="BT393" i="51162"/>
  <c r="BT394" i="51162"/>
  <c r="BT395" i="51162"/>
  <c r="BT396" i="51162"/>
  <c r="BT397" i="51162"/>
  <c r="BT398" i="51162"/>
  <c r="BT399" i="51162"/>
  <c r="BT400" i="51162"/>
  <c r="BT401" i="51162"/>
  <c r="BT402" i="51162"/>
  <c r="BT403" i="51162"/>
  <c r="BT404" i="51162"/>
  <c r="BT405" i="51162"/>
  <c r="BT406" i="51162"/>
  <c r="BT407" i="51162"/>
  <c r="BT408" i="51162"/>
  <c r="BT409" i="51162"/>
  <c r="BT411" i="51162"/>
  <c r="CO21" i="51162"/>
  <c r="BS442" i="51162"/>
  <c r="BS443" i="51162"/>
  <c r="BS444" i="51162"/>
  <c r="BS445" i="51162"/>
  <c r="BS446" i="51162"/>
  <c r="BS447" i="51162"/>
  <c r="BS448" i="51162"/>
  <c r="BS449" i="51162"/>
  <c r="BS450" i="51162"/>
  <c r="BS451" i="51162"/>
  <c r="BS452" i="51162"/>
  <c r="BS453" i="51162"/>
  <c r="BS454" i="51162"/>
  <c r="BS455" i="51162"/>
  <c r="BS456" i="51162"/>
  <c r="BS457" i="51162"/>
  <c r="BS458" i="51162"/>
  <c r="BS459" i="51162"/>
  <c r="BS460" i="51162"/>
  <c r="BS462" i="51162"/>
  <c r="BT442" i="51162"/>
  <c r="BT443" i="51162"/>
  <c r="BT444" i="51162"/>
  <c r="BT445" i="51162"/>
  <c r="BT446" i="51162"/>
  <c r="BT447" i="51162"/>
  <c r="BT448" i="51162"/>
  <c r="BT449" i="51162"/>
  <c r="BT450" i="51162"/>
  <c r="BT451" i="51162"/>
  <c r="BT452" i="51162"/>
  <c r="BT453" i="51162"/>
  <c r="BT454" i="51162"/>
  <c r="BT455" i="51162"/>
  <c r="BT456" i="51162"/>
  <c r="BT457" i="51162"/>
  <c r="BT458" i="51162"/>
  <c r="BT459" i="51162"/>
  <c r="BT460" i="51162"/>
  <c r="BT462" i="51162"/>
  <c r="CP21" i="51162"/>
  <c r="DP21" i="51162"/>
  <c r="DQ21" i="51162"/>
  <c r="DR21" i="51162"/>
  <c r="DS21" i="51162"/>
  <c r="DT21" i="51162"/>
  <c r="DU21" i="51162"/>
  <c r="DV21" i="51162"/>
  <c r="DW21" i="51162"/>
  <c r="DX21" i="51162"/>
  <c r="DY21" i="51162"/>
  <c r="EA21" i="51162"/>
  <c r="EB21" i="51162"/>
  <c r="EC21" i="51162"/>
  <c r="B22" i="51162"/>
  <c r="C22" i="51162"/>
  <c r="D22" i="51162"/>
  <c r="E22" i="51162"/>
  <c r="F22" i="51162"/>
  <c r="G22" i="51162"/>
  <c r="H22" i="51162"/>
  <c r="I22" i="51162"/>
  <c r="J22" i="51162"/>
  <c r="K22" i="51162"/>
  <c r="L22" i="51162"/>
  <c r="M22" i="51162"/>
  <c r="N22" i="51162"/>
  <c r="O22" i="51162"/>
  <c r="P22" i="51162"/>
  <c r="Q22" i="51162"/>
  <c r="R22" i="51162"/>
  <c r="S22" i="51162"/>
  <c r="W22" i="51162"/>
  <c r="X22" i="51162"/>
  <c r="Y22" i="51162"/>
  <c r="Z22" i="51162"/>
  <c r="AA22" i="51162"/>
  <c r="AB22" i="51162"/>
  <c r="AC22" i="51162"/>
  <c r="AD22" i="51162"/>
  <c r="AE22" i="51162"/>
  <c r="AF22" i="51162"/>
  <c r="AG22" i="51162"/>
  <c r="AH22" i="51162"/>
  <c r="AI22" i="51162"/>
  <c r="AJ22" i="51162"/>
  <c r="AK22" i="51162"/>
  <c r="AL22" i="51162"/>
  <c r="AM22" i="51162"/>
  <c r="AN22" i="51162"/>
  <c r="BU34" i="51162"/>
  <c r="BU35" i="51162"/>
  <c r="BU36" i="51162"/>
  <c r="BU37" i="51162"/>
  <c r="BU38" i="51162"/>
  <c r="BU39" i="51162"/>
  <c r="BU40" i="51162"/>
  <c r="BU41" i="51162"/>
  <c r="BU42" i="51162"/>
  <c r="BU43" i="51162"/>
  <c r="BU44" i="51162"/>
  <c r="BU45" i="51162"/>
  <c r="BU46" i="51162"/>
  <c r="BU47" i="51162"/>
  <c r="BU48" i="51162"/>
  <c r="BU49" i="51162"/>
  <c r="BU50" i="51162"/>
  <c r="BU51" i="51162"/>
  <c r="BU52" i="51162"/>
  <c r="BU54" i="51162"/>
  <c r="BV34" i="51162"/>
  <c r="BV35" i="51162"/>
  <c r="BV36" i="51162"/>
  <c r="BV37" i="51162"/>
  <c r="BV38" i="51162"/>
  <c r="BV39" i="51162"/>
  <c r="BV40" i="51162"/>
  <c r="BV41" i="51162"/>
  <c r="BV42" i="51162"/>
  <c r="BV43" i="51162"/>
  <c r="BV44" i="51162"/>
  <c r="BV45" i="51162"/>
  <c r="BV46" i="51162"/>
  <c r="BV47" i="51162"/>
  <c r="BV48" i="51162"/>
  <c r="BV49" i="51162"/>
  <c r="BV50" i="51162"/>
  <c r="BV51" i="51162"/>
  <c r="BV52" i="51162"/>
  <c r="BV54" i="51162"/>
  <c r="CH22" i="51162"/>
  <c r="BU85" i="51162"/>
  <c r="BU86" i="51162"/>
  <c r="BU87" i="51162"/>
  <c r="BU88" i="51162"/>
  <c r="BU89" i="51162"/>
  <c r="BU90" i="51162"/>
  <c r="BU91" i="51162"/>
  <c r="BU92" i="51162"/>
  <c r="BU93" i="51162"/>
  <c r="BU94" i="51162"/>
  <c r="BU95" i="51162"/>
  <c r="BU96" i="51162"/>
  <c r="BU97" i="51162"/>
  <c r="BU98" i="51162"/>
  <c r="BU99" i="51162"/>
  <c r="BU100" i="51162"/>
  <c r="BU101" i="51162"/>
  <c r="BU102" i="51162"/>
  <c r="BU103" i="51162"/>
  <c r="BU105" i="51162"/>
  <c r="BV85" i="51162"/>
  <c r="BV86" i="51162"/>
  <c r="BV87" i="51162"/>
  <c r="BV88" i="51162"/>
  <c r="BV89" i="51162"/>
  <c r="BV90" i="51162"/>
  <c r="BV91" i="51162"/>
  <c r="BV92" i="51162"/>
  <c r="BV93" i="51162"/>
  <c r="BV94" i="51162"/>
  <c r="BV95" i="51162"/>
  <c r="BV96" i="51162"/>
  <c r="BV97" i="51162"/>
  <c r="BV98" i="51162"/>
  <c r="BV99" i="51162"/>
  <c r="BV100" i="51162"/>
  <c r="BV101" i="51162"/>
  <c r="BV102" i="51162"/>
  <c r="BV103" i="51162"/>
  <c r="BV105" i="51162"/>
  <c r="CI22" i="51162"/>
  <c r="BU136" i="51162"/>
  <c r="BU137" i="51162"/>
  <c r="BU138" i="51162"/>
  <c r="BU139" i="51162"/>
  <c r="BU140" i="51162"/>
  <c r="BU141" i="51162"/>
  <c r="BU142" i="51162"/>
  <c r="BU143" i="51162"/>
  <c r="BU144" i="51162"/>
  <c r="BU145" i="51162"/>
  <c r="BU146" i="51162"/>
  <c r="BU147" i="51162"/>
  <c r="BU148" i="51162"/>
  <c r="BU149" i="51162"/>
  <c r="BU150" i="51162"/>
  <c r="BU151" i="51162"/>
  <c r="BU152" i="51162"/>
  <c r="BU153" i="51162"/>
  <c r="BU154" i="51162"/>
  <c r="BU156" i="51162"/>
  <c r="BV136" i="51162"/>
  <c r="BV137" i="51162"/>
  <c r="BV138" i="51162"/>
  <c r="BV139" i="51162"/>
  <c r="BV140" i="51162"/>
  <c r="BV141" i="51162"/>
  <c r="BV142" i="51162"/>
  <c r="BV143" i="51162"/>
  <c r="BV144" i="51162"/>
  <c r="BV145" i="51162"/>
  <c r="BV146" i="51162"/>
  <c r="BV147" i="51162"/>
  <c r="BV148" i="51162"/>
  <c r="BV149" i="51162"/>
  <c r="BV150" i="51162"/>
  <c r="BV151" i="51162"/>
  <c r="BV152" i="51162"/>
  <c r="BV153" i="51162"/>
  <c r="BV154" i="51162"/>
  <c r="BV156" i="51162"/>
  <c r="CJ22" i="51162"/>
  <c r="BU187" i="51162"/>
  <c r="BU188" i="51162"/>
  <c r="BU189" i="51162"/>
  <c r="BU190" i="51162"/>
  <c r="BU191" i="51162"/>
  <c r="BU192" i="51162"/>
  <c r="BU193" i="51162"/>
  <c r="BU194" i="51162"/>
  <c r="BU195" i="51162"/>
  <c r="BU196" i="51162"/>
  <c r="BU197" i="51162"/>
  <c r="BU198" i="51162"/>
  <c r="BU199" i="51162"/>
  <c r="BU200" i="51162"/>
  <c r="BU201" i="51162"/>
  <c r="BU202" i="51162"/>
  <c r="BU203" i="51162"/>
  <c r="BU204" i="51162"/>
  <c r="BU205" i="51162"/>
  <c r="BU207" i="51162"/>
  <c r="BV187" i="51162"/>
  <c r="BV188" i="51162"/>
  <c r="BV189" i="51162"/>
  <c r="BV190" i="51162"/>
  <c r="BV191" i="51162"/>
  <c r="BV192" i="51162"/>
  <c r="BV193" i="51162"/>
  <c r="BV194" i="51162"/>
  <c r="BV195" i="51162"/>
  <c r="BV196" i="51162"/>
  <c r="BV197" i="51162"/>
  <c r="BV198" i="51162"/>
  <c r="BV199" i="51162"/>
  <c r="BV200" i="51162"/>
  <c r="BV201" i="51162"/>
  <c r="BV202" i="51162"/>
  <c r="BV203" i="51162"/>
  <c r="BV204" i="51162"/>
  <c r="BV205" i="51162"/>
  <c r="BV207" i="51162"/>
  <c r="CK22" i="51162"/>
  <c r="BU238" i="51162"/>
  <c r="BU239" i="51162"/>
  <c r="BU240" i="51162"/>
  <c r="BU241" i="51162"/>
  <c r="BU242" i="51162"/>
  <c r="BU243" i="51162"/>
  <c r="BU244" i="51162"/>
  <c r="BU245" i="51162"/>
  <c r="BU246" i="51162"/>
  <c r="BU247" i="51162"/>
  <c r="BU248" i="51162"/>
  <c r="BU249" i="51162"/>
  <c r="BU250" i="51162"/>
  <c r="BU251" i="51162"/>
  <c r="BU252" i="51162"/>
  <c r="BU253" i="51162"/>
  <c r="BU254" i="51162"/>
  <c r="BU255" i="51162"/>
  <c r="BU256" i="51162"/>
  <c r="BU258" i="51162"/>
  <c r="BV238" i="51162"/>
  <c r="BV239" i="51162"/>
  <c r="BV240" i="51162"/>
  <c r="BV241" i="51162"/>
  <c r="BV242" i="51162"/>
  <c r="BV243" i="51162"/>
  <c r="BV244" i="51162"/>
  <c r="BV245" i="51162"/>
  <c r="BV246" i="51162"/>
  <c r="BV247" i="51162"/>
  <c r="BV248" i="51162"/>
  <c r="BV249" i="51162"/>
  <c r="BV250" i="51162"/>
  <c r="BV251" i="51162"/>
  <c r="BV252" i="51162"/>
  <c r="BV253" i="51162"/>
  <c r="BV254" i="51162"/>
  <c r="BV255" i="51162"/>
  <c r="BV256" i="51162"/>
  <c r="BV258" i="51162"/>
  <c r="CL22" i="51162"/>
  <c r="BU289" i="51162"/>
  <c r="BU290" i="51162"/>
  <c r="BU291" i="51162"/>
  <c r="BU292" i="51162"/>
  <c r="BU293" i="51162"/>
  <c r="BU294" i="51162"/>
  <c r="BU295" i="51162"/>
  <c r="BU296" i="51162"/>
  <c r="BU297" i="51162"/>
  <c r="BU298" i="51162"/>
  <c r="BU299" i="51162"/>
  <c r="BU300" i="51162"/>
  <c r="BU301" i="51162"/>
  <c r="BU302" i="51162"/>
  <c r="BU303" i="51162"/>
  <c r="BU304" i="51162"/>
  <c r="BU305" i="51162"/>
  <c r="BU306" i="51162"/>
  <c r="BU307" i="51162"/>
  <c r="BU309" i="51162"/>
  <c r="BV289" i="51162"/>
  <c r="BV290" i="51162"/>
  <c r="BV291" i="51162"/>
  <c r="BV292" i="51162"/>
  <c r="BV293" i="51162"/>
  <c r="BV294" i="51162"/>
  <c r="BV295" i="51162"/>
  <c r="BV296" i="51162"/>
  <c r="BV297" i="51162"/>
  <c r="BV298" i="51162"/>
  <c r="BV299" i="51162"/>
  <c r="BV300" i="51162"/>
  <c r="BV301" i="51162"/>
  <c r="BV302" i="51162"/>
  <c r="BV303" i="51162"/>
  <c r="BV304" i="51162"/>
  <c r="BV305" i="51162"/>
  <c r="BV306" i="51162"/>
  <c r="BV307" i="51162"/>
  <c r="BV309" i="51162"/>
  <c r="CM22" i="51162"/>
  <c r="BU340" i="51162"/>
  <c r="BU341" i="51162"/>
  <c r="BU342" i="51162"/>
  <c r="BU343" i="51162"/>
  <c r="BU344" i="51162"/>
  <c r="BU345" i="51162"/>
  <c r="BU346" i="51162"/>
  <c r="BU347" i="51162"/>
  <c r="BU348" i="51162"/>
  <c r="BU349" i="51162"/>
  <c r="BU350" i="51162"/>
  <c r="BU351" i="51162"/>
  <c r="BU352" i="51162"/>
  <c r="BU353" i="51162"/>
  <c r="BU354" i="51162"/>
  <c r="BU355" i="51162"/>
  <c r="BU356" i="51162"/>
  <c r="BU357" i="51162"/>
  <c r="BU358" i="51162"/>
  <c r="BU360" i="51162"/>
  <c r="BV340" i="51162"/>
  <c r="BV341" i="51162"/>
  <c r="BV342" i="51162"/>
  <c r="BV343" i="51162"/>
  <c r="BV344" i="51162"/>
  <c r="BV345" i="51162"/>
  <c r="BV346" i="51162"/>
  <c r="BV347" i="51162"/>
  <c r="BV348" i="51162"/>
  <c r="BV349" i="51162"/>
  <c r="BV350" i="51162"/>
  <c r="BV351" i="51162"/>
  <c r="BV352" i="51162"/>
  <c r="BV353" i="51162"/>
  <c r="BV354" i="51162"/>
  <c r="BV355" i="51162"/>
  <c r="BV356" i="51162"/>
  <c r="BV357" i="51162"/>
  <c r="BV358" i="51162"/>
  <c r="BV360" i="51162"/>
  <c r="CN22" i="51162"/>
  <c r="BU391" i="51162"/>
  <c r="BU392" i="51162"/>
  <c r="BU393" i="51162"/>
  <c r="BU394" i="51162"/>
  <c r="BU395" i="51162"/>
  <c r="BU396" i="51162"/>
  <c r="BU397" i="51162"/>
  <c r="BU398" i="51162"/>
  <c r="BU399" i="51162"/>
  <c r="BU400" i="51162"/>
  <c r="BU401" i="51162"/>
  <c r="BU402" i="51162"/>
  <c r="BU403" i="51162"/>
  <c r="BU404" i="51162"/>
  <c r="BU405" i="51162"/>
  <c r="BU406" i="51162"/>
  <c r="BU407" i="51162"/>
  <c r="BU408" i="51162"/>
  <c r="BU409" i="51162"/>
  <c r="BU411" i="51162"/>
  <c r="BV391" i="51162"/>
  <c r="BV392" i="51162"/>
  <c r="BV393" i="51162"/>
  <c r="BV394" i="51162"/>
  <c r="BV395" i="51162"/>
  <c r="BV396" i="51162"/>
  <c r="BV397" i="51162"/>
  <c r="BV398" i="51162"/>
  <c r="BV399" i="51162"/>
  <c r="BV400" i="51162"/>
  <c r="BV401" i="51162"/>
  <c r="BV402" i="51162"/>
  <c r="BV403" i="51162"/>
  <c r="BV404" i="51162"/>
  <c r="BV405" i="51162"/>
  <c r="BV406" i="51162"/>
  <c r="BV407" i="51162"/>
  <c r="BV408" i="51162"/>
  <c r="BV409" i="51162"/>
  <c r="BV411" i="51162"/>
  <c r="CO22" i="51162"/>
  <c r="BU442" i="51162"/>
  <c r="BU443" i="51162"/>
  <c r="BU444" i="51162"/>
  <c r="BU445" i="51162"/>
  <c r="BU446" i="51162"/>
  <c r="BU447" i="51162"/>
  <c r="BU448" i="51162"/>
  <c r="BU449" i="51162"/>
  <c r="BU450" i="51162"/>
  <c r="BU451" i="51162"/>
  <c r="BU452" i="51162"/>
  <c r="BU453" i="51162"/>
  <c r="BU454" i="51162"/>
  <c r="BU455" i="51162"/>
  <c r="BU456" i="51162"/>
  <c r="BU457" i="51162"/>
  <c r="BU458" i="51162"/>
  <c r="BU459" i="51162"/>
  <c r="BU460" i="51162"/>
  <c r="BU462" i="51162"/>
  <c r="BV442" i="51162"/>
  <c r="BV443" i="51162"/>
  <c r="BV444" i="51162"/>
  <c r="BV445" i="51162"/>
  <c r="BV446" i="51162"/>
  <c r="BV447" i="51162"/>
  <c r="BV448" i="51162"/>
  <c r="BV449" i="51162"/>
  <c r="BV450" i="51162"/>
  <c r="BV451" i="51162"/>
  <c r="BV452" i="51162"/>
  <c r="BV453" i="51162"/>
  <c r="BV454" i="51162"/>
  <c r="BV455" i="51162"/>
  <c r="BV456" i="51162"/>
  <c r="BV457" i="51162"/>
  <c r="BV458" i="51162"/>
  <c r="BV459" i="51162"/>
  <c r="BV460" i="51162"/>
  <c r="BV462" i="51162"/>
  <c r="CP22" i="51162"/>
  <c r="DP22" i="51162"/>
  <c r="DQ22" i="51162"/>
  <c r="DR22" i="51162"/>
  <c r="DS22" i="51162"/>
  <c r="DT22" i="51162"/>
  <c r="DU22" i="51162"/>
  <c r="DV22" i="51162"/>
  <c r="DW22" i="51162"/>
  <c r="DX22" i="51162"/>
  <c r="DY22" i="51162"/>
  <c r="EA22" i="51162"/>
  <c r="EB22" i="51162"/>
  <c r="EC22" i="51162"/>
  <c r="B23" i="51162"/>
  <c r="C23" i="51162"/>
  <c r="D23" i="51162"/>
  <c r="E23" i="51162"/>
  <c r="F23" i="51162"/>
  <c r="G23" i="51162"/>
  <c r="H23" i="51162"/>
  <c r="I23" i="51162"/>
  <c r="J23" i="51162"/>
  <c r="K23" i="51162"/>
  <c r="L23" i="51162"/>
  <c r="M23" i="51162"/>
  <c r="N23" i="51162"/>
  <c r="O23" i="51162"/>
  <c r="P23" i="51162"/>
  <c r="Q23" i="51162"/>
  <c r="R23" i="51162"/>
  <c r="S23" i="51162"/>
  <c r="W23" i="51162"/>
  <c r="X23" i="51162"/>
  <c r="Y23" i="51162"/>
  <c r="Z23" i="51162"/>
  <c r="AA23" i="51162"/>
  <c r="AB23" i="51162"/>
  <c r="AC23" i="51162"/>
  <c r="AD23" i="51162"/>
  <c r="AE23" i="51162"/>
  <c r="AF23" i="51162"/>
  <c r="AG23" i="51162"/>
  <c r="AH23" i="51162"/>
  <c r="AI23" i="51162"/>
  <c r="AJ23" i="51162"/>
  <c r="AK23" i="51162"/>
  <c r="AL23" i="51162"/>
  <c r="AM23" i="51162"/>
  <c r="AN23" i="51162"/>
  <c r="BW34" i="51162"/>
  <c r="BW35" i="51162"/>
  <c r="BW36" i="51162"/>
  <c r="BW37" i="51162"/>
  <c r="BW38" i="51162"/>
  <c r="BW39" i="51162"/>
  <c r="BW40" i="51162"/>
  <c r="BW41" i="51162"/>
  <c r="BW42" i="51162"/>
  <c r="BW43" i="51162"/>
  <c r="BW44" i="51162"/>
  <c r="BW45" i="51162"/>
  <c r="BW46" i="51162"/>
  <c r="BW47" i="51162"/>
  <c r="BW48" i="51162"/>
  <c r="BW49" i="51162"/>
  <c r="BW50" i="51162"/>
  <c r="BW51" i="51162"/>
  <c r="BW52" i="51162"/>
  <c r="BW54" i="51162"/>
  <c r="BX34" i="51162"/>
  <c r="BX35" i="51162"/>
  <c r="BX36" i="51162"/>
  <c r="BX37" i="51162"/>
  <c r="BX38" i="51162"/>
  <c r="BX39" i="51162"/>
  <c r="BX40" i="51162"/>
  <c r="BX41" i="51162"/>
  <c r="BX42" i="51162"/>
  <c r="BX43" i="51162"/>
  <c r="BX44" i="51162"/>
  <c r="BX45" i="51162"/>
  <c r="BX46" i="51162"/>
  <c r="BX47" i="51162"/>
  <c r="BX48" i="51162"/>
  <c r="BX49" i="51162"/>
  <c r="BX50" i="51162"/>
  <c r="BX51" i="51162"/>
  <c r="BX52" i="51162"/>
  <c r="BX54" i="51162"/>
  <c r="CH23" i="51162"/>
  <c r="BW85" i="51162"/>
  <c r="BW86" i="51162"/>
  <c r="BW87" i="51162"/>
  <c r="BW88" i="51162"/>
  <c r="BW89" i="51162"/>
  <c r="BW90" i="51162"/>
  <c r="BW91" i="51162"/>
  <c r="BW92" i="51162"/>
  <c r="BW93" i="51162"/>
  <c r="BW94" i="51162"/>
  <c r="BW95" i="51162"/>
  <c r="BW96" i="51162"/>
  <c r="BW97" i="51162"/>
  <c r="BW98" i="51162"/>
  <c r="BW99" i="51162"/>
  <c r="BW100" i="51162"/>
  <c r="BW101" i="51162"/>
  <c r="BW102" i="51162"/>
  <c r="BW103" i="51162"/>
  <c r="BW105" i="51162"/>
  <c r="BX85" i="51162"/>
  <c r="BX86" i="51162"/>
  <c r="BX87" i="51162"/>
  <c r="BX88" i="51162"/>
  <c r="BX89" i="51162"/>
  <c r="BX90" i="51162"/>
  <c r="BX91" i="51162"/>
  <c r="BX92" i="51162"/>
  <c r="BX93" i="51162"/>
  <c r="BX94" i="51162"/>
  <c r="BX95" i="51162"/>
  <c r="BX96" i="51162"/>
  <c r="BX97" i="51162"/>
  <c r="BX98" i="51162"/>
  <c r="BX99" i="51162"/>
  <c r="BX100" i="51162"/>
  <c r="BX101" i="51162"/>
  <c r="BX102" i="51162"/>
  <c r="BX103" i="51162"/>
  <c r="BX105" i="51162"/>
  <c r="CI23" i="51162"/>
  <c r="BW136" i="51162"/>
  <c r="BW137" i="51162"/>
  <c r="BW138" i="51162"/>
  <c r="BW139" i="51162"/>
  <c r="BW140" i="51162"/>
  <c r="BW141" i="51162"/>
  <c r="BW142" i="51162"/>
  <c r="BW143" i="51162"/>
  <c r="BW144" i="51162"/>
  <c r="BW145" i="51162"/>
  <c r="BW146" i="51162"/>
  <c r="BW147" i="51162"/>
  <c r="BW148" i="51162"/>
  <c r="BW149" i="51162"/>
  <c r="BW150" i="51162"/>
  <c r="BW151" i="51162"/>
  <c r="BW152" i="51162"/>
  <c r="BW153" i="51162"/>
  <c r="BW154" i="51162"/>
  <c r="BW156" i="51162"/>
  <c r="BX136" i="51162"/>
  <c r="BX137" i="51162"/>
  <c r="BX138" i="51162"/>
  <c r="BX139" i="51162"/>
  <c r="BX140" i="51162"/>
  <c r="BX141" i="51162"/>
  <c r="BX142" i="51162"/>
  <c r="BX143" i="51162"/>
  <c r="BX144" i="51162"/>
  <c r="BX145" i="51162"/>
  <c r="BX146" i="51162"/>
  <c r="BX147" i="51162"/>
  <c r="BX148" i="51162"/>
  <c r="BX149" i="51162"/>
  <c r="BX150" i="51162"/>
  <c r="BX151" i="51162"/>
  <c r="BX152" i="51162"/>
  <c r="BX153" i="51162"/>
  <c r="BX154" i="51162"/>
  <c r="BX156" i="51162"/>
  <c r="CJ23" i="51162"/>
  <c r="BW187" i="51162"/>
  <c r="BW188" i="51162"/>
  <c r="BW189" i="51162"/>
  <c r="BW190" i="51162"/>
  <c r="BW191" i="51162"/>
  <c r="BW192" i="51162"/>
  <c r="BW193" i="51162"/>
  <c r="BW194" i="51162"/>
  <c r="BW195" i="51162"/>
  <c r="BW196" i="51162"/>
  <c r="BW197" i="51162"/>
  <c r="BW198" i="51162"/>
  <c r="BW199" i="51162"/>
  <c r="BW200" i="51162"/>
  <c r="BW201" i="51162"/>
  <c r="BW202" i="51162"/>
  <c r="BW203" i="51162"/>
  <c r="BW204" i="51162"/>
  <c r="BW205" i="51162"/>
  <c r="BW207" i="51162"/>
  <c r="BX187" i="51162"/>
  <c r="BX188" i="51162"/>
  <c r="BX189" i="51162"/>
  <c r="BX190" i="51162"/>
  <c r="BX191" i="51162"/>
  <c r="BX192" i="51162"/>
  <c r="BX193" i="51162"/>
  <c r="BX194" i="51162"/>
  <c r="BX195" i="51162"/>
  <c r="BX196" i="51162"/>
  <c r="BX197" i="51162"/>
  <c r="BX198" i="51162"/>
  <c r="BX199" i="51162"/>
  <c r="BX200" i="51162"/>
  <c r="BX201" i="51162"/>
  <c r="BX202" i="51162"/>
  <c r="BX203" i="51162"/>
  <c r="BX204" i="51162"/>
  <c r="BX205" i="51162"/>
  <c r="BX207" i="51162"/>
  <c r="CK23" i="51162"/>
  <c r="BW238" i="51162"/>
  <c r="BW239" i="51162"/>
  <c r="BW240" i="51162"/>
  <c r="BW241" i="51162"/>
  <c r="BW242" i="51162"/>
  <c r="BW243" i="51162"/>
  <c r="BW244" i="51162"/>
  <c r="BW245" i="51162"/>
  <c r="BW246" i="51162"/>
  <c r="BW247" i="51162"/>
  <c r="BW248" i="51162"/>
  <c r="BW249" i="51162"/>
  <c r="BW250" i="51162"/>
  <c r="BW251" i="51162"/>
  <c r="BW252" i="51162"/>
  <c r="BW253" i="51162"/>
  <c r="BW254" i="51162"/>
  <c r="BW255" i="51162"/>
  <c r="BW256" i="51162"/>
  <c r="BW258" i="51162"/>
  <c r="BX238" i="51162"/>
  <c r="BX239" i="51162"/>
  <c r="BX240" i="51162"/>
  <c r="BX241" i="51162"/>
  <c r="BX242" i="51162"/>
  <c r="BX243" i="51162"/>
  <c r="BX244" i="51162"/>
  <c r="BX245" i="51162"/>
  <c r="BX246" i="51162"/>
  <c r="BX247" i="51162"/>
  <c r="BX248" i="51162"/>
  <c r="BX249" i="51162"/>
  <c r="BX250" i="51162"/>
  <c r="BX251" i="51162"/>
  <c r="BX252" i="51162"/>
  <c r="BX253" i="51162"/>
  <c r="BX254" i="51162"/>
  <c r="BX255" i="51162"/>
  <c r="BX256" i="51162"/>
  <c r="BX258" i="51162"/>
  <c r="CL23" i="51162"/>
  <c r="BW289" i="51162"/>
  <c r="BW290" i="51162"/>
  <c r="BW291" i="51162"/>
  <c r="BW292" i="51162"/>
  <c r="BW293" i="51162"/>
  <c r="BW294" i="51162"/>
  <c r="BW295" i="51162"/>
  <c r="BW296" i="51162"/>
  <c r="BW297" i="51162"/>
  <c r="BW298" i="51162"/>
  <c r="BW299" i="51162"/>
  <c r="BW300" i="51162"/>
  <c r="BW301" i="51162"/>
  <c r="BW302" i="51162"/>
  <c r="BW303" i="51162"/>
  <c r="BW304" i="51162"/>
  <c r="BW305" i="51162"/>
  <c r="BW306" i="51162"/>
  <c r="BW307" i="51162"/>
  <c r="BW309" i="51162"/>
  <c r="BX289" i="51162"/>
  <c r="BX290" i="51162"/>
  <c r="BX291" i="51162"/>
  <c r="BX292" i="51162"/>
  <c r="BX293" i="51162"/>
  <c r="BX294" i="51162"/>
  <c r="BX295" i="51162"/>
  <c r="BX296" i="51162"/>
  <c r="BX297" i="51162"/>
  <c r="BX298" i="51162"/>
  <c r="BX299" i="51162"/>
  <c r="BX300" i="51162"/>
  <c r="BX301" i="51162"/>
  <c r="BX302" i="51162"/>
  <c r="BX303" i="51162"/>
  <c r="BX304" i="51162"/>
  <c r="BX305" i="51162"/>
  <c r="BX306" i="51162"/>
  <c r="BX307" i="51162"/>
  <c r="BX309" i="51162"/>
  <c r="CM23" i="51162"/>
  <c r="BW340" i="51162"/>
  <c r="BW341" i="51162"/>
  <c r="BW342" i="51162"/>
  <c r="BW343" i="51162"/>
  <c r="BW344" i="51162"/>
  <c r="BW345" i="51162"/>
  <c r="BW346" i="51162"/>
  <c r="BW347" i="51162"/>
  <c r="BW348" i="51162"/>
  <c r="BW349" i="51162"/>
  <c r="BW350" i="51162"/>
  <c r="BW351" i="51162"/>
  <c r="BW352" i="51162"/>
  <c r="BW353" i="51162"/>
  <c r="BW354" i="51162"/>
  <c r="BW355" i="51162"/>
  <c r="BW356" i="51162"/>
  <c r="BW357" i="51162"/>
  <c r="BW358" i="51162"/>
  <c r="BW360" i="51162"/>
  <c r="BX340" i="51162"/>
  <c r="BX341" i="51162"/>
  <c r="BX342" i="51162"/>
  <c r="BX343" i="51162"/>
  <c r="BX344" i="51162"/>
  <c r="BX345" i="51162"/>
  <c r="BX346" i="51162"/>
  <c r="BX347" i="51162"/>
  <c r="BX348" i="51162"/>
  <c r="BX349" i="51162"/>
  <c r="BX350" i="51162"/>
  <c r="BX351" i="51162"/>
  <c r="BX352" i="51162"/>
  <c r="BX353" i="51162"/>
  <c r="BX354" i="51162"/>
  <c r="BX355" i="51162"/>
  <c r="BX356" i="51162"/>
  <c r="BX357" i="51162"/>
  <c r="BX358" i="51162"/>
  <c r="BX360" i="51162"/>
  <c r="CN23" i="51162"/>
  <c r="BW391" i="51162"/>
  <c r="BW392" i="51162"/>
  <c r="BW393" i="51162"/>
  <c r="BW394" i="51162"/>
  <c r="BW395" i="51162"/>
  <c r="BW396" i="51162"/>
  <c r="BW397" i="51162"/>
  <c r="BW398" i="51162"/>
  <c r="BW399" i="51162"/>
  <c r="BW400" i="51162"/>
  <c r="BW401" i="51162"/>
  <c r="BW402" i="51162"/>
  <c r="BW403" i="51162"/>
  <c r="BW404" i="51162"/>
  <c r="BW405" i="51162"/>
  <c r="BW406" i="51162"/>
  <c r="BW407" i="51162"/>
  <c r="BW408" i="51162"/>
  <c r="BW409" i="51162"/>
  <c r="BW411" i="51162"/>
  <c r="BX391" i="51162"/>
  <c r="BX392" i="51162"/>
  <c r="BX393" i="51162"/>
  <c r="BX394" i="51162"/>
  <c r="BX395" i="51162"/>
  <c r="BX396" i="51162"/>
  <c r="BX397" i="51162"/>
  <c r="BX398" i="51162"/>
  <c r="BX399" i="51162"/>
  <c r="BX400" i="51162"/>
  <c r="BX401" i="51162"/>
  <c r="BX402" i="51162"/>
  <c r="BX403" i="51162"/>
  <c r="BX404" i="51162"/>
  <c r="BX405" i="51162"/>
  <c r="BX406" i="51162"/>
  <c r="BX407" i="51162"/>
  <c r="BX408" i="51162"/>
  <c r="BX409" i="51162"/>
  <c r="BX411" i="51162"/>
  <c r="CO23" i="51162"/>
  <c r="BW442" i="51162"/>
  <c r="BW443" i="51162"/>
  <c r="BW444" i="51162"/>
  <c r="BW445" i="51162"/>
  <c r="BW446" i="51162"/>
  <c r="BW447" i="51162"/>
  <c r="BW448" i="51162"/>
  <c r="BW449" i="51162"/>
  <c r="BW450" i="51162"/>
  <c r="BW451" i="51162"/>
  <c r="BW452" i="51162"/>
  <c r="BW453" i="51162"/>
  <c r="BW454" i="51162"/>
  <c r="BW455" i="51162"/>
  <c r="BW456" i="51162"/>
  <c r="BW457" i="51162"/>
  <c r="BW458" i="51162"/>
  <c r="BW459" i="51162"/>
  <c r="BW460" i="51162"/>
  <c r="BW462" i="51162"/>
  <c r="BX442" i="51162"/>
  <c r="BX443" i="51162"/>
  <c r="BX444" i="51162"/>
  <c r="BX445" i="51162"/>
  <c r="BX446" i="51162"/>
  <c r="BX447" i="51162"/>
  <c r="BX448" i="51162"/>
  <c r="BX449" i="51162"/>
  <c r="BX450" i="51162"/>
  <c r="BX451" i="51162"/>
  <c r="BX452" i="51162"/>
  <c r="BX453" i="51162"/>
  <c r="BX454" i="51162"/>
  <c r="BX455" i="51162"/>
  <c r="BX456" i="51162"/>
  <c r="BX457" i="51162"/>
  <c r="BX458" i="51162"/>
  <c r="BX459" i="51162"/>
  <c r="BX460" i="51162"/>
  <c r="BX462" i="51162"/>
  <c r="CP23" i="51162"/>
  <c r="DP23" i="51162"/>
  <c r="DQ23" i="51162"/>
  <c r="DR23" i="51162"/>
  <c r="DS23" i="51162"/>
  <c r="DT23" i="51162"/>
  <c r="DU23" i="51162"/>
  <c r="DV23" i="51162"/>
  <c r="DW23" i="51162"/>
  <c r="DX23" i="51162"/>
  <c r="DY23" i="51162"/>
  <c r="EA23" i="51162"/>
  <c r="EB23" i="51162"/>
  <c r="EC23" i="51162"/>
  <c r="B24" i="51162"/>
  <c r="C24" i="51162"/>
  <c r="D24" i="51162"/>
  <c r="E24" i="51162"/>
  <c r="F24" i="51162"/>
  <c r="G24" i="51162"/>
  <c r="H24" i="51162"/>
  <c r="I24" i="51162"/>
  <c r="J24" i="51162"/>
  <c r="K24" i="51162"/>
  <c r="L24" i="51162"/>
  <c r="M24" i="51162"/>
  <c r="N24" i="51162"/>
  <c r="O24" i="51162"/>
  <c r="P24" i="51162"/>
  <c r="Q24" i="51162"/>
  <c r="R24" i="51162"/>
  <c r="S24" i="51162"/>
  <c r="W24" i="51162"/>
  <c r="X24" i="51162"/>
  <c r="Y24" i="51162"/>
  <c r="Z24" i="51162"/>
  <c r="AA24" i="51162"/>
  <c r="AB24" i="51162"/>
  <c r="AC24" i="51162"/>
  <c r="AD24" i="51162"/>
  <c r="AE24" i="51162"/>
  <c r="AF24" i="51162"/>
  <c r="AG24" i="51162"/>
  <c r="AH24" i="51162"/>
  <c r="AI24" i="51162"/>
  <c r="AJ24" i="51162"/>
  <c r="AK24" i="51162"/>
  <c r="AL24" i="51162"/>
  <c r="AM24" i="51162"/>
  <c r="AN24" i="51162"/>
  <c r="BY34" i="51162"/>
  <c r="BY35" i="51162"/>
  <c r="BY36" i="51162"/>
  <c r="BY37" i="51162"/>
  <c r="BY38" i="51162"/>
  <c r="BY39" i="51162"/>
  <c r="BY40" i="51162"/>
  <c r="BY41" i="51162"/>
  <c r="BY42" i="51162"/>
  <c r="BY43" i="51162"/>
  <c r="BY44" i="51162"/>
  <c r="BY45" i="51162"/>
  <c r="BY46" i="51162"/>
  <c r="BY47" i="51162"/>
  <c r="BY48" i="51162"/>
  <c r="BY49" i="51162"/>
  <c r="BY50" i="51162"/>
  <c r="BY51" i="51162"/>
  <c r="BY52" i="51162"/>
  <c r="BY54" i="51162"/>
  <c r="BZ34" i="51162"/>
  <c r="BZ35" i="51162"/>
  <c r="BZ36" i="51162"/>
  <c r="BZ37" i="51162"/>
  <c r="BZ38" i="51162"/>
  <c r="BZ39" i="51162"/>
  <c r="BZ40" i="51162"/>
  <c r="BZ41" i="51162"/>
  <c r="BZ42" i="51162"/>
  <c r="BZ43" i="51162"/>
  <c r="BZ44" i="51162"/>
  <c r="BZ45" i="51162"/>
  <c r="BZ46" i="51162"/>
  <c r="BZ47" i="51162"/>
  <c r="BZ48" i="51162"/>
  <c r="BZ49" i="51162"/>
  <c r="BZ50" i="51162"/>
  <c r="BZ51" i="51162"/>
  <c r="BZ52" i="51162"/>
  <c r="BZ54" i="51162"/>
  <c r="CH24" i="51162"/>
  <c r="BY85" i="51162"/>
  <c r="BY86" i="51162"/>
  <c r="BY87" i="51162"/>
  <c r="BY88" i="51162"/>
  <c r="BY89" i="51162"/>
  <c r="BY90" i="51162"/>
  <c r="BY91" i="51162"/>
  <c r="BY92" i="51162"/>
  <c r="BY93" i="51162"/>
  <c r="BY94" i="51162"/>
  <c r="BY95" i="51162"/>
  <c r="BY96" i="51162"/>
  <c r="BY97" i="51162"/>
  <c r="BY98" i="51162"/>
  <c r="BY99" i="51162"/>
  <c r="BY100" i="51162"/>
  <c r="BY101" i="51162"/>
  <c r="BY102" i="51162"/>
  <c r="BY103" i="51162"/>
  <c r="BY105" i="51162"/>
  <c r="BZ85" i="51162"/>
  <c r="BZ86" i="51162"/>
  <c r="BZ87" i="51162"/>
  <c r="BZ88" i="51162"/>
  <c r="BZ89" i="51162"/>
  <c r="BZ90" i="51162"/>
  <c r="BZ91" i="51162"/>
  <c r="BZ92" i="51162"/>
  <c r="BZ93" i="51162"/>
  <c r="BZ94" i="51162"/>
  <c r="BZ95" i="51162"/>
  <c r="BZ96" i="51162"/>
  <c r="BZ97" i="51162"/>
  <c r="BZ98" i="51162"/>
  <c r="BZ99" i="51162"/>
  <c r="BZ100" i="51162"/>
  <c r="BZ101" i="51162"/>
  <c r="BZ102" i="51162"/>
  <c r="BZ103" i="51162"/>
  <c r="BZ105" i="51162"/>
  <c r="CI24" i="51162"/>
  <c r="BY136" i="51162"/>
  <c r="BY137" i="51162"/>
  <c r="BY138" i="51162"/>
  <c r="BY139" i="51162"/>
  <c r="BY140" i="51162"/>
  <c r="BY141" i="51162"/>
  <c r="BY142" i="51162"/>
  <c r="BY143" i="51162"/>
  <c r="BY144" i="51162"/>
  <c r="BY145" i="51162"/>
  <c r="BY146" i="51162"/>
  <c r="BY147" i="51162"/>
  <c r="BY148" i="51162"/>
  <c r="BY149" i="51162"/>
  <c r="BY150" i="51162"/>
  <c r="BY151" i="51162"/>
  <c r="BY152" i="51162"/>
  <c r="BY153" i="51162"/>
  <c r="BY154" i="51162"/>
  <c r="BY156" i="51162"/>
  <c r="BZ136" i="51162"/>
  <c r="BZ137" i="51162"/>
  <c r="BZ138" i="51162"/>
  <c r="BZ139" i="51162"/>
  <c r="BZ140" i="51162"/>
  <c r="BZ141" i="51162"/>
  <c r="BZ142" i="51162"/>
  <c r="BZ143" i="51162"/>
  <c r="BZ144" i="51162"/>
  <c r="BZ145" i="51162"/>
  <c r="BZ146" i="51162"/>
  <c r="BZ147" i="51162"/>
  <c r="BZ148" i="51162"/>
  <c r="BZ149" i="51162"/>
  <c r="BZ150" i="51162"/>
  <c r="BZ151" i="51162"/>
  <c r="BZ152" i="51162"/>
  <c r="BZ153" i="51162"/>
  <c r="BZ154" i="51162"/>
  <c r="BZ156" i="51162"/>
  <c r="CJ24" i="51162"/>
  <c r="BY187" i="51162"/>
  <c r="BY188" i="51162"/>
  <c r="BY189" i="51162"/>
  <c r="BY190" i="51162"/>
  <c r="BY191" i="51162"/>
  <c r="BY192" i="51162"/>
  <c r="BY193" i="51162"/>
  <c r="BY194" i="51162"/>
  <c r="BY195" i="51162"/>
  <c r="BY196" i="51162"/>
  <c r="BY197" i="51162"/>
  <c r="BY198" i="51162"/>
  <c r="BY199" i="51162"/>
  <c r="BY200" i="51162"/>
  <c r="BY201" i="51162"/>
  <c r="BY202" i="51162"/>
  <c r="BY203" i="51162"/>
  <c r="BY204" i="51162"/>
  <c r="BY205" i="51162"/>
  <c r="BY207" i="51162"/>
  <c r="BZ187" i="51162"/>
  <c r="BZ188" i="51162"/>
  <c r="BZ189" i="51162"/>
  <c r="BZ190" i="51162"/>
  <c r="BZ191" i="51162"/>
  <c r="BZ192" i="51162"/>
  <c r="BZ193" i="51162"/>
  <c r="BZ194" i="51162"/>
  <c r="BZ195" i="51162"/>
  <c r="BZ196" i="51162"/>
  <c r="BZ197" i="51162"/>
  <c r="BZ198" i="51162"/>
  <c r="BZ199" i="51162"/>
  <c r="BZ200" i="51162"/>
  <c r="BZ201" i="51162"/>
  <c r="BZ202" i="51162"/>
  <c r="BZ203" i="51162"/>
  <c r="BZ204" i="51162"/>
  <c r="BZ205" i="51162"/>
  <c r="BZ207" i="51162"/>
  <c r="CK24" i="51162"/>
  <c r="BY238" i="51162"/>
  <c r="BY239" i="51162"/>
  <c r="BY240" i="51162"/>
  <c r="BY241" i="51162"/>
  <c r="BY242" i="51162"/>
  <c r="BY243" i="51162"/>
  <c r="BY244" i="51162"/>
  <c r="BY245" i="51162"/>
  <c r="BY246" i="51162"/>
  <c r="BY247" i="51162"/>
  <c r="BY248" i="51162"/>
  <c r="BY249" i="51162"/>
  <c r="BY250" i="51162"/>
  <c r="BY251" i="51162"/>
  <c r="BY252" i="51162"/>
  <c r="BY253" i="51162"/>
  <c r="BY254" i="51162"/>
  <c r="BY255" i="51162"/>
  <c r="BY256" i="51162"/>
  <c r="BY258" i="51162"/>
  <c r="BZ238" i="51162"/>
  <c r="BZ239" i="51162"/>
  <c r="BZ240" i="51162"/>
  <c r="BZ241" i="51162"/>
  <c r="BZ242" i="51162"/>
  <c r="BZ243" i="51162"/>
  <c r="BZ244" i="51162"/>
  <c r="BZ245" i="51162"/>
  <c r="BZ246" i="51162"/>
  <c r="BZ247" i="51162"/>
  <c r="BZ248" i="51162"/>
  <c r="BZ249" i="51162"/>
  <c r="BZ250" i="51162"/>
  <c r="BZ251" i="51162"/>
  <c r="BZ252" i="51162"/>
  <c r="BZ253" i="51162"/>
  <c r="BZ254" i="51162"/>
  <c r="BZ255" i="51162"/>
  <c r="BZ256" i="51162"/>
  <c r="BZ258" i="51162"/>
  <c r="CL24" i="51162"/>
  <c r="BY289" i="51162"/>
  <c r="BY290" i="51162"/>
  <c r="BY291" i="51162"/>
  <c r="BY292" i="51162"/>
  <c r="BY293" i="51162"/>
  <c r="BY294" i="51162"/>
  <c r="BY295" i="51162"/>
  <c r="BY296" i="51162"/>
  <c r="BY297" i="51162"/>
  <c r="BY298" i="51162"/>
  <c r="BY299" i="51162"/>
  <c r="BY300" i="51162"/>
  <c r="BY301" i="51162"/>
  <c r="BY302" i="51162"/>
  <c r="BY303" i="51162"/>
  <c r="BY304" i="51162"/>
  <c r="BY305" i="51162"/>
  <c r="BY306" i="51162"/>
  <c r="BY307" i="51162"/>
  <c r="BY309" i="51162"/>
  <c r="BZ289" i="51162"/>
  <c r="BZ290" i="51162"/>
  <c r="BZ291" i="51162"/>
  <c r="BZ292" i="51162"/>
  <c r="BZ293" i="51162"/>
  <c r="BZ294" i="51162"/>
  <c r="BZ295" i="51162"/>
  <c r="BZ296" i="51162"/>
  <c r="BZ297" i="51162"/>
  <c r="BZ298" i="51162"/>
  <c r="BZ299" i="51162"/>
  <c r="BZ300" i="51162"/>
  <c r="BZ301" i="51162"/>
  <c r="BZ302" i="51162"/>
  <c r="BZ303" i="51162"/>
  <c r="BZ304" i="51162"/>
  <c r="BZ305" i="51162"/>
  <c r="BZ306" i="51162"/>
  <c r="BZ307" i="51162"/>
  <c r="BZ309" i="51162"/>
  <c r="CM24" i="51162"/>
  <c r="BY340" i="51162"/>
  <c r="BY341" i="51162"/>
  <c r="BY342" i="51162"/>
  <c r="BY343" i="51162"/>
  <c r="BY344" i="51162"/>
  <c r="BY345" i="51162"/>
  <c r="BY346" i="51162"/>
  <c r="BY347" i="51162"/>
  <c r="BY348" i="51162"/>
  <c r="BY349" i="51162"/>
  <c r="BY350" i="51162"/>
  <c r="BY351" i="51162"/>
  <c r="BY352" i="51162"/>
  <c r="BY353" i="51162"/>
  <c r="BY354" i="51162"/>
  <c r="BY355" i="51162"/>
  <c r="BY356" i="51162"/>
  <c r="BY357" i="51162"/>
  <c r="BY358" i="51162"/>
  <c r="BY360" i="51162"/>
  <c r="BZ340" i="51162"/>
  <c r="BZ341" i="51162"/>
  <c r="BZ342" i="51162"/>
  <c r="BZ343" i="51162"/>
  <c r="BZ344" i="51162"/>
  <c r="BZ345" i="51162"/>
  <c r="BZ346" i="51162"/>
  <c r="BZ347" i="51162"/>
  <c r="BZ348" i="51162"/>
  <c r="BZ349" i="51162"/>
  <c r="BZ350" i="51162"/>
  <c r="BZ351" i="51162"/>
  <c r="BZ352" i="51162"/>
  <c r="BZ353" i="51162"/>
  <c r="BZ354" i="51162"/>
  <c r="BZ355" i="51162"/>
  <c r="BZ356" i="51162"/>
  <c r="BZ357" i="51162"/>
  <c r="BZ358" i="51162"/>
  <c r="BZ360" i="51162"/>
  <c r="CN24" i="51162"/>
  <c r="BY391" i="51162"/>
  <c r="BY392" i="51162"/>
  <c r="BY393" i="51162"/>
  <c r="BY394" i="51162"/>
  <c r="BY395" i="51162"/>
  <c r="BY396" i="51162"/>
  <c r="BY397" i="51162"/>
  <c r="BY398" i="51162"/>
  <c r="BY399" i="51162"/>
  <c r="BY400" i="51162"/>
  <c r="BY401" i="51162"/>
  <c r="BY402" i="51162"/>
  <c r="BY403" i="51162"/>
  <c r="BY404" i="51162"/>
  <c r="BY405" i="51162"/>
  <c r="BY406" i="51162"/>
  <c r="BY407" i="51162"/>
  <c r="BY408" i="51162"/>
  <c r="BY409" i="51162"/>
  <c r="BY411" i="51162"/>
  <c r="BZ391" i="51162"/>
  <c r="BZ392" i="51162"/>
  <c r="BZ393" i="51162"/>
  <c r="BZ394" i="51162"/>
  <c r="BZ395" i="51162"/>
  <c r="BZ396" i="51162"/>
  <c r="BZ397" i="51162"/>
  <c r="BZ398" i="51162"/>
  <c r="BZ399" i="51162"/>
  <c r="BZ400" i="51162"/>
  <c r="BZ401" i="51162"/>
  <c r="BZ402" i="51162"/>
  <c r="BZ403" i="51162"/>
  <c r="BZ404" i="51162"/>
  <c r="BZ405" i="51162"/>
  <c r="BZ406" i="51162"/>
  <c r="BZ407" i="51162"/>
  <c r="BZ408" i="51162"/>
  <c r="BZ409" i="51162"/>
  <c r="BZ411" i="51162"/>
  <c r="CO24" i="51162"/>
  <c r="BY442" i="51162"/>
  <c r="BY443" i="51162"/>
  <c r="BY444" i="51162"/>
  <c r="BY445" i="51162"/>
  <c r="BY446" i="51162"/>
  <c r="BY447" i="51162"/>
  <c r="BY448" i="51162"/>
  <c r="BY449" i="51162"/>
  <c r="BY450" i="51162"/>
  <c r="BY451" i="51162"/>
  <c r="BY452" i="51162"/>
  <c r="BY453" i="51162"/>
  <c r="BY454" i="51162"/>
  <c r="BY455" i="51162"/>
  <c r="BY456" i="51162"/>
  <c r="BY457" i="51162"/>
  <c r="BY458" i="51162"/>
  <c r="BY459" i="51162"/>
  <c r="BY460" i="51162"/>
  <c r="BY462" i="51162"/>
  <c r="BZ442" i="51162"/>
  <c r="BZ443" i="51162"/>
  <c r="BZ444" i="51162"/>
  <c r="BZ445" i="51162"/>
  <c r="BZ446" i="51162"/>
  <c r="BZ447" i="51162"/>
  <c r="BZ448" i="51162"/>
  <c r="BZ449" i="51162"/>
  <c r="BZ450" i="51162"/>
  <c r="BZ451" i="51162"/>
  <c r="BZ452" i="51162"/>
  <c r="BZ453" i="51162"/>
  <c r="BZ454" i="51162"/>
  <c r="BZ455" i="51162"/>
  <c r="BZ456" i="51162"/>
  <c r="BZ457" i="51162"/>
  <c r="BZ458" i="51162"/>
  <c r="BZ459" i="51162"/>
  <c r="BZ460" i="51162"/>
  <c r="BZ462" i="51162"/>
  <c r="CP24" i="51162"/>
  <c r="DP24" i="51162"/>
  <c r="DQ24" i="51162"/>
  <c r="DR24" i="51162"/>
  <c r="DS24" i="51162"/>
  <c r="DT24" i="51162"/>
  <c r="DU24" i="51162"/>
  <c r="DV24" i="51162"/>
  <c r="DW24" i="51162"/>
  <c r="DX24" i="51162"/>
  <c r="DY24" i="51162"/>
  <c r="EA24" i="51162"/>
  <c r="EB24" i="51162"/>
  <c r="EC24" i="51162"/>
  <c r="B25" i="51162"/>
  <c r="C25" i="51162"/>
  <c r="D25" i="51162"/>
  <c r="E25" i="51162"/>
  <c r="F25" i="51162"/>
  <c r="G25" i="51162"/>
  <c r="H25" i="51162"/>
  <c r="I25" i="51162"/>
  <c r="J25" i="51162"/>
  <c r="K25" i="51162"/>
  <c r="L25" i="51162"/>
  <c r="M25" i="51162"/>
  <c r="N25" i="51162"/>
  <c r="O25" i="51162"/>
  <c r="P25" i="51162"/>
  <c r="Q25" i="51162"/>
  <c r="R25" i="51162"/>
  <c r="S25" i="51162"/>
  <c r="W25" i="51162"/>
  <c r="X25" i="51162"/>
  <c r="Y25" i="51162"/>
  <c r="Z25" i="51162"/>
  <c r="AA25" i="51162"/>
  <c r="AB25" i="51162"/>
  <c r="AC25" i="51162"/>
  <c r="AD25" i="51162"/>
  <c r="AE25" i="51162"/>
  <c r="AF25" i="51162"/>
  <c r="AG25" i="51162"/>
  <c r="AH25" i="51162"/>
  <c r="AI25" i="51162"/>
  <c r="AJ25" i="51162"/>
  <c r="AK25" i="51162"/>
  <c r="AL25" i="51162"/>
  <c r="AM25" i="51162"/>
  <c r="AN25" i="51162"/>
  <c r="CA34" i="51162"/>
  <c r="CA35" i="51162"/>
  <c r="CA36" i="51162"/>
  <c r="CA37" i="51162"/>
  <c r="CA38" i="51162"/>
  <c r="CA39" i="51162"/>
  <c r="CA40" i="51162"/>
  <c r="CA41" i="51162"/>
  <c r="CA42" i="51162"/>
  <c r="CA43" i="51162"/>
  <c r="CA44" i="51162"/>
  <c r="CA45" i="51162"/>
  <c r="CA46" i="51162"/>
  <c r="CA47" i="51162"/>
  <c r="CA48" i="51162"/>
  <c r="CA49" i="51162"/>
  <c r="CA50" i="51162"/>
  <c r="CA51" i="51162"/>
  <c r="CA52" i="51162"/>
  <c r="CA54" i="51162"/>
  <c r="CB34" i="51162"/>
  <c r="CB35" i="51162"/>
  <c r="CB36" i="51162"/>
  <c r="CB37" i="51162"/>
  <c r="CB38" i="51162"/>
  <c r="CB39" i="51162"/>
  <c r="CB40" i="51162"/>
  <c r="CB41" i="51162"/>
  <c r="CB42" i="51162"/>
  <c r="CB43" i="51162"/>
  <c r="CB44" i="51162"/>
  <c r="CB45" i="51162"/>
  <c r="CB46" i="51162"/>
  <c r="CB47" i="51162"/>
  <c r="CB48" i="51162"/>
  <c r="CB49" i="51162"/>
  <c r="CB50" i="51162"/>
  <c r="CB51" i="51162"/>
  <c r="CB52" i="51162"/>
  <c r="CB54" i="51162"/>
  <c r="CH25" i="51162"/>
  <c r="CA85" i="51162"/>
  <c r="CA86" i="51162"/>
  <c r="CA87" i="51162"/>
  <c r="CA88" i="51162"/>
  <c r="CA89" i="51162"/>
  <c r="CA90" i="51162"/>
  <c r="CA91" i="51162"/>
  <c r="CA92" i="51162"/>
  <c r="CA93" i="51162"/>
  <c r="CA94" i="51162"/>
  <c r="CA95" i="51162"/>
  <c r="CA96" i="51162"/>
  <c r="CA97" i="51162"/>
  <c r="CA98" i="51162"/>
  <c r="CA99" i="51162"/>
  <c r="CA100" i="51162"/>
  <c r="CA101" i="51162"/>
  <c r="CA102" i="51162"/>
  <c r="CA103" i="51162"/>
  <c r="CA105" i="51162"/>
  <c r="CB85" i="51162"/>
  <c r="CB86" i="51162"/>
  <c r="CB87" i="51162"/>
  <c r="CB88" i="51162"/>
  <c r="CB89" i="51162"/>
  <c r="CB90" i="51162"/>
  <c r="CB91" i="51162"/>
  <c r="CB92" i="51162"/>
  <c r="CB93" i="51162"/>
  <c r="CB94" i="51162"/>
  <c r="CB95" i="51162"/>
  <c r="CB96" i="51162"/>
  <c r="CB97" i="51162"/>
  <c r="CB98" i="51162"/>
  <c r="CB99" i="51162"/>
  <c r="CB100" i="51162"/>
  <c r="CB101" i="51162"/>
  <c r="CB102" i="51162"/>
  <c r="CB103" i="51162"/>
  <c r="CB105" i="51162"/>
  <c r="CI25" i="51162"/>
  <c r="CA136" i="51162"/>
  <c r="CA137" i="51162"/>
  <c r="CA138" i="51162"/>
  <c r="CA139" i="51162"/>
  <c r="CA140" i="51162"/>
  <c r="CA141" i="51162"/>
  <c r="CA142" i="51162"/>
  <c r="CA143" i="51162"/>
  <c r="CA144" i="51162"/>
  <c r="CA145" i="51162"/>
  <c r="CA146" i="51162"/>
  <c r="CA147" i="51162"/>
  <c r="CA148" i="51162"/>
  <c r="CA149" i="51162"/>
  <c r="CA150" i="51162"/>
  <c r="CA151" i="51162"/>
  <c r="CA152" i="51162"/>
  <c r="CA153" i="51162"/>
  <c r="CA154" i="51162"/>
  <c r="CA156" i="51162"/>
  <c r="CB136" i="51162"/>
  <c r="CB137" i="51162"/>
  <c r="CB138" i="51162"/>
  <c r="CB139" i="51162"/>
  <c r="CB140" i="51162"/>
  <c r="CB141" i="51162"/>
  <c r="CB142" i="51162"/>
  <c r="CB143" i="51162"/>
  <c r="CB144" i="51162"/>
  <c r="CB145" i="51162"/>
  <c r="CB146" i="51162"/>
  <c r="CB147" i="51162"/>
  <c r="CB148" i="51162"/>
  <c r="CB149" i="51162"/>
  <c r="CB150" i="51162"/>
  <c r="CB151" i="51162"/>
  <c r="CB152" i="51162"/>
  <c r="CB153" i="51162"/>
  <c r="CB154" i="51162"/>
  <c r="CB156" i="51162"/>
  <c r="CJ25" i="51162"/>
  <c r="CA187" i="51162"/>
  <c r="CA188" i="51162"/>
  <c r="CA189" i="51162"/>
  <c r="CA190" i="51162"/>
  <c r="CA191" i="51162"/>
  <c r="CA192" i="51162"/>
  <c r="CA193" i="51162"/>
  <c r="CA194" i="51162"/>
  <c r="CA195" i="51162"/>
  <c r="CA196" i="51162"/>
  <c r="CA197" i="51162"/>
  <c r="CA198" i="51162"/>
  <c r="CA199" i="51162"/>
  <c r="CA200" i="51162"/>
  <c r="CA201" i="51162"/>
  <c r="CA202" i="51162"/>
  <c r="CA203" i="51162"/>
  <c r="CA204" i="51162"/>
  <c r="CA205" i="51162"/>
  <c r="CA207" i="51162"/>
  <c r="CB187" i="51162"/>
  <c r="CB188" i="51162"/>
  <c r="CB189" i="51162"/>
  <c r="CB190" i="51162"/>
  <c r="CB191" i="51162"/>
  <c r="CB192" i="51162"/>
  <c r="CB193" i="51162"/>
  <c r="CB194" i="51162"/>
  <c r="CB195" i="51162"/>
  <c r="CB196" i="51162"/>
  <c r="CB197" i="51162"/>
  <c r="CB198" i="51162"/>
  <c r="CB199" i="51162"/>
  <c r="CB200" i="51162"/>
  <c r="CB201" i="51162"/>
  <c r="CB202" i="51162"/>
  <c r="CB203" i="51162"/>
  <c r="CB204" i="51162"/>
  <c r="CB205" i="51162"/>
  <c r="CB207" i="51162"/>
  <c r="CK25" i="51162"/>
  <c r="CA238" i="51162"/>
  <c r="CA239" i="51162"/>
  <c r="CA240" i="51162"/>
  <c r="CA241" i="51162"/>
  <c r="CA242" i="51162"/>
  <c r="CA243" i="51162"/>
  <c r="CA244" i="51162"/>
  <c r="CA245" i="51162"/>
  <c r="CA246" i="51162"/>
  <c r="CA247" i="51162"/>
  <c r="CA248" i="51162"/>
  <c r="CA249" i="51162"/>
  <c r="CA250" i="51162"/>
  <c r="CA251" i="51162"/>
  <c r="CA252" i="51162"/>
  <c r="CA253" i="51162"/>
  <c r="CA254" i="51162"/>
  <c r="CA255" i="51162"/>
  <c r="CA256" i="51162"/>
  <c r="CA258" i="51162"/>
  <c r="CB238" i="51162"/>
  <c r="CB239" i="51162"/>
  <c r="CB240" i="51162"/>
  <c r="CB241" i="51162"/>
  <c r="CB242" i="51162"/>
  <c r="CB243" i="51162"/>
  <c r="CB244" i="51162"/>
  <c r="CB245" i="51162"/>
  <c r="CB246" i="51162"/>
  <c r="CB247" i="51162"/>
  <c r="CB248" i="51162"/>
  <c r="CB249" i="51162"/>
  <c r="CB250" i="51162"/>
  <c r="CB251" i="51162"/>
  <c r="CB252" i="51162"/>
  <c r="CB253" i="51162"/>
  <c r="CB254" i="51162"/>
  <c r="CB255" i="51162"/>
  <c r="CB256" i="51162"/>
  <c r="CB258" i="51162"/>
  <c r="CL25" i="51162"/>
  <c r="CA289" i="51162"/>
  <c r="CA290" i="51162"/>
  <c r="CA291" i="51162"/>
  <c r="CA292" i="51162"/>
  <c r="CA293" i="51162"/>
  <c r="CA294" i="51162"/>
  <c r="CA295" i="51162"/>
  <c r="CA296" i="51162"/>
  <c r="CA297" i="51162"/>
  <c r="CA298" i="51162"/>
  <c r="CA299" i="51162"/>
  <c r="CA300" i="51162"/>
  <c r="CA301" i="51162"/>
  <c r="CA302" i="51162"/>
  <c r="CA303" i="51162"/>
  <c r="CA304" i="51162"/>
  <c r="CA305" i="51162"/>
  <c r="CA306" i="51162"/>
  <c r="CA307" i="51162"/>
  <c r="CA309" i="51162"/>
  <c r="CB289" i="51162"/>
  <c r="CB290" i="51162"/>
  <c r="CB291" i="51162"/>
  <c r="CB292" i="51162"/>
  <c r="CB293" i="51162"/>
  <c r="CB294" i="51162"/>
  <c r="CB295" i="51162"/>
  <c r="CB296" i="51162"/>
  <c r="CB297" i="51162"/>
  <c r="CB298" i="51162"/>
  <c r="CB299" i="51162"/>
  <c r="CB300" i="51162"/>
  <c r="CB301" i="51162"/>
  <c r="CB302" i="51162"/>
  <c r="CB303" i="51162"/>
  <c r="CB304" i="51162"/>
  <c r="CB305" i="51162"/>
  <c r="CB306" i="51162"/>
  <c r="CB307" i="51162"/>
  <c r="CB309" i="51162"/>
  <c r="CM25" i="51162"/>
  <c r="CA340" i="51162"/>
  <c r="CA341" i="51162"/>
  <c r="CA342" i="51162"/>
  <c r="CA343" i="51162"/>
  <c r="CA344" i="51162"/>
  <c r="CA345" i="51162"/>
  <c r="CA346" i="51162"/>
  <c r="CA347" i="51162"/>
  <c r="CA348" i="51162"/>
  <c r="CA349" i="51162"/>
  <c r="CA350" i="51162"/>
  <c r="CA351" i="51162"/>
  <c r="CA352" i="51162"/>
  <c r="CA353" i="51162"/>
  <c r="CA354" i="51162"/>
  <c r="CA355" i="51162"/>
  <c r="CA356" i="51162"/>
  <c r="CA357" i="51162"/>
  <c r="CA358" i="51162"/>
  <c r="CA360" i="51162"/>
  <c r="CB340" i="51162"/>
  <c r="CB341" i="51162"/>
  <c r="CB342" i="51162"/>
  <c r="CB343" i="51162"/>
  <c r="CB344" i="51162"/>
  <c r="CB345" i="51162"/>
  <c r="CB346" i="51162"/>
  <c r="CB347" i="51162"/>
  <c r="CB348" i="51162"/>
  <c r="CB349" i="51162"/>
  <c r="CB350" i="51162"/>
  <c r="CB351" i="51162"/>
  <c r="CB352" i="51162"/>
  <c r="CB353" i="51162"/>
  <c r="CB354" i="51162"/>
  <c r="CB355" i="51162"/>
  <c r="CB356" i="51162"/>
  <c r="CB357" i="51162"/>
  <c r="CB358" i="51162"/>
  <c r="CB360" i="51162"/>
  <c r="CN25" i="51162"/>
  <c r="CA391" i="51162"/>
  <c r="CA392" i="51162"/>
  <c r="CA393" i="51162"/>
  <c r="CA394" i="51162"/>
  <c r="CA395" i="51162"/>
  <c r="CA396" i="51162"/>
  <c r="CA397" i="51162"/>
  <c r="CA398" i="51162"/>
  <c r="CA399" i="51162"/>
  <c r="CA400" i="51162"/>
  <c r="CA401" i="51162"/>
  <c r="CA402" i="51162"/>
  <c r="CA403" i="51162"/>
  <c r="CA404" i="51162"/>
  <c r="CA405" i="51162"/>
  <c r="CA406" i="51162"/>
  <c r="CA407" i="51162"/>
  <c r="CA408" i="51162"/>
  <c r="CA409" i="51162"/>
  <c r="CA411" i="51162"/>
  <c r="CB391" i="51162"/>
  <c r="CB392" i="51162"/>
  <c r="CB393" i="51162"/>
  <c r="CB394" i="51162"/>
  <c r="CB395" i="51162"/>
  <c r="CB396" i="51162"/>
  <c r="CB397" i="51162"/>
  <c r="CB398" i="51162"/>
  <c r="CB399" i="51162"/>
  <c r="CB400" i="51162"/>
  <c r="CB401" i="51162"/>
  <c r="CB402" i="51162"/>
  <c r="CB403" i="51162"/>
  <c r="CB404" i="51162"/>
  <c r="CB405" i="51162"/>
  <c r="CB406" i="51162"/>
  <c r="CB407" i="51162"/>
  <c r="CB408" i="51162"/>
  <c r="CB409" i="51162"/>
  <c r="CB411" i="51162"/>
  <c r="CO25" i="51162"/>
  <c r="CA442" i="51162"/>
  <c r="CA443" i="51162"/>
  <c r="CA444" i="51162"/>
  <c r="CA445" i="51162"/>
  <c r="CA446" i="51162"/>
  <c r="CA447" i="51162"/>
  <c r="CA448" i="51162"/>
  <c r="CA449" i="51162"/>
  <c r="CA450" i="51162"/>
  <c r="CA451" i="51162"/>
  <c r="CA452" i="51162"/>
  <c r="CA453" i="51162"/>
  <c r="CA454" i="51162"/>
  <c r="CA455" i="51162"/>
  <c r="CA456" i="51162"/>
  <c r="CA457" i="51162"/>
  <c r="CA458" i="51162"/>
  <c r="CA459" i="51162"/>
  <c r="CA460" i="51162"/>
  <c r="CA462" i="51162"/>
  <c r="CB442" i="51162"/>
  <c r="CB443" i="51162"/>
  <c r="CB444" i="51162"/>
  <c r="CB445" i="51162"/>
  <c r="CB446" i="51162"/>
  <c r="CB447" i="51162"/>
  <c r="CB448" i="51162"/>
  <c r="CB449" i="51162"/>
  <c r="CB450" i="51162"/>
  <c r="CB451" i="51162"/>
  <c r="CB452" i="51162"/>
  <c r="CB453" i="51162"/>
  <c r="CB454" i="51162"/>
  <c r="CB455" i="51162"/>
  <c r="CB456" i="51162"/>
  <c r="CB457" i="51162"/>
  <c r="CB458" i="51162"/>
  <c r="CB459" i="51162"/>
  <c r="CB460" i="51162"/>
  <c r="CB462" i="51162"/>
  <c r="CP25" i="51162"/>
  <c r="DP25" i="51162"/>
  <c r="DQ25" i="51162"/>
  <c r="DR25" i="51162"/>
  <c r="DS25" i="51162"/>
  <c r="DT25" i="51162"/>
  <c r="DU25" i="51162"/>
  <c r="DV25" i="51162"/>
  <c r="DW25" i="51162"/>
  <c r="DX25" i="51162"/>
  <c r="DY25" i="51162"/>
  <c r="EA25" i="51162"/>
  <c r="EB25" i="51162"/>
  <c r="EC25" i="51162"/>
  <c r="B26" i="51162"/>
  <c r="C26" i="51162"/>
  <c r="D26" i="51162"/>
  <c r="E26" i="51162"/>
  <c r="F26" i="51162"/>
  <c r="G26" i="51162"/>
  <c r="H26" i="51162"/>
  <c r="I26" i="51162"/>
  <c r="J26" i="51162"/>
  <c r="K26" i="51162"/>
  <c r="L26" i="51162"/>
  <c r="M26" i="51162"/>
  <c r="N26" i="51162"/>
  <c r="O26" i="51162"/>
  <c r="P26" i="51162"/>
  <c r="Q26" i="51162"/>
  <c r="R26" i="51162"/>
  <c r="S26" i="51162"/>
  <c r="W26" i="51162"/>
  <c r="X26" i="51162"/>
  <c r="Y26" i="51162"/>
  <c r="Z26" i="51162"/>
  <c r="AA26" i="51162"/>
  <c r="AB26" i="51162"/>
  <c r="AC26" i="51162"/>
  <c r="AD26" i="51162"/>
  <c r="AE26" i="51162"/>
  <c r="AF26" i="51162"/>
  <c r="AG26" i="51162"/>
  <c r="AH26" i="51162"/>
  <c r="AI26" i="51162"/>
  <c r="AJ26" i="51162"/>
  <c r="AK26" i="51162"/>
  <c r="AL26" i="51162"/>
  <c r="AM26" i="51162"/>
  <c r="AN26" i="51162"/>
  <c r="CC34" i="51162"/>
  <c r="CC35" i="51162"/>
  <c r="CC36" i="51162"/>
  <c r="CC37" i="51162"/>
  <c r="CC38" i="51162"/>
  <c r="CC39" i="51162"/>
  <c r="CC40" i="51162"/>
  <c r="CC41" i="51162"/>
  <c r="CC42" i="51162"/>
  <c r="CC43" i="51162"/>
  <c r="CC44" i="51162"/>
  <c r="CC45" i="51162"/>
  <c r="CC46" i="51162"/>
  <c r="CC47" i="51162"/>
  <c r="CC48" i="51162"/>
  <c r="CC49" i="51162"/>
  <c r="CC50" i="51162"/>
  <c r="CC51" i="51162"/>
  <c r="CC52" i="51162"/>
  <c r="CC54" i="51162"/>
  <c r="CD34" i="51162"/>
  <c r="CD35" i="51162"/>
  <c r="CD36" i="51162"/>
  <c r="CD37" i="51162"/>
  <c r="CD38" i="51162"/>
  <c r="CD39" i="51162"/>
  <c r="CD40" i="51162"/>
  <c r="CD41" i="51162"/>
  <c r="CD42" i="51162"/>
  <c r="CD43" i="51162"/>
  <c r="CD44" i="51162"/>
  <c r="CD45" i="51162"/>
  <c r="CD46" i="51162"/>
  <c r="CD47" i="51162"/>
  <c r="CD48" i="51162"/>
  <c r="CD49" i="51162"/>
  <c r="CD50" i="51162"/>
  <c r="CD51" i="51162"/>
  <c r="CD52" i="51162"/>
  <c r="CD54" i="51162"/>
  <c r="CH26" i="51162"/>
  <c r="CC85" i="51162"/>
  <c r="CC86" i="51162"/>
  <c r="CC87" i="51162"/>
  <c r="CC88" i="51162"/>
  <c r="CC89" i="51162"/>
  <c r="CC90" i="51162"/>
  <c r="CC91" i="51162"/>
  <c r="CC92" i="51162"/>
  <c r="CC93" i="51162"/>
  <c r="CC94" i="51162"/>
  <c r="CC95" i="51162"/>
  <c r="CC96" i="51162"/>
  <c r="CC97" i="51162"/>
  <c r="CC98" i="51162"/>
  <c r="CC99" i="51162"/>
  <c r="CC100" i="51162"/>
  <c r="CC101" i="51162"/>
  <c r="CC102" i="51162"/>
  <c r="CC103" i="51162"/>
  <c r="CC105" i="51162"/>
  <c r="CD85" i="51162"/>
  <c r="CD86" i="51162"/>
  <c r="CD87" i="51162"/>
  <c r="CD88" i="51162"/>
  <c r="CD89" i="51162"/>
  <c r="CD90" i="51162"/>
  <c r="CD91" i="51162"/>
  <c r="CD92" i="51162"/>
  <c r="CD93" i="51162"/>
  <c r="CD94" i="51162"/>
  <c r="CD95" i="51162"/>
  <c r="CD96" i="51162"/>
  <c r="CD97" i="51162"/>
  <c r="CD98" i="51162"/>
  <c r="CD99" i="51162"/>
  <c r="CD100" i="51162"/>
  <c r="CD101" i="51162"/>
  <c r="CD102" i="51162"/>
  <c r="CD103" i="51162"/>
  <c r="CD105" i="51162"/>
  <c r="CI26" i="51162"/>
  <c r="CC136" i="51162"/>
  <c r="CC137" i="51162"/>
  <c r="CC138" i="51162"/>
  <c r="CC139" i="51162"/>
  <c r="CC140" i="51162"/>
  <c r="CC141" i="51162"/>
  <c r="CC142" i="51162"/>
  <c r="CC143" i="51162"/>
  <c r="CC144" i="51162"/>
  <c r="CC145" i="51162"/>
  <c r="CC146" i="51162"/>
  <c r="CC147" i="51162"/>
  <c r="CC148" i="51162"/>
  <c r="CC149" i="51162"/>
  <c r="CC150" i="51162"/>
  <c r="CC151" i="51162"/>
  <c r="CC152" i="51162"/>
  <c r="CC153" i="51162"/>
  <c r="CC154" i="51162"/>
  <c r="CC156" i="51162"/>
  <c r="CD136" i="51162"/>
  <c r="CD137" i="51162"/>
  <c r="CD138" i="51162"/>
  <c r="CD139" i="51162"/>
  <c r="CD140" i="51162"/>
  <c r="CD141" i="51162"/>
  <c r="CD142" i="51162"/>
  <c r="CD143" i="51162"/>
  <c r="CD144" i="51162"/>
  <c r="CD145" i="51162"/>
  <c r="CD146" i="51162"/>
  <c r="CD147" i="51162"/>
  <c r="CD148" i="51162"/>
  <c r="CD149" i="51162"/>
  <c r="CD150" i="51162"/>
  <c r="CD151" i="51162"/>
  <c r="CD152" i="51162"/>
  <c r="CD153" i="51162"/>
  <c r="CD154" i="51162"/>
  <c r="CD156" i="51162"/>
  <c r="CJ26" i="51162"/>
  <c r="CC187" i="51162"/>
  <c r="CC188" i="51162"/>
  <c r="CC189" i="51162"/>
  <c r="CC190" i="51162"/>
  <c r="CC191" i="51162"/>
  <c r="CC192" i="51162"/>
  <c r="CC193" i="51162"/>
  <c r="CC194" i="51162"/>
  <c r="CC195" i="51162"/>
  <c r="CC196" i="51162"/>
  <c r="CC197" i="51162"/>
  <c r="CC198" i="51162"/>
  <c r="CC199" i="51162"/>
  <c r="CC200" i="51162"/>
  <c r="CC201" i="51162"/>
  <c r="CC202" i="51162"/>
  <c r="CC203" i="51162"/>
  <c r="CC204" i="51162"/>
  <c r="CC205" i="51162"/>
  <c r="CC207" i="51162"/>
  <c r="CD187" i="51162"/>
  <c r="CD188" i="51162"/>
  <c r="CD189" i="51162"/>
  <c r="CD190" i="51162"/>
  <c r="CD191" i="51162"/>
  <c r="CD192" i="51162"/>
  <c r="CD193" i="51162"/>
  <c r="CD194" i="51162"/>
  <c r="CD195" i="51162"/>
  <c r="CD196" i="51162"/>
  <c r="CD197" i="51162"/>
  <c r="CD198" i="51162"/>
  <c r="CD199" i="51162"/>
  <c r="CD200" i="51162"/>
  <c r="CD201" i="51162"/>
  <c r="CD202" i="51162"/>
  <c r="CD203" i="51162"/>
  <c r="CD204" i="51162"/>
  <c r="CD205" i="51162"/>
  <c r="CD207" i="51162"/>
  <c r="CK26" i="51162"/>
  <c r="CC238" i="51162"/>
  <c r="CC239" i="51162"/>
  <c r="CC240" i="51162"/>
  <c r="CC241" i="51162"/>
  <c r="CC242" i="51162"/>
  <c r="CC243" i="51162"/>
  <c r="CC244" i="51162"/>
  <c r="CC245" i="51162"/>
  <c r="CC246" i="51162"/>
  <c r="CC247" i="51162"/>
  <c r="CC248" i="51162"/>
  <c r="CC249" i="51162"/>
  <c r="CC250" i="51162"/>
  <c r="CC251" i="51162"/>
  <c r="CC252" i="51162"/>
  <c r="CC253" i="51162"/>
  <c r="CC254" i="51162"/>
  <c r="CC255" i="51162"/>
  <c r="CC256" i="51162"/>
  <c r="CC258" i="51162"/>
  <c r="CD238" i="51162"/>
  <c r="CD239" i="51162"/>
  <c r="CD240" i="51162"/>
  <c r="CD241" i="51162"/>
  <c r="CD242" i="51162"/>
  <c r="CD243" i="51162"/>
  <c r="CD244" i="51162"/>
  <c r="CD245" i="51162"/>
  <c r="CD246" i="51162"/>
  <c r="CD247" i="51162"/>
  <c r="CD248" i="51162"/>
  <c r="CD249" i="51162"/>
  <c r="CD250" i="51162"/>
  <c r="CD251" i="51162"/>
  <c r="CD252" i="51162"/>
  <c r="CD253" i="51162"/>
  <c r="CD254" i="51162"/>
  <c r="CD255" i="51162"/>
  <c r="CD256" i="51162"/>
  <c r="CD258" i="51162"/>
  <c r="CL26" i="51162"/>
  <c r="CC289" i="51162"/>
  <c r="CC290" i="51162"/>
  <c r="CC291" i="51162"/>
  <c r="CC292" i="51162"/>
  <c r="CC293" i="51162"/>
  <c r="CC294" i="51162"/>
  <c r="CC295" i="51162"/>
  <c r="CC296" i="51162"/>
  <c r="CC297" i="51162"/>
  <c r="CC298" i="51162"/>
  <c r="CC299" i="51162"/>
  <c r="CC300" i="51162"/>
  <c r="CC301" i="51162"/>
  <c r="CC302" i="51162"/>
  <c r="CC303" i="51162"/>
  <c r="CC304" i="51162"/>
  <c r="CC305" i="51162"/>
  <c r="CC306" i="51162"/>
  <c r="CC307" i="51162"/>
  <c r="CC309" i="51162"/>
  <c r="CD289" i="51162"/>
  <c r="CD290" i="51162"/>
  <c r="CD291" i="51162"/>
  <c r="CD292" i="51162"/>
  <c r="CD293" i="51162"/>
  <c r="CD294" i="51162"/>
  <c r="CD295" i="51162"/>
  <c r="CD296" i="51162"/>
  <c r="CD297" i="51162"/>
  <c r="CD298" i="51162"/>
  <c r="CD299" i="51162"/>
  <c r="CD300" i="51162"/>
  <c r="CD301" i="51162"/>
  <c r="CD302" i="51162"/>
  <c r="CD303" i="51162"/>
  <c r="CD304" i="51162"/>
  <c r="CD305" i="51162"/>
  <c r="CD306" i="51162"/>
  <c r="CD307" i="51162"/>
  <c r="CD309" i="51162"/>
  <c r="CM26" i="51162"/>
  <c r="CC340" i="51162"/>
  <c r="CC341" i="51162"/>
  <c r="CC342" i="51162"/>
  <c r="CC343" i="51162"/>
  <c r="CC344" i="51162"/>
  <c r="CC345" i="51162"/>
  <c r="CC346" i="51162"/>
  <c r="CC347" i="51162"/>
  <c r="CC348" i="51162"/>
  <c r="CC349" i="51162"/>
  <c r="CC350" i="51162"/>
  <c r="CC351" i="51162"/>
  <c r="CC352" i="51162"/>
  <c r="CC353" i="51162"/>
  <c r="CC354" i="51162"/>
  <c r="CC355" i="51162"/>
  <c r="CC356" i="51162"/>
  <c r="CC357" i="51162"/>
  <c r="CC358" i="51162"/>
  <c r="CC360" i="51162"/>
  <c r="CD340" i="51162"/>
  <c r="CD341" i="51162"/>
  <c r="CD342" i="51162"/>
  <c r="CD343" i="51162"/>
  <c r="CD344" i="51162"/>
  <c r="CD345" i="51162"/>
  <c r="CD346" i="51162"/>
  <c r="CD347" i="51162"/>
  <c r="CD348" i="51162"/>
  <c r="CD349" i="51162"/>
  <c r="CD350" i="51162"/>
  <c r="CD351" i="51162"/>
  <c r="CD352" i="51162"/>
  <c r="CD353" i="51162"/>
  <c r="CD354" i="51162"/>
  <c r="CD355" i="51162"/>
  <c r="CD356" i="51162"/>
  <c r="CD357" i="51162"/>
  <c r="CD358" i="51162"/>
  <c r="CD360" i="51162"/>
  <c r="CN26" i="51162"/>
  <c r="CC391" i="51162"/>
  <c r="CC392" i="51162"/>
  <c r="CC393" i="51162"/>
  <c r="CC394" i="51162"/>
  <c r="CC395" i="51162"/>
  <c r="CC396" i="51162"/>
  <c r="CC397" i="51162"/>
  <c r="CC398" i="51162"/>
  <c r="CC399" i="51162"/>
  <c r="CC400" i="51162"/>
  <c r="CC401" i="51162"/>
  <c r="CC402" i="51162"/>
  <c r="CC403" i="51162"/>
  <c r="CC404" i="51162"/>
  <c r="CC405" i="51162"/>
  <c r="CC406" i="51162"/>
  <c r="CC407" i="51162"/>
  <c r="CC408" i="51162"/>
  <c r="CC409" i="51162"/>
  <c r="CC411" i="51162"/>
  <c r="CD391" i="51162"/>
  <c r="CD392" i="51162"/>
  <c r="CD393" i="51162"/>
  <c r="CD394" i="51162"/>
  <c r="CD395" i="51162"/>
  <c r="CD396" i="51162"/>
  <c r="CD397" i="51162"/>
  <c r="CD398" i="51162"/>
  <c r="CD399" i="51162"/>
  <c r="CD400" i="51162"/>
  <c r="CD401" i="51162"/>
  <c r="CD402" i="51162"/>
  <c r="CD403" i="51162"/>
  <c r="CD404" i="51162"/>
  <c r="CD405" i="51162"/>
  <c r="CD406" i="51162"/>
  <c r="CD407" i="51162"/>
  <c r="CD408" i="51162"/>
  <c r="CD409" i="51162"/>
  <c r="CD411" i="51162"/>
  <c r="CO26" i="51162"/>
  <c r="CC442" i="51162"/>
  <c r="CC443" i="51162"/>
  <c r="CC444" i="51162"/>
  <c r="CC445" i="51162"/>
  <c r="CC446" i="51162"/>
  <c r="CC447" i="51162"/>
  <c r="CC448" i="51162"/>
  <c r="CC449" i="51162"/>
  <c r="CC450" i="51162"/>
  <c r="CC451" i="51162"/>
  <c r="CC452" i="51162"/>
  <c r="CC453" i="51162"/>
  <c r="CC454" i="51162"/>
  <c r="CC455" i="51162"/>
  <c r="CC456" i="51162"/>
  <c r="CC457" i="51162"/>
  <c r="CC458" i="51162"/>
  <c r="CC459" i="51162"/>
  <c r="CC460" i="51162"/>
  <c r="CC462" i="51162"/>
  <c r="CD442" i="51162"/>
  <c r="CD443" i="51162"/>
  <c r="CD444" i="51162"/>
  <c r="CD445" i="51162"/>
  <c r="CD446" i="51162"/>
  <c r="CD447" i="51162"/>
  <c r="CD448" i="51162"/>
  <c r="CD449" i="51162"/>
  <c r="CD450" i="51162"/>
  <c r="CD451" i="51162"/>
  <c r="CD452" i="51162"/>
  <c r="CD453" i="51162"/>
  <c r="CD454" i="51162"/>
  <c r="CD455" i="51162"/>
  <c r="CD456" i="51162"/>
  <c r="CD457" i="51162"/>
  <c r="CD458" i="51162"/>
  <c r="CD459" i="51162"/>
  <c r="CD460" i="51162"/>
  <c r="CD462" i="51162"/>
  <c r="CP26" i="51162"/>
  <c r="DP26" i="51162"/>
  <c r="DQ26" i="51162"/>
  <c r="DR26" i="51162"/>
  <c r="DS26" i="51162"/>
  <c r="DT26" i="51162"/>
  <c r="DU26" i="51162"/>
  <c r="DV26" i="51162"/>
  <c r="DW26" i="51162"/>
  <c r="DX26" i="51162"/>
  <c r="DY26" i="51162"/>
  <c r="EA26" i="51162"/>
  <c r="EB26" i="51162"/>
  <c r="EC26" i="51162"/>
  <c r="B27" i="51162"/>
  <c r="C27" i="51162"/>
  <c r="D27" i="51162"/>
  <c r="E27" i="51162"/>
  <c r="F27" i="51162"/>
  <c r="G27" i="51162"/>
  <c r="H27" i="51162"/>
  <c r="I27" i="51162"/>
  <c r="J27" i="51162"/>
  <c r="K27" i="51162"/>
  <c r="L27" i="51162"/>
  <c r="M27" i="51162"/>
  <c r="N27" i="51162"/>
  <c r="O27" i="51162"/>
  <c r="P27" i="51162"/>
  <c r="Q27" i="51162"/>
  <c r="R27" i="51162"/>
  <c r="S27" i="51162"/>
  <c r="W27" i="51162"/>
  <c r="X27" i="51162"/>
  <c r="Y27" i="51162"/>
  <c r="Z27" i="51162"/>
  <c r="AA27" i="51162"/>
  <c r="AB27" i="51162"/>
  <c r="AC27" i="51162"/>
  <c r="AD27" i="51162"/>
  <c r="AE27" i="51162"/>
  <c r="AF27" i="51162"/>
  <c r="AG27" i="51162"/>
  <c r="AH27" i="51162"/>
  <c r="AI27" i="51162"/>
  <c r="AJ27" i="51162"/>
  <c r="AK27" i="51162"/>
  <c r="AL27" i="51162"/>
  <c r="AM27" i="51162"/>
  <c r="AN27" i="51162"/>
  <c r="DP27" i="51162"/>
  <c r="DQ27" i="51162"/>
  <c r="DR27" i="51162"/>
  <c r="DS27" i="51162"/>
  <c r="DT27" i="51162"/>
  <c r="DU27" i="51162"/>
  <c r="DV27" i="51162"/>
  <c r="DW27" i="51162"/>
  <c r="DX27" i="51162"/>
  <c r="DY27" i="51162"/>
  <c r="EA27" i="51162"/>
  <c r="EB27" i="51162"/>
  <c r="EC27" i="51162"/>
  <c r="B28" i="51162"/>
  <c r="C28" i="51162"/>
  <c r="D28" i="51162"/>
  <c r="E28" i="51162"/>
  <c r="F28" i="51162"/>
  <c r="G28" i="51162"/>
  <c r="H28" i="51162"/>
  <c r="I28" i="51162"/>
  <c r="J28" i="51162"/>
  <c r="K28" i="51162"/>
  <c r="L28" i="51162"/>
  <c r="M28" i="51162"/>
  <c r="N28" i="51162"/>
  <c r="O28" i="51162"/>
  <c r="P28" i="51162"/>
  <c r="Q28" i="51162"/>
  <c r="R28" i="51162"/>
  <c r="S28" i="51162"/>
  <c r="W28" i="51162"/>
  <c r="X28" i="51162"/>
  <c r="Y28" i="51162"/>
  <c r="Z28" i="51162"/>
  <c r="AA28" i="51162"/>
  <c r="AB28" i="51162"/>
  <c r="AC28" i="51162"/>
  <c r="AD28" i="51162"/>
  <c r="AE28" i="51162"/>
  <c r="AF28" i="51162"/>
  <c r="AG28" i="51162"/>
  <c r="AH28" i="51162"/>
  <c r="AI28" i="51162"/>
  <c r="AJ28" i="51162"/>
  <c r="AK28" i="51162"/>
  <c r="AL28" i="51162"/>
  <c r="AM28" i="51162"/>
  <c r="AN28" i="51162"/>
  <c r="DP28" i="51162"/>
  <c r="DQ28" i="51162"/>
  <c r="DR28" i="51162"/>
  <c r="DS28" i="51162"/>
  <c r="DT28" i="51162"/>
  <c r="DU28" i="51162"/>
  <c r="DV28" i="51162"/>
  <c r="DW28" i="51162"/>
  <c r="DX28" i="51162"/>
  <c r="DY28" i="51162"/>
  <c r="EA28" i="51162"/>
  <c r="EB28" i="51162"/>
  <c r="EC28" i="51162"/>
  <c r="B29" i="51162"/>
  <c r="C29" i="51162"/>
  <c r="D29" i="51162"/>
  <c r="E29" i="51162"/>
  <c r="F29" i="51162"/>
  <c r="G29" i="51162"/>
  <c r="H29" i="51162"/>
  <c r="I29" i="51162"/>
  <c r="J29" i="51162"/>
  <c r="K29" i="51162"/>
  <c r="L29" i="51162"/>
  <c r="M29" i="51162"/>
  <c r="N29" i="51162"/>
  <c r="O29" i="51162"/>
  <c r="P29" i="51162"/>
  <c r="Q29" i="51162"/>
  <c r="R29" i="51162"/>
  <c r="S29" i="51162"/>
  <c r="W29" i="51162"/>
  <c r="X29" i="51162"/>
  <c r="Y29" i="51162"/>
  <c r="Z29" i="51162"/>
  <c r="AA29" i="51162"/>
  <c r="AB29" i="51162"/>
  <c r="AC29" i="51162"/>
  <c r="AD29" i="51162"/>
  <c r="AE29" i="51162"/>
  <c r="AF29" i="51162"/>
  <c r="AG29" i="51162"/>
  <c r="AH29" i="51162"/>
  <c r="AI29" i="51162"/>
  <c r="AJ29" i="51162"/>
  <c r="AK29" i="51162"/>
  <c r="AL29" i="51162"/>
  <c r="AM29" i="51162"/>
  <c r="AN29" i="51162"/>
  <c r="DP29" i="51162"/>
  <c r="DQ29" i="51162"/>
  <c r="DR29" i="51162"/>
  <c r="DS29" i="51162"/>
  <c r="DT29" i="51162"/>
  <c r="DU29" i="51162"/>
  <c r="DV29" i="51162"/>
  <c r="DW29" i="51162"/>
  <c r="DX29" i="51162"/>
  <c r="DY29" i="51162"/>
  <c r="EA29" i="51162"/>
  <c r="EB29" i="51162"/>
  <c r="EC29" i="51162"/>
  <c r="B30" i="51162"/>
  <c r="C30" i="51162"/>
  <c r="D30" i="51162"/>
  <c r="E30" i="51162"/>
  <c r="F30" i="51162"/>
  <c r="G30" i="51162"/>
  <c r="H30" i="51162"/>
  <c r="I30" i="51162"/>
  <c r="J30" i="51162"/>
  <c r="K30" i="51162"/>
  <c r="L30" i="51162"/>
  <c r="M30" i="51162"/>
  <c r="N30" i="51162"/>
  <c r="O30" i="51162"/>
  <c r="P30" i="51162"/>
  <c r="Q30" i="51162"/>
  <c r="R30" i="51162"/>
  <c r="S30" i="51162"/>
  <c r="W30" i="51162"/>
  <c r="X30" i="51162"/>
  <c r="Y30" i="51162"/>
  <c r="Z30" i="51162"/>
  <c r="AA30" i="51162"/>
  <c r="AB30" i="51162"/>
  <c r="AC30" i="51162"/>
  <c r="AD30" i="51162"/>
  <c r="AE30" i="51162"/>
  <c r="AF30" i="51162"/>
  <c r="AG30" i="51162"/>
  <c r="AH30" i="51162"/>
  <c r="AI30" i="51162"/>
  <c r="AJ30" i="51162"/>
  <c r="AK30" i="51162"/>
  <c r="AL30" i="51162"/>
  <c r="AM30" i="51162"/>
  <c r="AN30" i="51162"/>
  <c r="DP30" i="51162"/>
  <c r="DQ30" i="51162"/>
  <c r="DR30" i="51162"/>
  <c r="DS30" i="51162"/>
  <c r="DT30" i="51162"/>
  <c r="DU30" i="51162"/>
  <c r="DV30" i="51162"/>
  <c r="DW30" i="51162"/>
  <c r="DX30" i="51162"/>
  <c r="DY30" i="51162"/>
  <c r="EA30" i="51162"/>
  <c r="EB30" i="51162"/>
  <c r="EC30" i="51162"/>
  <c r="B31" i="51162"/>
  <c r="C31" i="51162"/>
  <c r="D31" i="51162"/>
  <c r="E31" i="51162"/>
  <c r="F31" i="51162"/>
  <c r="G31" i="51162"/>
  <c r="H31" i="51162"/>
  <c r="I31" i="51162"/>
  <c r="J31" i="51162"/>
  <c r="K31" i="51162"/>
  <c r="L31" i="51162"/>
  <c r="M31" i="51162"/>
  <c r="N31" i="51162"/>
  <c r="O31" i="51162"/>
  <c r="P31" i="51162"/>
  <c r="Q31" i="51162"/>
  <c r="R31" i="51162"/>
  <c r="S31" i="51162"/>
  <c r="W31" i="51162"/>
  <c r="X31" i="51162"/>
  <c r="Y31" i="51162"/>
  <c r="Z31" i="51162"/>
  <c r="AA31" i="51162"/>
  <c r="AB31" i="51162"/>
  <c r="AC31" i="51162"/>
  <c r="AD31" i="51162"/>
  <c r="AE31" i="51162"/>
  <c r="AF31" i="51162"/>
  <c r="AG31" i="51162"/>
  <c r="AH31" i="51162"/>
  <c r="AI31" i="51162"/>
  <c r="AJ31" i="51162"/>
  <c r="AK31" i="51162"/>
  <c r="AL31" i="51162"/>
  <c r="AM31" i="51162"/>
  <c r="AN31" i="51162"/>
  <c r="DP31" i="51162"/>
  <c r="DQ31" i="51162"/>
  <c r="DR31" i="51162"/>
  <c r="DS31" i="51162"/>
  <c r="DT31" i="51162"/>
  <c r="DU31" i="51162"/>
  <c r="DV31" i="51162"/>
  <c r="DW31" i="51162"/>
  <c r="DX31" i="51162"/>
  <c r="DY31" i="51162"/>
  <c r="EA31" i="51162"/>
  <c r="EB31" i="51162"/>
  <c r="EC31" i="51162"/>
  <c r="B32" i="51162"/>
  <c r="C32" i="51162"/>
  <c r="D32" i="51162"/>
  <c r="E32" i="51162"/>
  <c r="F32" i="51162"/>
  <c r="G32" i="51162"/>
  <c r="H32" i="51162"/>
  <c r="I32" i="51162"/>
  <c r="J32" i="51162"/>
  <c r="K32" i="51162"/>
  <c r="L32" i="51162"/>
  <c r="M32" i="51162"/>
  <c r="N32" i="51162"/>
  <c r="O32" i="51162"/>
  <c r="P32" i="51162"/>
  <c r="Q32" i="51162"/>
  <c r="R32" i="51162"/>
  <c r="S32" i="51162"/>
  <c r="W32" i="51162"/>
  <c r="X32" i="51162"/>
  <c r="Y32" i="51162"/>
  <c r="Z32" i="51162"/>
  <c r="AA32" i="51162"/>
  <c r="AB32" i="51162"/>
  <c r="AC32" i="51162"/>
  <c r="AD32" i="51162"/>
  <c r="AE32" i="51162"/>
  <c r="AF32" i="51162"/>
  <c r="AG32" i="51162"/>
  <c r="AH32" i="51162"/>
  <c r="AI32" i="51162"/>
  <c r="AJ32" i="51162"/>
  <c r="AK32" i="51162"/>
  <c r="AL32" i="51162"/>
  <c r="AM32" i="51162"/>
  <c r="AN32" i="51162"/>
  <c r="DP32" i="51162"/>
  <c r="DQ32" i="51162"/>
  <c r="DR32" i="51162"/>
  <c r="DS32" i="51162"/>
  <c r="DT32" i="51162"/>
  <c r="DU32" i="51162"/>
  <c r="DV32" i="51162"/>
  <c r="DW32" i="51162"/>
  <c r="DX32" i="51162"/>
  <c r="DY32" i="51162"/>
  <c r="EA32" i="51162"/>
  <c r="EB32" i="51162"/>
  <c r="EC32" i="51162"/>
  <c r="B33" i="51162"/>
  <c r="C33" i="51162"/>
  <c r="D33" i="51162"/>
  <c r="E33" i="51162"/>
  <c r="F33" i="51162"/>
  <c r="G33" i="51162"/>
  <c r="H33" i="51162"/>
  <c r="I33" i="51162"/>
  <c r="J33" i="51162"/>
  <c r="K33" i="51162"/>
  <c r="L33" i="51162"/>
  <c r="M33" i="51162"/>
  <c r="N33" i="51162"/>
  <c r="O33" i="51162"/>
  <c r="P33" i="51162"/>
  <c r="Q33" i="51162"/>
  <c r="R33" i="51162"/>
  <c r="S33" i="51162"/>
  <c r="W33" i="51162"/>
  <c r="X33" i="51162"/>
  <c r="Y33" i="51162"/>
  <c r="Z33" i="51162"/>
  <c r="AA33" i="51162"/>
  <c r="AB33" i="51162"/>
  <c r="AC33" i="51162"/>
  <c r="AD33" i="51162"/>
  <c r="AE33" i="51162"/>
  <c r="AF33" i="51162"/>
  <c r="AG33" i="51162"/>
  <c r="AH33" i="51162"/>
  <c r="AI33" i="51162"/>
  <c r="AJ33" i="51162"/>
  <c r="AK33" i="51162"/>
  <c r="AL33" i="51162"/>
  <c r="AM33" i="51162"/>
  <c r="AN33" i="51162"/>
  <c r="CH33" i="51162"/>
  <c r="CI33" i="51162"/>
  <c r="CJ33" i="51162"/>
  <c r="CK33" i="51162"/>
  <c r="CL33" i="51162"/>
  <c r="CM33" i="51162"/>
  <c r="CN33" i="51162"/>
  <c r="CO33" i="51162"/>
  <c r="CP33" i="51162"/>
  <c r="DP33" i="51162"/>
  <c r="DQ33" i="51162"/>
  <c r="DR33" i="51162"/>
  <c r="DS33" i="51162"/>
  <c r="DT33" i="51162"/>
  <c r="DU33" i="51162"/>
  <c r="DV33" i="51162"/>
  <c r="DW33" i="51162"/>
  <c r="DX33" i="51162"/>
  <c r="DY33" i="51162"/>
  <c r="EA33" i="51162"/>
  <c r="EB33" i="51162"/>
  <c r="EC33" i="51162"/>
  <c r="B34" i="51162"/>
  <c r="C34" i="51162"/>
  <c r="D34" i="51162"/>
  <c r="E34" i="51162"/>
  <c r="F34" i="51162"/>
  <c r="G34" i="51162"/>
  <c r="H34" i="51162"/>
  <c r="I34" i="51162"/>
  <c r="J34" i="51162"/>
  <c r="K34" i="51162"/>
  <c r="L34" i="51162"/>
  <c r="M34" i="51162"/>
  <c r="N34" i="51162"/>
  <c r="O34" i="51162"/>
  <c r="P34" i="51162"/>
  <c r="Q34" i="51162"/>
  <c r="R34" i="51162"/>
  <c r="S34" i="51162"/>
  <c r="W34" i="51162"/>
  <c r="X34" i="51162"/>
  <c r="Y34" i="51162"/>
  <c r="Z34" i="51162"/>
  <c r="AA34" i="51162"/>
  <c r="AB34" i="51162"/>
  <c r="AC34" i="51162"/>
  <c r="AD34" i="51162"/>
  <c r="AE34" i="51162"/>
  <c r="AF34" i="51162"/>
  <c r="AG34" i="51162"/>
  <c r="AH34" i="51162"/>
  <c r="AI34" i="51162"/>
  <c r="AJ34" i="51162"/>
  <c r="AK34" i="51162"/>
  <c r="AL34" i="51162"/>
  <c r="AM34" i="51162"/>
  <c r="AN34" i="51162"/>
  <c r="CH34" i="51162"/>
  <c r="CI34" i="51162"/>
  <c r="CJ34" i="51162"/>
  <c r="CK34" i="51162"/>
  <c r="CL34" i="51162"/>
  <c r="CM34" i="51162"/>
  <c r="CN34" i="51162"/>
  <c r="CO34" i="51162"/>
  <c r="CP34" i="51162"/>
  <c r="DP34" i="51162"/>
  <c r="DQ34" i="51162"/>
  <c r="DR34" i="51162"/>
  <c r="DS34" i="51162"/>
  <c r="DT34" i="51162"/>
  <c r="DU34" i="51162"/>
  <c r="DV34" i="51162"/>
  <c r="DW34" i="51162"/>
  <c r="DX34" i="51162"/>
  <c r="DY34" i="51162"/>
  <c r="EA34" i="51162"/>
  <c r="EB34" i="51162"/>
  <c r="EC34" i="51162"/>
  <c r="B35" i="51162"/>
  <c r="C35" i="51162"/>
  <c r="D35" i="51162"/>
  <c r="E35" i="51162"/>
  <c r="F35" i="51162"/>
  <c r="G35" i="51162"/>
  <c r="H35" i="51162"/>
  <c r="I35" i="51162"/>
  <c r="J35" i="51162"/>
  <c r="K35" i="51162"/>
  <c r="L35" i="51162"/>
  <c r="M35" i="51162"/>
  <c r="N35" i="51162"/>
  <c r="O35" i="51162"/>
  <c r="P35" i="51162"/>
  <c r="Q35" i="51162"/>
  <c r="R35" i="51162"/>
  <c r="S35" i="51162"/>
  <c r="W35" i="51162"/>
  <c r="X35" i="51162"/>
  <c r="Y35" i="51162"/>
  <c r="Z35" i="51162"/>
  <c r="AA35" i="51162"/>
  <c r="AB35" i="51162"/>
  <c r="AC35" i="51162"/>
  <c r="AD35" i="51162"/>
  <c r="AE35" i="51162"/>
  <c r="AF35" i="51162"/>
  <c r="AG35" i="51162"/>
  <c r="AH35" i="51162"/>
  <c r="AI35" i="51162"/>
  <c r="AJ35" i="51162"/>
  <c r="AK35" i="51162"/>
  <c r="AL35" i="51162"/>
  <c r="AM35" i="51162"/>
  <c r="AN35" i="51162"/>
  <c r="CH35" i="51162"/>
  <c r="CI35" i="51162"/>
  <c r="CJ35" i="51162"/>
  <c r="CK35" i="51162"/>
  <c r="CL35" i="51162"/>
  <c r="CM35" i="51162"/>
  <c r="CN35" i="51162"/>
  <c r="CO35" i="51162"/>
  <c r="CP35" i="51162"/>
  <c r="DP35" i="51162"/>
  <c r="DQ35" i="51162"/>
  <c r="DR35" i="51162"/>
  <c r="DS35" i="51162"/>
  <c r="DT35" i="51162"/>
  <c r="DU35" i="51162"/>
  <c r="DV35" i="51162"/>
  <c r="DW35" i="51162"/>
  <c r="DX35" i="51162"/>
  <c r="DY35" i="51162"/>
  <c r="EA35" i="51162"/>
  <c r="EB35" i="51162"/>
  <c r="EC35" i="51162"/>
  <c r="B36" i="51162"/>
  <c r="C36" i="51162"/>
  <c r="D36" i="51162"/>
  <c r="E36" i="51162"/>
  <c r="F36" i="51162"/>
  <c r="G36" i="51162"/>
  <c r="H36" i="51162"/>
  <c r="I36" i="51162"/>
  <c r="J36" i="51162"/>
  <c r="K36" i="51162"/>
  <c r="L36" i="51162"/>
  <c r="M36" i="51162"/>
  <c r="N36" i="51162"/>
  <c r="O36" i="51162"/>
  <c r="P36" i="51162"/>
  <c r="Q36" i="51162"/>
  <c r="R36" i="51162"/>
  <c r="S36" i="51162"/>
  <c r="W36" i="51162"/>
  <c r="X36" i="51162"/>
  <c r="Y36" i="51162"/>
  <c r="Z36" i="51162"/>
  <c r="AA36" i="51162"/>
  <c r="AB36" i="51162"/>
  <c r="AC36" i="51162"/>
  <c r="AD36" i="51162"/>
  <c r="AE36" i="51162"/>
  <c r="AF36" i="51162"/>
  <c r="AG36" i="51162"/>
  <c r="AH36" i="51162"/>
  <c r="AI36" i="51162"/>
  <c r="AJ36" i="51162"/>
  <c r="AK36" i="51162"/>
  <c r="AL36" i="51162"/>
  <c r="AM36" i="51162"/>
  <c r="AN36" i="51162"/>
  <c r="CH36" i="51162"/>
  <c r="CI36" i="51162"/>
  <c r="CJ36" i="51162"/>
  <c r="CK36" i="51162"/>
  <c r="CL36" i="51162"/>
  <c r="CM36" i="51162"/>
  <c r="CN36" i="51162"/>
  <c r="CO36" i="51162"/>
  <c r="CP36" i="51162"/>
  <c r="DP36" i="51162"/>
  <c r="DQ36" i="51162"/>
  <c r="DR36" i="51162"/>
  <c r="DS36" i="51162"/>
  <c r="DT36" i="51162"/>
  <c r="DU36" i="51162"/>
  <c r="DV36" i="51162"/>
  <c r="DW36" i="51162"/>
  <c r="DX36" i="51162"/>
  <c r="DY36" i="51162"/>
  <c r="EA36" i="51162"/>
  <c r="EB36" i="51162"/>
  <c r="EC36" i="51162"/>
  <c r="B37" i="51162"/>
  <c r="C37" i="51162"/>
  <c r="D37" i="51162"/>
  <c r="E37" i="51162"/>
  <c r="F37" i="51162"/>
  <c r="G37" i="51162"/>
  <c r="H37" i="51162"/>
  <c r="I37" i="51162"/>
  <c r="J37" i="51162"/>
  <c r="K37" i="51162"/>
  <c r="L37" i="51162"/>
  <c r="M37" i="51162"/>
  <c r="N37" i="51162"/>
  <c r="O37" i="51162"/>
  <c r="P37" i="51162"/>
  <c r="Q37" i="51162"/>
  <c r="R37" i="51162"/>
  <c r="S37" i="51162"/>
  <c r="W37" i="51162"/>
  <c r="X37" i="51162"/>
  <c r="Y37" i="51162"/>
  <c r="Z37" i="51162"/>
  <c r="AA37" i="51162"/>
  <c r="AB37" i="51162"/>
  <c r="AC37" i="51162"/>
  <c r="AD37" i="51162"/>
  <c r="AE37" i="51162"/>
  <c r="AF37" i="51162"/>
  <c r="AG37" i="51162"/>
  <c r="AH37" i="51162"/>
  <c r="AI37" i="51162"/>
  <c r="AJ37" i="51162"/>
  <c r="AK37" i="51162"/>
  <c r="AL37" i="51162"/>
  <c r="AM37" i="51162"/>
  <c r="AN37" i="51162"/>
  <c r="CH37" i="51162"/>
  <c r="CI37" i="51162"/>
  <c r="CJ37" i="51162"/>
  <c r="CK37" i="51162"/>
  <c r="CL37" i="51162"/>
  <c r="CM37" i="51162"/>
  <c r="CN37" i="51162"/>
  <c r="CO37" i="51162"/>
  <c r="CP37" i="51162"/>
  <c r="DP37" i="51162"/>
  <c r="DQ37" i="51162"/>
  <c r="DR37" i="51162"/>
  <c r="DS37" i="51162"/>
  <c r="DT37" i="51162"/>
  <c r="DU37" i="51162"/>
  <c r="DV37" i="51162"/>
  <c r="DW37" i="51162"/>
  <c r="DX37" i="51162"/>
  <c r="DY37" i="51162"/>
  <c r="EA37" i="51162"/>
  <c r="EB37" i="51162"/>
  <c r="EC37" i="51162"/>
  <c r="B38" i="51162"/>
  <c r="C38" i="51162"/>
  <c r="D38" i="51162"/>
  <c r="E38" i="51162"/>
  <c r="F38" i="51162"/>
  <c r="G38" i="51162"/>
  <c r="H38" i="51162"/>
  <c r="I38" i="51162"/>
  <c r="J38" i="51162"/>
  <c r="K38" i="51162"/>
  <c r="L38" i="51162"/>
  <c r="M38" i="51162"/>
  <c r="N38" i="51162"/>
  <c r="O38" i="51162"/>
  <c r="P38" i="51162"/>
  <c r="Q38" i="51162"/>
  <c r="R38" i="51162"/>
  <c r="S38" i="51162"/>
  <c r="W38" i="51162"/>
  <c r="X38" i="51162"/>
  <c r="Y38" i="51162"/>
  <c r="Z38" i="51162"/>
  <c r="AA38" i="51162"/>
  <c r="AB38" i="51162"/>
  <c r="AC38" i="51162"/>
  <c r="AD38" i="51162"/>
  <c r="AE38" i="51162"/>
  <c r="AF38" i="51162"/>
  <c r="AG38" i="51162"/>
  <c r="AH38" i="51162"/>
  <c r="AI38" i="51162"/>
  <c r="AJ38" i="51162"/>
  <c r="AK38" i="51162"/>
  <c r="AL38" i="51162"/>
  <c r="AM38" i="51162"/>
  <c r="AN38" i="51162"/>
  <c r="CH38" i="51162"/>
  <c r="CI38" i="51162"/>
  <c r="CJ38" i="51162"/>
  <c r="CK38" i="51162"/>
  <c r="CL38" i="51162"/>
  <c r="CM38" i="51162"/>
  <c r="CN38" i="51162"/>
  <c r="CO38" i="51162"/>
  <c r="CP38" i="51162"/>
  <c r="DP38" i="51162"/>
  <c r="DQ38" i="51162"/>
  <c r="DR38" i="51162"/>
  <c r="DS38" i="51162"/>
  <c r="DT38" i="51162"/>
  <c r="DU38" i="51162"/>
  <c r="DV38" i="51162"/>
  <c r="DW38" i="51162"/>
  <c r="DX38" i="51162"/>
  <c r="DY38" i="51162"/>
  <c r="EA38" i="51162"/>
  <c r="EB38" i="51162"/>
  <c r="EC38" i="51162"/>
  <c r="B39" i="51162"/>
  <c r="C39" i="51162"/>
  <c r="D39" i="51162"/>
  <c r="E39" i="51162"/>
  <c r="F39" i="51162"/>
  <c r="G39" i="51162"/>
  <c r="H39" i="51162"/>
  <c r="I39" i="51162"/>
  <c r="J39" i="51162"/>
  <c r="K39" i="51162"/>
  <c r="L39" i="51162"/>
  <c r="M39" i="51162"/>
  <c r="N39" i="51162"/>
  <c r="O39" i="51162"/>
  <c r="P39" i="51162"/>
  <c r="Q39" i="51162"/>
  <c r="R39" i="51162"/>
  <c r="S39" i="51162"/>
  <c r="W39" i="51162"/>
  <c r="X39" i="51162"/>
  <c r="Y39" i="51162"/>
  <c r="Z39" i="51162"/>
  <c r="AA39" i="51162"/>
  <c r="AB39" i="51162"/>
  <c r="AC39" i="51162"/>
  <c r="AD39" i="51162"/>
  <c r="AE39" i="51162"/>
  <c r="AF39" i="51162"/>
  <c r="AG39" i="51162"/>
  <c r="AH39" i="51162"/>
  <c r="AI39" i="51162"/>
  <c r="AJ39" i="51162"/>
  <c r="AK39" i="51162"/>
  <c r="AL39" i="51162"/>
  <c r="AM39" i="51162"/>
  <c r="AN39" i="51162"/>
  <c r="CH39" i="51162"/>
  <c r="CI39" i="51162"/>
  <c r="CJ39" i="51162"/>
  <c r="CK39" i="51162"/>
  <c r="CL39" i="51162"/>
  <c r="CM39" i="51162"/>
  <c r="CN39" i="51162"/>
  <c r="CO39" i="51162"/>
  <c r="CP39" i="51162"/>
  <c r="DP39" i="51162"/>
  <c r="DQ39" i="51162"/>
  <c r="DR39" i="51162"/>
  <c r="DS39" i="51162"/>
  <c r="DT39" i="51162"/>
  <c r="DU39" i="51162"/>
  <c r="DV39" i="51162"/>
  <c r="DW39" i="51162"/>
  <c r="DX39" i="51162"/>
  <c r="DY39" i="51162"/>
  <c r="EA39" i="51162"/>
  <c r="EB39" i="51162"/>
  <c r="EC39" i="51162"/>
  <c r="B40" i="51162"/>
  <c r="C40" i="51162"/>
  <c r="D40" i="51162"/>
  <c r="E40" i="51162"/>
  <c r="F40" i="51162"/>
  <c r="G40" i="51162"/>
  <c r="H40" i="51162"/>
  <c r="I40" i="51162"/>
  <c r="J40" i="51162"/>
  <c r="K40" i="51162"/>
  <c r="L40" i="51162"/>
  <c r="M40" i="51162"/>
  <c r="N40" i="51162"/>
  <c r="O40" i="51162"/>
  <c r="P40" i="51162"/>
  <c r="Q40" i="51162"/>
  <c r="R40" i="51162"/>
  <c r="S40" i="51162"/>
  <c r="W40" i="51162"/>
  <c r="X40" i="51162"/>
  <c r="Y40" i="51162"/>
  <c r="Z40" i="51162"/>
  <c r="AA40" i="51162"/>
  <c r="AB40" i="51162"/>
  <c r="AC40" i="51162"/>
  <c r="AD40" i="51162"/>
  <c r="AE40" i="51162"/>
  <c r="AF40" i="51162"/>
  <c r="AG40" i="51162"/>
  <c r="AH40" i="51162"/>
  <c r="AI40" i="51162"/>
  <c r="AJ40" i="51162"/>
  <c r="AK40" i="51162"/>
  <c r="AL40" i="51162"/>
  <c r="AM40" i="51162"/>
  <c r="AN40" i="51162"/>
  <c r="CH40" i="51162"/>
  <c r="CI40" i="51162"/>
  <c r="CJ40" i="51162"/>
  <c r="CK40" i="51162"/>
  <c r="CL40" i="51162"/>
  <c r="CM40" i="51162"/>
  <c r="CN40" i="51162"/>
  <c r="CO40" i="51162"/>
  <c r="CP40" i="51162"/>
  <c r="DP40" i="51162"/>
  <c r="DQ40" i="51162"/>
  <c r="DR40" i="51162"/>
  <c r="DS40" i="51162"/>
  <c r="DT40" i="51162"/>
  <c r="DU40" i="51162"/>
  <c r="DV40" i="51162"/>
  <c r="DW40" i="51162"/>
  <c r="DX40" i="51162"/>
  <c r="DY40" i="51162"/>
  <c r="EA40" i="51162"/>
  <c r="EB40" i="51162"/>
  <c r="EC40" i="51162"/>
  <c r="B41" i="51162"/>
  <c r="C41" i="51162"/>
  <c r="D41" i="51162"/>
  <c r="E41" i="51162"/>
  <c r="F41" i="51162"/>
  <c r="G41" i="51162"/>
  <c r="H41" i="51162"/>
  <c r="I41" i="51162"/>
  <c r="J41" i="51162"/>
  <c r="K41" i="51162"/>
  <c r="L41" i="51162"/>
  <c r="M41" i="51162"/>
  <c r="N41" i="51162"/>
  <c r="O41" i="51162"/>
  <c r="P41" i="51162"/>
  <c r="Q41" i="51162"/>
  <c r="R41" i="51162"/>
  <c r="S41" i="51162"/>
  <c r="W41" i="51162"/>
  <c r="X41" i="51162"/>
  <c r="Y41" i="51162"/>
  <c r="Z41" i="51162"/>
  <c r="AA41" i="51162"/>
  <c r="AB41" i="51162"/>
  <c r="AC41" i="51162"/>
  <c r="AD41" i="51162"/>
  <c r="AE41" i="51162"/>
  <c r="AF41" i="51162"/>
  <c r="AG41" i="51162"/>
  <c r="AH41" i="51162"/>
  <c r="AI41" i="51162"/>
  <c r="AJ41" i="51162"/>
  <c r="AK41" i="51162"/>
  <c r="AL41" i="51162"/>
  <c r="AM41" i="51162"/>
  <c r="AN41" i="51162"/>
  <c r="CH41" i="51162"/>
  <c r="CI41" i="51162"/>
  <c r="CJ41" i="51162"/>
  <c r="CK41" i="51162"/>
  <c r="CL41" i="51162"/>
  <c r="CM41" i="51162"/>
  <c r="CN41" i="51162"/>
  <c r="CO41" i="51162"/>
  <c r="CP41" i="51162"/>
  <c r="DP41" i="51162"/>
  <c r="DQ41" i="51162"/>
  <c r="DR41" i="51162"/>
  <c r="DS41" i="51162"/>
  <c r="DT41" i="51162"/>
  <c r="DU41" i="51162"/>
  <c r="DV41" i="51162"/>
  <c r="DW41" i="51162"/>
  <c r="DX41" i="51162"/>
  <c r="DY41" i="51162"/>
  <c r="EA41" i="51162"/>
  <c r="EB41" i="51162"/>
  <c r="EC41" i="51162"/>
  <c r="B42" i="51162"/>
  <c r="C42" i="51162"/>
  <c r="D42" i="51162"/>
  <c r="E42" i="51162"/>
  <c r="F42" i="51162"/>
  <c r="G42" i="51162"/>
  <c r="H42" i="51162"/>
  <c r="I42" i="51162"/>
  <c r="J42" i="51162"/>
  <c r="K42" i="51162"/>
  <c r="L42" i="51162"/>
  <c r="M42" i="51162"/>
  <c r="N42" i="51162"/>
  <c r="O42" i="51162"/>
  <c r="P42" i="51162"/>
  <c r="Q42" i="51162"/>
  <c r="R42" i="51162"/>
  <c r="S42" i="51162"/>
  <c r="W42" i="51162"/>
  <c r="X42" i="51162"/>
  <c r="Y42" i="51162"/>
  <c r="Z42" i="51162"/>
  <c r="AA42" i="51162"/>
  <c r="AB42" i="51162"/>
  <c r="AC42" i="51162"/>
  <c r="AD42" i="51162"/>
  <c r="AE42" i="51162"/>
  <c r="AF42" i="51162"/>
  <c r="AG42" i="51162"/>
  <c r="AH42" i="51162"/>
  <c r="AI42" i="51162"/>
  <c r="AJ42" i="51162"/>
  <c r="AK42" i="51162"/>
  <c r="AL42" i="51162"/>
  <c r="AM42" i="51162"/>
  <c r="AN42" i="51162"/>
  <c r="CH42" i="51162"/>
  <c r="CI42" i="51162"/>
  <c r="CJ42" i="51162"/>
  <c r="CK42" i="51162"/>
  <c r="CL42" i="51162"/>
  <c r="CM42" i="51162"/>
  <c r="CN42" i="51162"/>
  <c r="CO42" i="51162"/>
  <c r="CP42" i="51162"/>
  <c r="DP42" i="51162"/>
  <c r="DQ42" i="51162"/>
  <c r="DR42" i="51162"/>
  <c r="DS42" i="51162"/>
  <c r="DT42" i="51162"/>
  <c r="DU42" i="51162"/>
  <c r="DV42" i="51162"/>
  <c r="DW42" i="51162"/>
  <c r="DX42" i="51162"/>
  <c r="DY42" i="51162"/>
  <c r="EA42" i="51162"/>
  <c r="EB42" i="51162"/>
  <c r="EC42" i="51162"/>
  <c r="B43" i="51162"/>
  <c r="C43" i="51162"/>
  <c r="D43" i="51162"/>
  <c r="E43" i="51162"/>
  <c r="F43" i="51162"/>
  <c r="G43" i="51162"/>
  <c r="H43" i="51162"/>
  <c r="I43" i="51162"/>
  <c r="J43" i="51162"/>
  <c r="K43" i="51162"/>
  <c r="L43" i="51162"/>
  <c r="M43" i="51162"/>
  <c r="N43" i="51162"/>
  <c r="O43" i="51162"/>
  <c r="P43" i="51162"/>
  <c r="Q43" i="51162"/>
  <c r="R43" i="51162"/>
  <c r="S43" i="51162"/>
  <c r="W43" i="51162"/>
  <c r="X43" i="51162"/>
  <c r="Y43" i="51162"/>
  <c r="Z43" i="51162"/>
  <c r="AA43" i="51162"/>
  <c r="AB43" i="51162"/>
  <c r="AC43" i="51162"/>
  <c r="AD43" i="51162"/>
  <c r="AE43" i="51162"/>
  <c r="AF43" i="51162"/>
  <c r="AG43" i="51162"/>
  <c r="AH43" i="51162"/>
  <c r="AI43" i="51162"/>
  <c r="AJ43" i="51162"/>
  <c r="AK43" i="51162"/>
  <c r="AL43" i="51162"/>
  <c r="AM43" i="51162"/>
  <c r="AN43" i="51162"/>
  <c r="CH43" i="51162"/>
  <c r="CI43" i="51162"/>
  <c r="CJ43" i="51162"/>
  <c r="CK43" i="51162"/>
  <c r="CL43" i="51162"/>
  <c r="CM43" i="51162"/>
  <c r="CN43" i="51162"/>
  <c r="CO43" i="51162"/>
  <c r="CP43" i="51162"/>
  <c r="DP43" i="51162"/>
  <c r="DQ43" i="51162"/>
  <c r="DR43" i="51162"/>
  <c r="DS43" i="51162"/>
  <c r="DT43" i="51162"/>
  <c r="DU43" i="51162"/>
  <c r="DV43" i="51162"/>
  <c r="DW43" i="51162"/>
  <c r="DX43" i="51162"/>
  <c r="DY43" i="51162"/>
  <c r="EA43" i="51162"/>
  <c r="EB43" i="51162"/>
  <c r="EC43" i="51162"/>
  <c r="B44" i="51162"/>
  <c r="C44" i="51162"/>
  <c r="D44" i="51162"/>
  <c r="E44" i="51162"/>
  <c r="F44" i="51162"/>
  <c r="G44" i="51162"/>
  <c r="H44" i="51162"/>
  <c r="I44" i="51162"/>
  <c r="J44" i="51162"/>
  <c r="K44" i="51162"/>
  <c r="L44" i="51162"/>
  <c r="M44" i="51162"/>
  <c r="N44" i="51162"/>
  <c r="O44" i="51162"/>
  <c r="P44" i="51162"/>
  <c r="Q44" i="51162"/>
  <c r="R44" i="51162"/>
  <c r="S44" i="51162"/>
  <c r="W44" i="51162"/>
  <c r="X44" i="51162"/>
  <c r="Y44" i="51162"/>
  <c r="Z44" i="51162"/>
  <c r="AA44" i="51162"/>
  <c r="AB44" i="51162"/>
  <c r="AC44" i="51162"/>
  <c r="AD44" i="51162"/>
  <c r="AE44" i="51162"/>
  <c r="AF44" i="51162"/>
  <c r="AG44" i="51162"/>
  <c r="AH44" i="51162"/>
  <c r="AI44" i="51162"/>
  <c r="AJ44" i="51162"/>
  <c r="AK44" i="51162"/>
  <c r="AL44" i="51162"/>
  <c r="AM44" i="51162"/>
  <c r="AN44" i="51162"/>
  <c r="CH44" i="51162"/>
  <c r="CI44" i="51162"/>
  <c r="CJ44" i="51162"/>
  <c r="CK44" i="51162"/>
  <c r="CL44" i="51162"/>
  <c r="CM44" i="51162"/>
  <c r="CN44" i="51162"/>
  <c r="CO44" i="51162"/>
  <c r="CP44" i="51162"/>
  <c r="DP44" i="51162"/>
  <c r="DQ44" i="51162"/>
  <c r="DR44" i="51162"/>
  <c r="DS44" i="51162"/>
  <c r="DT44" i="51162"/>
  <c r="DU44" i="51162"/>
  <c r="DV44" i="51162"/>
  <c r="DW44" i="51162"/>
  <c r="DX44" i="51162"/>
  <c r="DY44" i="51162"/>
  <c r="EA44" i="51162"/>
  <c r="EB44" i="51162"/>
  <c r="EC44" i="51162"/>
  <c r="B45" i="51162"/>
  <c r="C45" i="51162"/>
  <c r="D45" i="51162"/>
  <c r="E45" i="51162"/>
  <c r="F45" i="51162"/>
  <c r="G45" i="51162"/>
  <c r="H45" i="51162"/>
  <c r="I45" i="51162"/>
  <c r="J45" i="51162"/>
  <c r="K45" i="51162"/>
  <c r="L45" i="51162"/>
  <c r="M45" i="51162"/>
  <c r="N45" i="51162"/>
  <c r="O45" i="51162"/>
  <c r="P45" i="51162"/>
  <c r="Q45" i="51162"/>
  <c r="R45" i="51162"/>
  <c r="S45" i="51162"/>
  <c r="W45" i="51162"/>
  <c r="X45" i="51162"/>
  <c r="Y45" i="51162"/>
  <c r="Z45" i="51162"/>
  <c r="AA45" i="51162"/>
  <c r="AB45" i="51162"/>
  <c r="AC45" i="51162"/>
  <c r="AD45" i="51162"/>
  <c r="AE45" i="51162"/>
  <c r="AF45" i="51162"/>
  <c r="AG45" i="51162"/>
  <c r="AH45" i="51162"/>
  <c r="AI45" i="51162"/>
  <c r="AJ45" i="51162"/>
  <c r="AK45" i="51162"/>
  <c r="AL45" i="51162"/>
  <c r="AM45" i="51162"/>
  <c r="AN45" i="51162"/>
  <c r="CH45" i="51162"/>
  <c r="CI45" i="51162"/>
  <c r="CJ45" i="51162"/>
  <c r="CK45" i="51162"/>
  <c r="CL45" i="51162"/>
  <c r="CM45" i="51162"/>
  <c r="CN45" i="51162"/>
  <c r="CO45" i="51162"/>
  <c r="CP45" i="51162"/>
  <c r="DP45" i="51162"/>
  <c r="DQ45" i="51162"/>
  <c r="DR45" i="51162"/>
  <c r="DS45" i="51162"/>
  <c r="DT45" i="51162"/>
  <c r="DU45" i="51162"/>
  <c r="DV45" i="51162"/>
  <c r="DW45" i="51162"/>
  <c r="DX45" i="51162"/>
  <c r="DY45" i="51162"/>
  <c r="EA45" i="51162"/>
  <c r="EB45" i="51162"/>
  <c r="EC45" i="51162"/>
  <c r="B46" i="51162"/>
  <c r="C46" i="51162"/>
  <c r="D46" i="51162"/>
  <c r="E46" i="51162"/>
  <c r="F46" i="51162"/>
  <c r="G46" i="51162"/>
  <c r="H46" i="51162"/>
  <c r="I46" i="51162"/>
  <c r="J46" i="51162"/>
  <c r="K46" i="51162"/>
  <c r="L46" i="51162"/>
  <c r="M46" i="51162"/>
  <c r="N46" i="51162"/>
  <c r="O46" i="51162"/>
  <c r="P46" i="51162"/>
  <c r="Q46" i="51162"/>
  <c r="R46" i="51162"/>
  <c r="S46" i="51162"/>
  <c r="W46" i="51162"/>
  <c r="X46" i="51162"/>
  <c r="Y46" i="51162"/>
  <c r="Z46" i="51162"/>
  <c r="AA46" i="51162"/>
  <c r="AB46" i="51162"/>
  <c r="AC46" i="51162"/>
  <c r="AD46" i="51162"/>
  <c r="AE46" i="51162"/>
  <c r="AF46" i="51162"/>
  <c r="AG46" i="51162"/>
  <c r="AH46" i="51162"/>
  <c r="AI46" i="51162"/>
  <c r="AJ46" i="51162"/>
  <c r="AK46" i="51162"/>
  <c r="AL46" i="51162"/>
  <c r="AM46" i="51162"/>
  <c r="AN46" i="51162"/>
  <c r="CH46" i="51162"/>
  <c r="CI46" i="51162"/>
  <c r="CJ46" i="51162"/>
  <c r="CK46" i="51162"/>
  <c r="CL46" i="51162"/>
  <c r="CM46" i="51162"/>
  <c r="CN46" i="51162"/>
  <c r="CO46" i="51162"/>
  <c r="CP46" i="51162"/>
  <c r="B47" i="51162"/>
  <c r="C47" i="51162"/>
  <c r="D47" i="51162"/>
  <c r="E47" i="51162"/>
  <c r="F47" i="51162"/>
  <c r="G47" i="51162"/>
  <c r="H47" i="51162"/>
  <c r="I47" i="51162"/>
  <c r="J47" i="51162"/>
  <c r="K47" i="51162"/>
  <c r="L47" i="51162"/>
  <c r="M47" i="51162"/>
  <c r="N47" i="51162"/>
  <c r="O47" i="51162"/>
  <c r="P47" i="51162"/>
  <c r="Q47" i="51162"/>
  <c r="R47" i="51162"/>
  <c r="S47" i="51162"/>
  <c r="W47" i="51162"/>
  <c r="X47" i="51162"/>
  <c r="Y47" i="51162"/>
  <c r="Z47" i="51162"/>
  <c r="AA47" i="51162"/>
  <c r="AB47" i="51162"/>
  <c r="AC47" i="51162"/>
  <c r="AD47" i="51162"/>
  <c r="AE47" i="51162"/>
  <c r="AF47" i="51162"/>
  <c r="AG47" i="51162"/>
  <c r="AH47" i="51162"/>
  <c r="AI47" i="51162"/>
  <c r="AJ47" i="51162"/>
  <c r="AK47" i="51162"/>
  <c r="AL47" i="51162"/>
  <c r="AM47" i="51162"/>
  <c r="AN47" i="51162"/>
  <c r="CH47" i="51162"/>
  <c r="CI47" i="51162"/>
  <c r="CJ47" i="51162"/>
  <c r="CK47" i="51162"/>
  <c r="CL47" i="51162"/>
  <c r="CM47" i="51162"/>
  <c r="CN47" i="51162"/>
  <c r="CO47" i="51162"/>
  <c r="CP47" i="51162"/>
  <c r="B48" i="51162"/>
  <c r="C48" i="51162"/>
  <c r="D48" i="51162"/>
  <c r="E48" i="51162"/>
  <c r="F48" i="51162"/>
  <c r="G48" i="51162"/>
  <c r="H48" i="51162"/>
  <c r="I48" i="51162"/>
  <c r="J48" i="51162"/>
  <c r="K48" i="51162"/>
  <c r="L48" i="51162"/>
  <c r="M48" i="51162"/>
  <c r="N48" i="51162"/>
  <c r="O48" i="51162"/>
  <c r="P48" i="51162"/>
  <c r="Q48" i="51162"/>
  <c r="R48" i="51162"/>
  <c r="S48" i="51162"/>
  <c r="W48" i="51162"/>
  <c r="X48" i="51162"/>
  <c r="Y48" i="51162"/>
  <c r="Z48" i="51162"/>
  <c r="AA48" i="51162"/>
  <c r="AB48" i="51162"/>
  <c r="AC48" i="51162"/>
  <c r="AD48" i="51162"/>
  <c r="AE48" i="51162"/>
  <c r="AF48" i="51162"/>
  <c r="AG48" i="51162"/>
  <c r="AH48" i="51162"/>
  <c r="AI48" i="51162"/>
  <c r="AJ48" i="51162"/>
  <c r="AK48" i="51162"/>
  <c r="AL48" i="51162"/>
  <c r="AM48" i="51162"/>
  <c r="AN48" i="51162"/>
  <c r="CH48" i="51162"/>
  <c r="CI48" i="51162"/>
  <c r="CJ48" i="51162"/>
  <c r="CK48" i="51162"/>
  <c r="CL48" i="51162"/>
  <c r="CM48" i="51162"/>
  <c r="CN48" i="51162"/>
  <c r="CO48" i="51162"/>
  <c r="CP48" i="51162"/>
  <c r="B49" i="51162"/>
  <c r="C49" i="51162"/>
  <c r="D49" i="51162"/>
  <c r="E49" i="51162"/>
  <c r="F49" i="51162"/>
  <c r="G49" i="51162"/>
  <c r="H49" i="51162"/>
  <c r="I49" i="51162"/>
  <c r="J49" i="51162"/>
  <c r="K49" i="51162"/>
  <c r="L49" i="51162"/>
  <c r="M49" i="51162"/>
  <c r="N49" i="51162"/>
  <c r="O49" i="51162"/>
  <c r="P49" i="51162"/>
  <c r="Q49" i="51162"/>
  <c r="R49" i="51162"/>
  <c r="S49" i="51162"/>
  <c r="W49" i="51162"/>
  <c r="X49" i="51162"/>
  <c r="Y49" i="51162"/>
  <c r="Z49" i="51162"/>
  <c r="AA49" i="51162"/>
  <c r="AB49" i="51162"/>
  <c r="AC49" i="51162"/>
  <c r="AD49" i="51162"/>
  <c r="AE49" i="51162"/>
  <c r="AF49" i="51162"/>
  <c r="AG49" i="51162"/>
  <c r="AH49" i="51162"/>
  <c r="AI49" i="51162"/>
  <c r="AJ49" i="51162"/>
  <c r="AK49" i="51162"/>
  <c r="AL49" i="51162"/>
  <c r="AM49" i="51162"/>
  <c r="AN49" i="51162"/>
  <c r="CH49" i="51162"/>
  <c r="CI49" i="51162"/>
  <c r="CJ49" i="51162"/>
  <c r="CK49" i="51162"/>
  <c r="CL49" i="51162"/>
  <c r="CM49" i="51162"/>
  <c r="CN49" i="51162"/>
  <c r="CO49" i="51162"/>
  <c r="CP49" i="51162"/>
  <c r="B50" i="51162"/>
  <c r="C50" i="51162"/>
  <c r="D50" i="51162"/>
  <c r="E50" i="51162"/>
  <c r="F50" i="51162"/>
  <c r="G50" i="51162"/>
  <c r="H50" i="51162"/>
  <c r="I50" i="51162"/>
  <c r="J50" i="51162"/>
  <c r="K50" i="51162"/>
  <c r="L50" i="51162"/>
  <c r="M50" i="51162"/>
  <c r="N50" i="51162"/>
  <c r="O50" i="51162"/>
  <c r="P50" i="51162"/>
  <c r="Q50" i="51162"/>
  <c r="R50" i="51162"/>
  <c r="S50" i="51162"/>
  <c r="W50" i="51162"/>
  <c r="X50" i="51162"/>
  <c r="Y50" i="51162"/>
  <c r="Z50" i="51162"/>
  <c r="AA50" i="51162"/>
  <c r="AB50" i="51162"/>
  <c r="AC50" i="51162"/>
  <c r="AD50" i="51162"/>
  <c r="AE50" i="51162"/>
  <c r="AF50" i="51162"/>
  <c r="AG50" i="51162"/>
  <c r="AH50" i="51162"/>
  <c r="AI50" i="51162"/>
  <c r="AJ50" i="51162"/>
  <c r="AK50" i="51162"/>
  <c r="AL50" i="51162"/>
  <c r="AM50" i="51162"/>
  <c r="AN50" i="51162"/>
  <c r="B51" i="51162"/>
  <c r="C51" i="51162"/>
  <c r="D51" i="51162"/>
  <c r="E51" i="51162"/>
  <c r="F51" i="51162"/>
  <c r="G51" i="51162"/>
  <c r="H51" i="51162"/>
  <c r="I51" i="51162"/>
  <c r="J51" i="51162"/>
  <c r="K51" i="51162"/>
  <c r="L51" i="51162"/>
  <c r="M51" i="51162"/>
  <c r="N51" i="51162"/>
  <c r="O51" i="51162"/>
  <c r="P51" i="51162"/>
  <c r="Q51" i="51162"/>
  <c r="R51" i="51162"/>
  <c r="S51" i="51162"/>
  <c r="W51" i="51162"/>
  <c r="X51" i="51162"/>
  <c r="Y51" i="51162"/>
  <c r="Z51" i="51162"/>
  <c r="AA51" i="51162"/>
  <c r="AB51" i="51162"/>
  <c r="AC51" i="51162"/>
  <c r="AD51" i="51162"/>
  <c r="AE51" i="51162"/>
  <c r="AF51" i="51162"/>
  <c r="AG51" i="51162"/>
  <c r="AH51" i="51162"/>
  <c r="AI51" i="51162"/>
  <c r="AJ51" i="51162"/>
  <c r="AK51" i="51162"/>
  <c r="AL51" i="51162"/>
  <c r="AM51" i="51162"/>
  <c r="AN51" i="51162"/>
  <c r="B52" i="51162"/>
  <c r="C52" i="51162"/>
  <c r="D52" i="51162"/>
  <c r="E52" i="51162"/>
  <c r="F52" i="51162"/>
  <c r="G52" i="51162"/>
  <c r="H52" i="51162"/>
  <c r="I52" i="51162"/>
  <c r="J52" i="51162"/>
  <c r="K52" i="51162"/>
  <c r="L52" i="51162"/>
  <c r="M52" i="51162"/>
  <c r="N52" i="51162"/>
  <c r="O52" i="51162"/>
  <c r="P52" i="51162"/>
  <c r="Q52" i="51162"/>
  <c r="R52" i="51162"/>
  <c r="S52" i="51162"/>
  <c r="W52" i="51162"/>
  <c r="X52" i="51162"/>
  <c r="Y52" i="51162"/>
  <c r="Z52" i="51162"/>
  <c r="AA52" i="51162"/>
  <c r="AB52" i="51162"/>
  <c r="AC52" i="51162"/>
  <c r="AD52" i="51162"/>
  <c r="AE52" i="51162"/>
  <c r="AF52" i="51162"/>
  <c r="AG52" i="51162"/>
  <c r="AH52" i="51162"/>
  <c r="AI52" i="51162"/>
  <c r="AJ52" i="51162"/>
  <c r="AK52" i="51162"/>
  <c r="AL52" i="51162"/>
  <c r="AM52" i="51162"/>
  <c r="AN52" i="51162"/>
  <c r="B53" i="51162"/>
  <c r="C53" i="51162"/>
  <c r="D53" i="51162"/>
  <c r="E53" i="51162"/>
  <c r="F53" i="51162"/>
  <c r="G53" i="51162"/>
  <c r="H53" i="51162"/>
  <c r="I53" i="51162"/>
  <c r="J53" i="51162"/>
  <c r="K53" i="51162"/>
  <c r="L53" i="51162"/>
  <c r="M53" i="51162"/>
  <c r="N53" i="51162"/>
  <c r="O53" i="51162"/>
  <c r="P53" i="51162"/>
  <c r="Q53" i="51162"/>
  <c r="R53" i="51162"/>
  <c r="S53" i="51162"/>
  <c r="W53" i="51162"/>
  <c r="X53" i="51162"/>
  <c r="Y53" i="51162"/>
  <c r="Z53" i="51162"/>
  <c r="AA53" i="51162"/>
  <c r="AB53" i="51162"/>
  <c r="AC53" i="51162"/>
  <c r="AD53" i="51162"/>
  <c r="AE53" i="51162"/>
  <c r="AF53" i="51162"/>
  <c r="AG53" i="51162"/>
  <c r="AH53" i="51162"/>
  <c r="AI53" i="51162"/>
  <c r="AJ53" i="51162"/>
  <c r="AK53" i="51162"/>
  <c r="AL53" i="51162"/>
  <c r="AM53" i="51162"/>
  <c r="AN53" i="51162"/>
  <c r="B54" i="51162"/>
  <c r="C54" i="51162"/>
  <c r="D54" i="51162"/>
  <c r="E54" i="51162"/>
  <c r="F54" i="51162"/>
  <c r="G54" i="51162"/>
  <c r="H54" i="51162"/>
  <c r="I54" i="51162"/>
  <c r="J54" i="51162"/>
  <c r="K54" i="51162"/>
  <c r="L54" i="51162"/>
  <c r="M54" i="51162"/>
  <c r="N54" i="51162"/>
  <c r="O54" i="51162"/>
  <c r="P54" i="51162"/>
  <c r="Q54" i="51162"/>
  <c r="R54" i="51162"/>
  <c r="S54" i="51162"/>
  <c r="W54" i="51162"/>
  <c r="X54" i="51162"/>
  <c r="Y54" i="51162"/>
  <c r="Z54" i="51162"/>
  <c r="AA54" i="51162"/>
  <c r="AB54" i="51162"/>
  <c r="AC54" i="51162"/>
  <c r="AD54" i="51162"/>
  <c r="AE54" i="51162"/>
  <c r="AF54" i="51162"/>
  <c r="AG54" i="51162"/>
  <c r="AH54" i="51162"/>
  <c r="AI54" i="51162"/>
  <c r="AJ54" i="51162"/>
  <c r="AK54" i="51162"/>
  <c r="AL54" i="51162"/>
  <c r="AM54" i="51162"/>
  <c r="AN54" i="51162"/>
  <c r="B55" i="51162"/>
  <c r="C55" i="51162"/>
  <c r="D55" i="51162"/>
  <c r="E55" i="51162"/>
  <c r="F55" i="51162"/>
  <c r="G55" i="51162"/>
  <c r="H55" i="51162"/>
  <c r="I55" i="51162"/>
  <c r="J55" i="51162"/>
  <c r="K55" i="51162"/>
  <c r="L55" i="51162"/>
  <c r="M55" i="51162"/>
  <c r="N55" i="51162"/>
  <c r="O55" i="51162"/>
  <c r="P55" i="51162"/>
  <c r="Q55" i="51162"/>
  <c r="R55" i="51162"/>
  <c r="S55" i="51162"/>
  <c r="W55" i="51162"/>
  <c r="X55" i="51162"/>
  <c r="Y55" i="51162"/>
  <c r="Z55" i="51162"/>
  <c r="AA55" i="51162"/>
  <c r="AB55" i="51162"/>
  <c r="AC55" i="51162"/>
  <c r="AD55" i="51162"/>
  <c r="AE55" i="51162"/>
  <c r="AF55" i="51162"/>
  <c r="AG55" i="51162"/>
  <c r="AH55" i="51162"/>
  <c r="AI55" i="51162"/>
  <c r="AJ55" i="51162"/>
  <c r="AK55" i="51162"/>
  <c r="AL55" i="51162"/>
  <c r="AM55" i="51162"/>
  <c r="AN55" i="51162"/>
  <c r="B56" i="51162"/>
  <c r="C56" i="51162"/>
  <c r="D56" i="51162"/>
  <c r="E56" i="51162"/>
  <c r="F56" i="51162"/>
  <c r="G56" i="51162"/>
  <c r="H56" i="51162"/>
  <c r="I56" i="51162"/>
  <c r="J56" i="51162"/>
  <c r="K56" i="51162"/>
  <c r="L56" i="51162"/>
  <c r="M56" i="51162"/>
  <c r="N56" i="51162"/>
  <c r="O56" i="51162"/>
  <c r="P56" i="51162"/>
  <c r="Q56" i="51162"/>
  <c r="R56" i="51162"/>
  <c r="S56" i="51162"/>
  <c r="W56" i="51162"/>
  <c r="X56" i="51162"/>
  <c r="Y56" i="51162"/>
  <c r="Z56" i="51162"/>
  <c r="AA56" i="51162"/>
  <c r="AB56" i="51162"/>
  <c r="AC56" i="51162"/>
  <c r="AD56" i="51162"/>
  <c r="AE56" i="51162"/>
  <c r="AF56" i="51162"/>
  <c r="AG56" i="51162"/>
  <c r="AH56" i="51162"/>
  <c r="AI56" i="51162"/>
  <c r="AJ56" i="51162"/>
  <c r="AK56" i="51162"/>
  <c r="AL56" i="51162"/>
  <c r="AM56" i="51162"/>
  <c r="AN56" i="51162"/>
  <c r="CH56" i="51162"/>
  <c r="CI56" i="51162"/>
  <c r="CJ56" i="51162"/>
  <c r="CK56" i="51162"/>
  <c r="CL56" i="51162"/>
  <c r="CM56" i="51162"/>
  <c r="CN56" i="51162"/>
  <c r="CO56" i="51162"/>
  <c r="CP56" i="51162"/>
  <c r="B57" i="51162"/>
  <c r="C57" i="51162"/>
  <c r="D57" i="51162"/>
  <c r="E57" i="51162"/>
  <c r="F57" i="51162"/>
  <c r="G57" i="51162"/>
  <c r="H57" i="51162"/>
  <c r="I57" i="51162"/>
  <c r="J57" i="51162"/>
  <c r="K57" i="51162"/>
  <c r="L57" i="51162"/>
  <c r="M57" i="51162"/>
  <c r="N57" i="51162"/>
  <c r="O57" i="51162"/>
  <c r="P57" i="51162"/>
  <c r="Q57" i="51162"/>
  <c r="R57" i="51162"/>
  <c r="S57" i="51162"/>
  <c r="W57" i="51162"/>
  <c r="X57" i="51162"/>
  <c r="Y57" i="51162"/>
  <c r="Z57" i="51162"/>
  <c r="AA57" i="51162"/>
  <c r="AB57" i="51162"/>
  <c r="AC57" i="51162"/>
  <c r="AD57" i="51162"/>
  <c r="AE57" i="51162"/>
  <c r="AF57" i="51162"/>
  <c r="AG57" i="51162"/>
  <c r="AH57" i="51162"/>
  <c r="AI57" i="51162"/>
  <c r="AJ57" i="51162"/>
  <c r="AK57" i="51162"/>
  <c r="AL57" i="51162"/>
  <c r="AM57" i="51162"/>
  <c r="AN57" i="51162"/>
  <c r="CH57" i="51162"/>
  <c r="CI57" i="51162"/>
  <c r="CJ57" i="51162"/>
  <c r="CK57" i="51162"/>
  <c r="CL57" i="51162"/>
  <c r="CM57" i="51162"/>
  <c r="CN57" i="51162"/>
  <c r="CO57" i="51162"/>
  <c r="CP57" i="51162"/>
  <c r="B58" i="51162"/>
  <c r="C58" i="51162"/>
  <c r="D58" i="51162"/>
  <c r="E58" i="51162"/>
  <c r="F58" i="51162"/>
  <c r="G58" i="51162"/>
  <c r="H58" i="51162"/>
  <c r="I58" i="51162"/>
  <c r="J58" i="51162"/>
  <c r="K58" i="51162"/>
  <c r="L58" i="51162"/>
  <c r="M58" i="51162"/>
  <c r="N58" i="51162"/>
  <c r="O58" i="51162"/>
  <c r="P58" i="51162"/>
  <c r="Q58" i="51162"/>
  <c r="R58" i="51162"/>
  <c r="S58" i="51162"/>
  <c r="W58" i="51162"/>
  <c r="X58" i="51162"/>
  <c r="Y58" i="51162"/>
  <c r="Z58" i="51162"/>
  <c r="AA58" i="51162"/>
  <c r="AB58" i="51162"/>
  <c r="AC58" i="51162"/>
  <c r="AD58" i="51162"/>
  <c r="AE58" i="51162"/>
  <c r="AF58" i="51162"/>
  <c r="AG58" i="51162"/>
  <c r="AH58" i="51162"/>
  <c r="AI58" i="51162"/>
  <c r="AJ58" i="51162"/>
  <c r="AK58" i="51162"/>
  <c r="AL58" i="51162"/>
  <c r="AM58" i="51162"/>
  <c r="AN58" i="51162"/>
  <c r="CH58" i="51162"/>
  <c r="CI58" i="51162"/>
  <c r="CJ58" i="51162"/>
  <c r="CK58" i="51162"/>
  <c r="CL58" i="51162"/>
  <c r="CM58" i="51162"/>
  <c r="CN58" i="51162"/>
  <c r="CO58" i="51162"/>
  <c r="CP58" i="51162"/>
  <c r="B59" i="51162"/>
  <c r="C59" i="51162"/>
  <c r="D59" i="51162"/>
  <c r="E59" i="51162"/>
  <c r="F59" i="51162"/>
  <c r="G59" i="51162"/>
  <c r="H59" i="51162"/>
  <c r="I59" i="51162"/>
  <c r="J59" i="51162"/>
  <c r="K59" i="51162"/>
  <c r="L59" i="51162"/>
  <c r="M59" i="51162"/>
  <c r="N59" i="51162"/>
  <c r="O59" i="51162"/>
  <c r="P59" i="51162"/>
  <c r="Q59" i="51162"/>
  <c r="R59" i="51162"/>
  <c r="S59" i="51162"/>
  <c r="W59" i="51162"/>
  <c r="X59" i="51162"/>
  <c r="Y59" i="51162"/>
  <c r="Z59" i="51162"/>
  <c r="AA59" i="51162"/>
  <c r="AB59" i="51162"/>
  <c r="AC59" i="51162"/>
  <c r="AD59" i="51162"/>
  <c r="AE59" i="51162"/>
  <c r="AF59" i="51162"/>
  <c r="AG59" i="51162"/>
  <c r="AH59" i="51162"/>
  <c r="AI59" i="51162"/>
  <c r="AJ59" i="51162"/>
  <c r="AK59" i="51162"/>
  <c r="AL59" i="51162"/>
  <c r="AM59" i="51162"/>
  <c r="AN59" i="51162"/>
  <c r="CH59" i="51162"/>
  <c r="CI59" i="51162"/>
  <c r="CJ59" i="51162"/>
  <c r="CK59" i="51162"/>
  <c r="CL59" i="51162"/>
  <c r="CM59" i="51162"/>
  <c r="CN59" i="51162"/>
  <c r="CO59" i="51162"/>
  <c r="CP59" i="51162"/>
  <c r="B60" i="51162"/>
  <c r="C60" i="51162"/>
  <c r="D60" i="51162"/>
  <c r="E60" i="51162"/>
  <c r="F60" i="51162"/>
  <c r="G60" i="51162"/>
  <c r="H60" i="51162"/>
  <c r="I60" i="51162"/>
  <c r="J60" i="51162"/>
  <c r="K60" i="51162"/>
  <c r="L60" i="51162"/>
  <c r="M60" i="51162"/>
  <c r="N60" i="51162"/>
  <c r="O60" i="51162"/>
  <c r="P60" i="51162"/>
  <c r="Q60" i="51162"/>
  <c r="R60" i="51162"/>
  <c r="S60" i="51162"/>
  <c r="W60" i="51162"/>
  <c r="X60" i="51162"/>
  <c r="Y60" i="51162"/>
  <c r="Z60" i="51162"/>
  <c r="AA60" i="51162"/>
  <c r="AB60" i="51162"/>
  <c r="AC60" i="51162"/>
  <c r="AD60" i="51162"/>
  <c r="AE60" i="51162"/>
  <c r="AF60" i="51162"/>
  <c r="AG60" i="51162"/>
  <c r="AH60" i="51162"/>
  <c r="AI60" i="51162"/>
  <c r="AJ60" i="51162"/>
  <c r="AK60" i="51162"/>
  <c r="AL60" i="51162"/>
  <c r="AM60" i="51162"/>
  <c r="AN60" i="51162"/>
  <c r="CH60" i="51162"/>
  <c r="CI60" i="51162"/>
  <c r="CJ60" i="51162"/>
  <c r="CK60" i="51162"/>
  <c r="CL60" i="51162"/>
  <c r="CM60" i="51162"/>
  <c r="CN60" i="51162"/>
  <c r="CO60" i="51162"/>
  <c r="CP60" i="51162"/>
  <c r="B61" i="51162"/>
  <c r="C61" i="51162"/>
  <c r="D61" i="51162"/>
  <c r="E61" i="51162"/>
  <c r="F61" i="51162"/>
  <c r="G61" i="51162"/>
  <c r="H61" i="51162"/>
  <c r="I61" i="51162"/>
  <c r="J61" i="51162"/>
  <c r="K61" i="51162"/>
  <c r="L61" i="51162"/>
  <c r="M61" i="51162"/>
  <c r="N61" i="51162"/>
  <c r="O61" i="51162"/>
  <c r="P61" i="51162"/>
  <c r="Q61" i="51162"/>
  <c r="R61" i="51162"/>
  <c r="S61" i="51162"/>
  <c r="W61" i="51162"/>
  <c r="X61" i="51162"/>
  <c r="Y61" i="51162"/>
  <c r="Z61" i="51162"/>
  <c r="AA61" i="51162"/>
  <c r="AB61" i="51162"/>
  <c r="AC61" i="51162"/>
  <c r="AD61" i="51162"/>
  <c r="AE61" i="51162"/>
  <c r="AF61" i="51162"/>
  <c r="AG61" i="51162"/>
  <c r="AH61" i="51162"/>
  <c r="AI61" i="51162"/>
  <c r="AJ61" i="51162"/>
  <c r="AK61" i="51162"/>
  <c r="AL61" i="51162"/>
  <c r="AM61" i="51162"/>
  <c r="AN61" i="51162"/>
  <c r="CH61" i="51162"/>
  <c r="CI61" i="51162"/>
  <c r="CJ61" i="51162"/>
  <c r="CK61" i="51162"/>
  <c r="CL61" i="51162"/>
  <c r="CM61" i="51162"/>
  <c r="CN61" i="51162"/>
  <c r="CO61" i="51162"/>
  <c r="CP61" i="51162"/>
  <c r="B62" i="51162"/>
  <c r="C62" i="51162"/>
  <c r="D62" i="51162"/>
  <c r="E62" i="51162"/>
  <c r="F62" i="51162"/>
  <c r="G62" i="51162"/>
  <c r="H62" i="51162"/>
  <c r="I62" i="51162"/>
  <c r="J62" i="51162"/>
  <c r="K62" i="51162"/>
  <c r="L62" i="51162"/>
  <c r="M62" i="51162"/>
  <c r="N62" i="51162"/>
  <c r="O62" i="51162"/>
  <c r="P62" i="51162"/>
  <c r="Q62" i="51162"/>
  <c r="R62" i="51162"/>
  <c r="S62" i="51162"/>
  <c r="W62" i="51162"/>
  <c r="X62" i="51162"/>
  <c r="Y62" i="51162"/>
  <c r="Z62" i="51162"/>
  <c r="AA62" i="51162"/>
  <c r="AB62" i="51162"/>
  <c r="AC62" i="51162"/>
  <c r="AD62" i="51162"/>
  <c r="AE62" i="51162"/>
  <c r="AF62" i="51162"/>
  <c r="AG62" i="51162"/>
  <c r="AH62" i="51162"/>
  <c r="AI62" i="51162"/>
  <c r="AJ62" i="51162"/>
  <c r="AK62" i="51162"/>
  <c r="AL62" i="51162"/>
  <c r="AM62" i="51162"/>
  <c r="AN62" i="51162"/>
  <c r="CH62" i="51162"/>
  <c r="CI62" i="51162"/>
  <c r="CJ62" i="51162"/>
  <c r="CK62" i="51162"/>
  <c r="CL62" i="51162"/>
  <c r="CM62" i="51162"/>
  <c r="CN62" i="51162"/>
  <c r="CO62" i="51162"/>
  <c r="CP62" i="51162"/>
  <c r="B63" i="51162"/>
  <c r="C63" i="51162"/>
  <c r="D63" i="51162"/>
  <c r="E63" i="51162"/>
  <c r="F63" i="51162"/>
  <c r="G63" i="51162"/>
  <c r="H63" i="51162"/>
  <c r="I63" i="51162"/>
  <c r="J63" i="51162"/>
  <c r="K63" i="51162"/>
  <c r="L63" i="51162"/>
  <c r="M63" i="51162"/>
  <c r="N63" i="51162"/>
  <c r="O63" i="51162"/>
  <c r="P63" i="51162"/>
  <c r="Q63" i="51162"/>
  <c r="R63" i="51162"/>
  <c r="S63" i="51162"/>
  <c r="W63" i="51162"/>
  <c r="X63" i="51162"/>
  <c r="Y63" i="51162"/>
  <c r="Z63" i="51162"/>
  <c r="AA63" i="51162"/>
  <c r="AB63" i="51162"/>
  <c r="AC63" i="51162"/>
  <c r="AD63" i="51162"/>
  <c r="AE63" i="51162"/>
  <c r="AF63" i="51162"/>
  <c r="AG63" i="51162"/>
  <c r="AH63" i="51162"/>
  <c r="AI63" i="51162"/>
  <c r="AJ63" i="51162"/>
  <c r="AK63" i="51162"/>
  <c r="AL63" i="51162"/>
  <c r="AM63" i="51162"/>
  <c r="AN63" i="51162"/>
  <c r="CH63" i="51162"/>
  <c r="CI63" i="51162"/>
  <c r="CJ63" i="51162"/>
  <c r="CK63" i="51162"/>
  <c r="CL63" i="51162"/>
  <c r="CM63" i="51162"/>
  <c r="CN63" i="51162"/>
  <c r="CO63" i="51162"/>
  <c r="CP63" i="51162"/>
  <c r="B64" i="51162"/>
  <c r="C64" i="51162"/>
  <c r="D64" i="51162"/>
  <c r="E64" i="51162"/>
  <c r="F64" i="51162"/>
  <c r="G64" i="51162"/>
  <c r="H64" i="51162"/>
  <c r="I64" i="51162"/>
  <c r="J64" i="51162"/>
  <c r="K64" i="51162"/>
  <c r="L64" i="51162"/>
  <c r="M64" i="51162"/>
  <c r="N64" i="51162"/>
  <c r="O64" i="51162"/>
  <c r="P64" i="51162"/>
  <c r="Q64" i="51162"/>
  <c r="R64" i="51162"/>
  <c r="S64" i="51162"/>
  <c r="W64" i="51162"/>
  <c r="X64" i="51162"/>
  <c r="Y64" i="51162"/>
  <c r="Z64" i="51162"/>
  <c r="AA64" i="51162"/>
  <c r="AB64" i="51162"/>
  <c r="AC64" i="51162"/>
  <c r="AD64" i="51162"/>
  <c r="AE64" i="51162"/>
  <c r="AF64" i="51162"/>
  <c r="AG64" i="51162"/>
  <c r="AH64" i="51162"/>
  <c r="AI64" i="51162"/>
  <c r="AJ64" i="51162"/>
  <c r="AK64" i="51162"/>
  <c r="AL64" i="51162"/>
  <c r="AM64" i="51162"/>
  <c r="AN64" i="51162"/>
  <c r="CH64" i="51162"/>
  <c r="CI64" i="51162"/>
  <c r="CJ64" i="51162"/>
  <c r="CK64" i="51162"/>
  <c r="CL64" i="51162"/>
  <c r="CM64" i="51162"/>
  <c r="CN64" i="51162"/>
  <c r="CO64" i="51162"/>
  <c r="CP64" i="51162"/>
  <c r="B65" i="51162"/>
  <c r="C65" i="51162"/>
  <c r="D65" i="51162"/>
  <c r="E65" i="51162"/>
  <c r="F65" i="51162"/>
  <c r="G65" i="51162"/>
  <c r="H65" i="51162"/>
  <c r="I65" i="51162"/>
  <c r="J65" i="51162"/>
  <c r="K65" i="51162"/>
  <c r="L65" i="51162"/>
  <c r="M65" i="51162"/>
  <c r="N65" i="51162"/>
  <c r="O65" i="51162"/>
  <c r="P65" i="51162"/>
  <c r="Q65" i="51162"/>
  <c r="R65" i="51162"/>
  <c r="S65" i="51162"/>
  <c r="W65" i="51162"/>
  <c r="X65" i="51162"/>
  <c r="Y65" i="51162"/>
  <c r="Z65" i="51162"/>
  <c r="AA65" i="51162"/>
  <c r="AB65" i="51162"/>
  <c r="AC65" i="51162"/>
  <c r="AD65" i="51162"/>
  <c r="AE65" i="51162"/>
  <c r="AF65" i="51162"/>
  <c r="AG65" i="51162"/>
  <c r="AH65" i="51162"/>
  <c r="AI65" i="51162"/>
  <c r="AJ65" i="51162"/>
  <c r="AK65" i="51162"/>
  <c r="AL65" i="51162"/>
  <c r="AM65" i="51162"/>
  <c r="AN65" i="51162"/>
  <c r="CH65" i="51162"/>
  <c r="CI65" i="51162"/>
  <c r="CJ65" i="51162"/>
  <c r="CK65" i="51162"/>
  <c r="CL65" i="51162"/>
  <c r="CM65" i="51162"/>
  <c r="CN65" i="51162"/>
  <c r="CO65" i="51162"/>
  <c r="CP65" i="51162"/>
  <c r="B66" i="51162"/>
  <c r="C66" i="51162"/>
  <c r="D66" i="51162"/>
  <c r="E66" i="51162"/>
  <c r="F66" i="51162"/>
  <c r="G66" i="51162"/>
  <c r="H66" i="51162"/>
  <c r="I66" i="51162"/>
  <c r="J66" i="51162"/>
  <c r="K66" i="51162"/>
  <c r="L66" i="51162"/>
  <c r="M66" i="51162"/>
  <c r="N66" i="51162"/>
  <c r="O66" i="51162"/>
  <c r="P66" i="51162"/>
  <c r="Q66" i="51162"/>
  <c r="R66" i="51162"/>
  <c r="S66" i="51162"/>
  <c r="W66" i="51162"/>
  <c r="X66" i="51162"/>
  <c r="Y66" i="51162"/>
  <c r="Z66" i="51162"/>
  <c r="AA66" i="51162"/>
  <c r="AB66" i="51162"/>
  <c r="AC66" i="51162"/>
  <c r="AD66" i="51162"/>
  <c r="AE66" i="51162"/>
  <c r="AF66" i="51162"/>
  <c r="AG66" i="51162"/>
  <c r="AH66" i="51162"/>
  <c r="AI66" i="51162"/>
  <c r="AJ66" i="51162"/>
  <c r="AK66" i="51162"/>
  <c r="AL66" i="51162"/>
  <c r="AM66" i="51162"/>
  <c r="AN66" i="51162"/>
  <c r="CH66" i="51162"/>
  <c r="CI66" i="51162"/>
  <c r="CJ66" i="51162"/>
  <c r="CK66" i="51162"/>
  <c r="CL66" i="51162"/>
  <c r="CM66" i="51162"/>
  <c r="CN66" i="51162"/>
  <c r="CO66" i="51162"/>
  <c r="CP66" i="51162"/>
  <c r="B67" i="51162"/>
  <c r="C67" i="51162"/>
  <c r="D67" i="51162"/>
  <c r="E67" i="51162"/>
  <c r="F67" i="51162"/>
  <c r="G67" i="51162"/>
  <c r="H67" i="51162"/>
  <c r="I67" i="51162"/>
  <c r="J67" i="51162"/>
  <c r="K67" i="51162"/>
  <c r="L67" i="51162"/>
  <c r="M67" i="51162"/>
  <c r="N67" i="51162"/>
  <c r="O67" i="51162"/>
  <c r="P67" i="51162"/>
  <c r="Q67" i="51162"/>
  <c r="R67" i="51162"/>
  <c r="S67" i="51162"/>
  <c r="W67" i="51162"/>
  <c r="X67" i="51162"/>
  <c r="Y67" i="51162"/>
  <c r="Z67" i="51162"/>
  <c r="AA67" i="51162"/>
  <c r="AB67" i="51162"/>
  <c r="AC67" i="51162"/>
  <c r="AD67" i="51162"/>
  <c r="AE67" i="51162"/>
  <c r="AF67" i="51162"/>
  <c r="AG67" i="51162"/>
  <c r="AH67" i="51162"/>
  <c r="AI67" i="51162"/>
  <c r="AJ67" i="51162"/>
  <c r="AK67" i="51162"/>
  <c r="AL67" i="51162"/>
  <c r="AM67" i="51162"/>
  <c r="AN67" i="51162"/>
  <c r="CH67" i="51162"/>
  <c r="CI67" i="51162"/>
  <c r="CJ67" i="51162"/>
  <c r="CK67" i="51162"/>
  <c r="CL67" i="51162"/>
  <c r="CM67" i="51162"/>
  <c r="CN67" i="51162"/>
  <c r="CO67" i="51162"/>
  <c r="CP67" i="51162"/>
  <c r="B68" i="51162"/>
  <c r="C68" i="51162"/>
  <c r="D68" i="51162"/>
  <c r="E68" i="51162"/>
  <c r="F68" i="51162"/>
  <c r="G68" i="51162"/>
  <c r="H68" i="51162"/>
  <c r="I68" i="51162"/>
  <c r="J68" i="51162"/>
  <c r="K68" i="51162"/>
  <c r="L68" i="51162"/>
  <c r="M68" i="51162"/>
  <c r="N68" i="51162"/>
  <c r="O68" i="51162"/>
  <c r="P68" i="51162"/>
  <c r="Q68" i="51162"/>
  <c r="R68" i="51162"/>
  <c r="S68" i="51162"/>
  <c r="W68" i="51162"/>
  <c r="X68" i="51162"/>
  <c r="Y68" i="51162"/>
  <c r="Z68" i="51162"/>
  <c r="AA68" i="51162"/>
  <c r="AB68" i="51162"/>
  <c r="AC68" i="51162"/>
  <c r="AD68" i="51162"/>
  <c r="AE68" i="51162"/>
  <c r="AF68" i="51162"/>
  <c r="AG68" i="51162"/>
  <c r="AH68" i="51162"/>
  <c r="AI68" i="51162"/>
  <c r="AJ68" i="51162"/>
  <c r="AK68" i="51162"/>
  <c r="AL68" i="51162"/>
  <c r="AM68" i="51162"/>
  <c r="AN68" i="51162"/>
  <c r="CH68" i="51162"/>
  <c r="CI68" i="51162"/>
  <c r="CJ68" i="51162"/>
  <c r="CK68" i="51162"/>
  <c r="CL68" i="51162"/>
  <c r="CM68" i="51162"/>
  <c r="CN68" i="51162"/>
  <c r="CO68" i="51162"/>
  <c r="CP68" i="51162"/>
  <c r="B69" i="51162"/>
  <c r="C69" i="51162"/>
  <c r="D69" i="51162"/>
  <c r="E69" i="51162"/>
  <c r="F69" i="51162"/>
  <c r="G69" i="51162"/>
  <c r="H69" i="51162"/>
  <c r="I69" i="51162"/>
  <c r="J69" i="51162"/>
  <c r="K69" i="51162"/>
  <c r="L69" i="51162"/>
  <c r="M69" i="51162"/>
  <c r="N69" i="51162"/>
  <c r="O69" i="51162"/>
  <c r="P69" i="51162"/>
  <c r="Q69" i="51162"/>
  <c r="R69" i="51162"/>
  <c r="S69" i="51162"/>
  <c r="W69" i="51162"/>
  <c r="X69" i="51162"/>
  <c r="Y69" i="51162"/>
  <c r="Z69" i="51162"/>
  <c r="AA69" i="51162"/>
  <c r="AB69" i="51162"/>
  <c r="AC69" i="51162"/>
  <c r="AD69" i="51162"/>
  <c r="AE69" i="51162"/>
  <c r="AF69" i="51162"/>
  <c r="AG69" i="51162"/>
  <c r="AH69" i="51162"/>
  <c r="AI69" i="51162"/>
  <c r="AJ69" i="51162"/>
  <c r="AK69" i="51162"/>
  <c r="AL69" i="51162"/>
  <c r="AM69" i="51162"/>
  <c r="AN69" i="51162"/>
  <c r="CH69" i="51162"/>
  <c r="CI69" i="51162"/>
  <c r="CJ69" i="51162"/>
  <c r="CK69" i="51162"/>
  <c r="CL69" i="51162"/>
  <c r="CM69" i="51162"/>
  <c r="CN69" i="51162"/>
  <c r="CO69" i="51162"/>
  <c r="CP69" i="51162"/>
  <c r="B70" i="51162"/>
  <c r="C70" i="51162"/>
  <c r="D70" i="51162"/>
  <c r="E70" i="51162"/>
  <c r="F70" i="51162"/>
  <c r="G70" i="51162"/>
  <c r="H70" i="51162"/>
  <c r="I70" i="51162"/>
  <c r="J70" i="51162"/>
  <c r="K70" i="51162"/>
  <c r="L70" i="51162"/>
  <c r="M70" i="51162"/>
  <c r="N70" i="51162"/>
  <c r="O70" i="51162"/>
  <c r="P70" i="51162"/>
  <c r="Q70" i="51162"/>
  <c r="R70" i="51162"/>
  <c r="S70" i="51162"/>
  <c r="W70" i="51162"/>
  <c r="X70" i="51162"/>
  <c r="Y70" i="51162"/>
  <c r="Z70" i="51162"/>
  <c r="AA70" i="51162"/>
  <c r="AB70" i="51162"/>
  <c r="AC70" i="51162"/>
  <c r="AD70" i="51162"/>
  <c r="AE70" i="51162"/>
  <c r="AF70" i="51162"/>
  <c r="AG70" i="51162"/>
  <c r="AH70" i="51162"/>
  <c r="AI70" i="51162"/>
  <c r="AJ70" i="51162"/>
  <c r="AK70" i="51162"/>
  <c r="AL70" i="51162"/>
  <c r="AM70" i="51162"/>
  <c r="AN70" i="51162"/>
  <c r="CH70" i="51162"/>
  <c r="CI70" i="51162"/>
  <c r="CJ70" i="51162"/>
  <c r="CK70" i="51162"/>
  <c r="CL70" i="51162"/>
  <c r="CM70" i="51162"/>
  <c r="CN70" i="51162"/>
  <c r="CO70" i="51162"/>
  <c r="CP70" i="51162"/>
  <c r="B71" i="51162"/>
  <c r="C71" i="51162"/>
  <c r="D71" i="51162"/>
  <c r="E71" i="51162"/>
  <c r="F71" i="51162"/>
  <c r="G71" i="51162"/>
  <c r="H71" i="51162"/>
  <c r="I71" i="51162"/>
  <c r="J71" i="51162"/>
  <c r="K71" i="51162"/>
  <c r="L71" i="51162"/>
  <c r="M71" i="51162"/>
  <c r="N71" i="51162"/>
  <c r="O71" i="51162"/>
  <c r="P71" i="51162"/>
  <c r="Q71" i="51162"/>
  <c r="R71" i="51162"/>
  <c r="S71" i="51162"/>
  <c r="W71" i="51162"/>
  <c r="X71" i="51162"/>
  <c r="Y71" i="51162"/>
  <c r="Z71" i="51162"/>
  <c r="AA71" i="51162"/>
  <c r="AB71" i="51162"/>
  <c r="AC71" i="51162"/>
  <c r="AD71" i="51162"/>
  <c r="AE71" i="51162"/>
  <c r="AF71" i="51162"/>
  <c r="AG71" i="51162"/>
  <c r="AH71" i="51162"/>
  <c r="AI71" i="51162"/>
  <c r="AJ71" i="51162"/>
  <c r="AK71" i="51162"/>
  <c r="AL71" i="51162"/>
  <c r="AM71" i="51162"/>
  <c r="AN71" i="51162"/>
  <c r="CH71" i="51162"/>
  <c r="CI71" i="51162"/>
  <c r="CJ71" i="51162"/>
  <c r="CK71" i="51162"/>
  <c r="CL71" i="51162"/>
  <c r="CM71" i="51162"/>
  <c r="CN71" i="51162"/>
  <c r="CO71" i="51162"/>
  <c r="CP71" i="51162"/>
  <c r="B72" i="51162"/>
  <c r="C72" i="51162"/>
  <c r="D72" i="51162"/>
  <c r="E72" i="51162"/>
  <c r="F72" i="51162"/>
  <c r="G72" i="51162"/>
  <c r="H72" i="51162"/>
  <c r="I72" i="51162"/>
  <c r="J72" i="51162"/>
  <c r="K72" i="51162"/>
  <c r="L72" i="51162"/>
  <c r="M72" i="51162"/>
  <c r="N72" i="51162"/>
  <c r="O72" i="51162"/>
  <c r="P72" i="51162"/>
  <c r="Q72" i="51162"/>
  <c r="R72" i="51162"/>
  <c r="S72" i="51162"/>
  <c r="W72" i="51162"/>
  <c r="X72" i="51162"/>
  <c r="Y72" i="51162"/>
  <c r="Z72" i="51162"/>
  <c r="AA72" i="51162"/>
  <c r="AB72" i="51162"/>
  <c r="AC72" i="51162"/>
  <c r="AD72" i="51162"/>
  <c r="AE72" i="51162"/>
  <c r="AF72" i="51162"/>
  <c r="AG72" i="51162"/>
  <c r="AH72" i="51162"/>
  <c r="AI72" i="51162"/>
  <c r="AJ72" i="51162"/>
  <c r="AK72" i="51162"/>
  <c r="AL72" i="51162"/>
  <c r="AM72" i="51162"/>
  <c r="AN72" i="51162"/>
  <c r="CH72" i="51162"/>
  <c r="CI72" i="51162"/>
  <c r="CJ72" i="51162"/>
  <c r="CK72" i="51162"/>
  <c r="CL72" i="51162"/>
  <c r="CM72" i="51162"/>
  <c r="CN72" i="51162"/>
  <c r="CO72" i="51162"/>
  <c r="CP72" i="51162"/>
  <c r="B73" i="51162"/>
  <c r="C73" i="51162"/>
  <c r="D73" i="51162"/>
  <c r="E73" i="51162"/>
  <c r="F73" i="51162"/>
  <c r="G73" i="51162"/>
  <c r="H73" i="51162"/>
  <c r="I73" i="51162"/>
  <c r="J73" i="51162"/>
  <c r="K73" i="51162"/>
  <c r="L73" i="51162"/>
  <c r="M73" i="51162"/>
  <c r="N73" i="51162"/>
  <c r="O73" i="51162"/>
  <c r="P73" i="51162"/>
  <c r="Q73" i="51162"/>
  <c r="R73" i="51162"/>
  <c r="S73" i="51162"/>
  <c r="W73" i="51162"/>
  <c r="X73" i="51162"/>
  <c r="Y73" i="51162"/>
  <c r="Z73" i="51162"/>
  <c r="AA73" i="51162"/>
  <c r="AB73" i="51162"/>
  <c r="AC73" i="51162"/>
  <c r="AD73" i="51162"/>
  <c r="AE73" i="51162"/>
  <c r="AF73" i="51162"/>
  <c r="AG73" i="51162"/>
  <c r="AH73" i="51162"/>
  <c r="AI73" i="51162"/>
  <c r="AJ73" i="51162"/>
  <c r="AK73" i="51162"/>
  <c r="AL73" i="51162"/>
  <c r="AM73" i="51162"/>
  <c r="AN73" i="51162"/>
  <c r="B74" i="51162"/>
  <c r="C74" i="51162"/>
  <c r="D74" i="51162"/>
  <c r="E74" i="51162"/>
  <c r="F74" i="51162"/>
  <c r="G74" i="51162"/>
  <c r="H74" i="51162"/>
  <c r="I74" i="51162"/>
  <c r="J74" i="51162"/>
  <c r="K74" i="51162"/>
  <c r="L74" i="51162"/>
  <c r="M74" i="51162"/>
  <c r="N74" i="51162"/>
  <c r="O74" i="51162"/>
  <c r="P74" i="51162"/>
  <c r="Q74" i="51162"/>
  <c r="R74" i="51162"/>
  <c r="S74" i="51162"/>
  <c r="W74" i="51162"/>
  <c r="X74" i="51162"/>
  <c r="Y74" i="51162"/>
  <c r="Z74" i="51162"/>
  <c r="AA74" i="51162"/>
  <c r="AB74" i="51162"/>
  <c r="AC74" i="51162"/>
  <c r="AD74" i="51162"/>
  <c r="AE74" i="51162"/>
  <c r="AF74" i="51162"/>
  <c r="AG74" i="51162"/>
  <c r="AH74" i="51162"/>
  <c r="AI74" i="51162"/>
  <c r="AJ74" i="51162"/>
  <c r="AK74" i="51162"/>
  <c r="AL74" i="51162"/>
  <c r="AM74" i="51162"/>
  <c r="AN74" i="51162"/>
  <c r="B75" i="51162"/>
  <c r="C75" i="51162"/>
  <c r="D75" i="51162"/>
  <c r="E75" i="51162"/>
  <c r="F75" i="51162"/>
  <c r="G75" i="51162"/>
  <c r="H75" i="51162"/>
  <c r="I75" i="51162"/>
  <c r="J75" i="51162"/>
  <c r="K75" i="51162"/>
  <c r="L75" i="51162"/>
  <c r="M75" i="51162"/>
  <c r="N75" i="51162"/>
  <c r="O75" i="51162"/>
  <c r="P75" i="51162"/>
  <c r="Q75" i="51162"/>
  <c r="R75" i="51162"/>
  <c r="S75" i="51162"/>
  <c r="W75" i="51162"/>
  <c r="X75" i="51162"/>
  <c r="Y75" i="51162"/>
  <c r="Z75" i="51162"/>
  <c r="AA75" i="51162"/>
  <c r="AB75" i="51162"/>
  <c r="AC75" i="51162"/>
  <c r="AD75" i="51162"/>
  <c r="AE75" i="51162"/>
  <c r="AF75" i="51162"/>
  <c r="AG75" i="51162"/>
  <c r="AH75" i="51162"/>
  <c r="AI75" i="51162"/>
  <c r="AJ75" i="51162"/>
  <c r="AK75" i="51162"/>
  <c r="AL75" i="51162"/>
  <c r="AM75" i="51162"/>
  <c r="AN75" i="51162"/>
  <c r="B76" i="51162"/>
  <c r="C76" i="51162"/>
  <c r="D76" i="51162"/>
  <c r="E76" i="51162"/>
  <c r="F76" i="51162"/>
  <c r="G76" i="51162"/>
  <c r="H76" i="51162"/>
  <c r="I76" i="51162"/>
  <c r="J76" i="51162"/>
  <c r="K76" i="51162"/>
  <c r="L76" i="51162"/>
  <c r="M76" i="51162"/>
  <c r="N76" i="51162"/>
  <c r="O76" i="51162"/>
  <c r="P76" i="51162"/>
  <c r="Q76" i="51162"/>
  <c r="R76" i="51162"/>
  <c r="S76" i="51162"/>
  <c r="W76" i="51162"/>
  <c r="X76" i="51162"/>
  <c r="Y76" i="51162"/>
  <c r="Z76" i="51162"/>
  <c r="AA76" i="51162"/>
  <c r="AB76" i="51162"/>
  <c r="AC76" i="51162"/>
  <c r="AD76" i="51162"/>
  <c r="AE76" i="51162"/>
  <c r="AF76" i="51162"/>
  <c r="AG76" i="51162"/>
  <c r="AH76" i="51162"/>
  <c r="AI76" i="51162"/>
  <c r="AJ76" i="51162"/>
  <c r="AK76" i="51162"/>
  <c r="AL76" i="51162"/>
  <c r="AM76" i="51162"/>
  <c r="AN76" i="51162"/>
  <c r="B77" i="51162"/>
  <c r="C77" i="51162"/>
  <c r="D77" i="51162"/>
  <c r="E77" i="51162"/>
  <c r="F77" i="51162"/>
  <c r="G77" i="51162"/>
  <c r="H77" i="51162"/>
  <c r="I77" i="51162"/>
  <c r="J77" i="51162"/>
  <c r="K77" i="51162"/>
  <c r="L77" i="51162"/>
  <c r="M77" i="51162"/>
  <c r="N77" i="51162"/>
  <c r="O77" i="51162"/>
  <c r="P77" i="51162"/>
  <c r="Q77" i="51162"/>
  <c r="R77" i="51162"/>
  <c r="S77" i="51162"/>
  <c r="W77" i="51162"/>
  <c r="X77" i="51162"/>
  <c r="Y77" i="51162"/>
  <c r="Z77" i="51162"/>
  <c r="AA77" i="51162"/>
  <c r="AB77" i="51162"/>
  <c r="AC77" i="51162"/>
  <c r="AD77" i="51162"/>
  <c r="AE77" i="51162"/>
  <c r="AF77" i="51162"/>
  <c r="AG77" i="51162"/>
  <c r="AH77" i="51162"/>
  <c r="AI77" i="51162"/>
  <c r="AJ77" i="51162"/>
  <c r="AK77" i="51162"/>
  <c r="AL77" i="51162"/>
  <c r="AM77" i="51162"/>
  <c r="AN77" i="51162"/>
  <c r="B78" i="51162"/>
  <c r="C78" i="51162"/>
  <c r="D78" i="51162"/>
  <c r="E78" i="51162"/>
  <c r="F78" i="51162"/>
  <c r="G78" i="51162"/>
  <c r="H78" i="51162"/>
  <c r="I78" i="51162"/>
  <c r="J78" i="51162"/>
  <c r="K78" i="51162"/>
  <c r="L78" i="51162"/>
  <c r="M78" i="51162"/>
  <c r="N78" i="51162"/>
  <c r="O78" i="51162"/>
  <c r="P78" i="51162"/>
  <c r="Q78" i="51162"/>
  <c r="R78" i="51162"/>
  <c r="S78" i="51162"/>
  <c r="W78" i="51162"/>
  <c r="X78" i="51162"/>
  <c r="Y78" i="51162"/>
  <c r="Z78" i="51162"/>
  <c r="AA78" i="51162"/>
  <c r="AB78" i="51162"/>
  <c r="AC78" i="51162"/>
  <c r="AD78" i="51162"/>
  <c r="AE78" i="51162"/>
  <c r="AF78" i="51162"/>
  <c r="AG78" i="51162"/>
  <c r="AH78" i="51162"/>
  <c r="AI78" i="51162"/>
  <c r="AJ78" i="51162"/>
  <c r="AK78" i="51162"/>
  <c r="AL78" i="51162"/>
  <c r="AM78" i="51162"/>
  <c r="AN78" i="51162"/>
  <c r="B79" i="51162"/>
  <c r="C79" i="51162"/>
  <c r="D79" i="51162"/>
  <c r="E79" i="51162"/>
  <c r="F79" i="51162"/>
  <c r="G79" i="51162"/>
  <c r="H79" i="51162"/>
  <c r="I79" i="51162"/>
  <c r="J79" i="51162"/>
  <c r="K79" i="51162"/>
  <c r="L79" i="51162"/>
  <c r="M79" i="51162"/>
  <c r="N79" i="51162"/>
  <c r="O79" i="51162"/>
  <c r="P79" i="51162"/>
  <c r="Q79" i="51162"/>
  <c r="R79" i="51162"/>
  <c r="S79" i="51162"/>
  <c r="W79" i="51162"/>
  <c r="X79" i="51162"/>
  <c r="Y79" i="51162"/>
  <c r="Z79" i="51162"/>
  <c r="AA79" i="51162"/>
  <c r="AB79" i="51162"/>
  <c r="AC79" i="51162"/>
  <c r="AD79" i="51162"/>
  <c r="AE79" i="51162"/>
  <c r="AF79" i="51162"/>
  <c r="AG79" i="51162"/>
  <c r="AH79" i="51162"/>
  <c r="AI79" i="51162"/>
  <c r="AJ79" i="51162"/>
  <c r="AK79" i="51162"/>
  <c r="AL79" i="51162"/>
  <c r="AM79" i="51162"/>
  <c r="AN79" i="51162"/>
  <c r="CH79" i="51162"/>
  <c r="CI79" i="51162"/>
  <c r="CJ79" i="51162"/>
  <c r="CK79" i="51162"/>
  <c r="CL79" i="51162"/>
  <c r="CM79" i="51162"/>
  <c r="CN79" i="51162"/>
  <c r="CO79" i="51162"/>
  <c r="CP79" i="51162"/>
  <c r="B80" i="51162"/>
  <c r="C80" i="51162"/>
  <c r="D80" i="51162"/>
  <c r="E80" i="51162"/>
  <c r="F80" i="51162"/>
  <c r="G80" i="51162"/>
  <c r="H80" i="51162"/>
  <c r="I80" i="51162"/>
  <c r="J80" i="51162"/>
  <c r="K80" i="51162"/>
  <c r="L80" i="51162"/>
  <c r="M80" i="51162"/>
  <c r="N80" i="51162"/>
  <c r="O80" i="51162"/>
  <c r="P80" i="51162"/>
  <c r="Q80" i="51162"/>
  <c r="R80" i="51162"/>
  <c r="S80" i="51162"/>
  <c r="W80" i="51162"/>
  <c r="X80" i="51162"/>
  <c r="Y80" i="51162"/>
  <c r="Z80" i="51162"/>
  <c r="AA80" i="51162"/>
  <c r="AB80" i="51162"/>
  <c r="AC80" i="51162"/>
  <c r="AD80" i="51162"/>
  <c r="AE80" i="51162"/>
  <c r="AF80" i="51162"/>
  <c r="AG80" i="51162"/>
  <c r="AH80" i="51162"/>
  <c r="AI80" i="51162"/>
  <c r="AJ80" i="51162"/>
  <c r="AK80" i="51162"/>
  <c r="AL80" i="51162"/>
  <c r="AM80" i="51162"/>
  <c r="AN80" i="51162"/>
  <c r="CH80" i="51162"/>
  <c r="CI80" i="51162"/>
  <c r="CJ80" i="51162"/>
  <c r="CK80" i="51162"/>
  <c r="CL80" i="51162"/>
  <c r="CM80" i="51162"/>
  <c r="CN80" i="51162"/>
  <c r="CO80" i="51162"/>
  <c r="CP80" i="51162"/>
  <c r="B81" i="51162"/>
  <c r="C81" i="51162"/>
  <c r="D81" i="51162"/>
  <c r="E81" i="51162"/>
  <c r="F81" i="51162"/>
  <c r="G81" i="51162"/>
  <c r="H81" i="51162"/>
  <c r="I81" i="51162"/>
  <c r="J81" i="51162"/>
  <c r="K81" i="51162"/>
  <c r="L81" i="51162"/>
  <c r="M81" i="51162"/>
  <c r="N81" i="51162"/>
  <c r="O81" i="51162"/>
  <c r="P81" i="51162"/>
  <c r="Q81" i="51162"/>
  <c r="R81" i="51162"/>
  <c r="S81" i="51162"/>
  <c r="W81" i="51162"/>
  <c r="X81" i="51162"/>
  <c r="Y81" i="51162"/>
  <c r="Z81" i="51162"/>
  <c r="AA81" i="51162"/>
  <c r="AB81" i="51162"/>
  <c r="AC81" i="51162"/>
  <c r="AD81" i="51162"/>
  <c r="AE81" i="51162"/>
  <c r="AF81" i="51162"/>
  <c r="AG81" i="51162"/>
  <c r="AH81" i="51162"/>
  <c r="AI81" i="51162"/>
  <c r="AJ81" i="51162"/>
  <c r="AK81" i="51162"/>
  <c r="AL81" i="51162"/>
  <c r="AM81" i="51162"/>
  <c r="AN81" i="51162"/>
  <c r="CH81" i="51162"/>
  <c r="CI81" i="51162"/>
  <c r="CJ81" i="51162"/>
  <c r="CK81" i="51162"/>
  <c r="CL81" i="51162"/>
  <c r="CM81" i="51162"/>
  <c r="CN81" i="51162"/>
  <c r="CO81" i="51162"/>
  <c r="CP81" i="51162"/>
  <c r="B82" i="51162"/>
  <c r="C82" i="51162"/>
  <c r="D82" i="51162"/>
  <c r="E82" i="51162"/>
  <c r="F82" i="51162"/>
  <c r="G82" i="51162"/>
  <c r="H82" i="51162"/>
  <c r="I82" i="51162"/>
  <c r="J82" i="51162"/>
  <c r="K82" i="51162"/>
  <c r="L82" i="51162"/>
  <c r="M82" i="51162"/>
  <c r="N82" i="51162"/>
  <c r="O82" i="51162"/>
  <c r="P82" i="51162"/>
  <c r="Q82" i="51162"/>
  <c r="R82" i="51162"/>
  <c r="S82" i="51162"/>
  <c r="W82" i="51162"/>
  <c r="X82" i="51162"/>
  <c r="Y82" i="51162"/>
  <c r="Z82" i="51162"/>
  <c r="AA82" i="51162"/>
  <c r="AB82" i="51162"/>
  <c r="AC82" i="51162"/>
  <c r="AD82" i="51162"/>
  <c r="AE82" i="51162"/>
  <c r="AF82" i="51162"/>
  <c r="AG82" i="51162"/>
  <c r="AH82" i="51162"/>
  <c r="AI82" i="51162"/>
  <c r="AJ82" i="51162"/>
  <c r="AK82" i="51162"/>
  <c r="AL82" i="51162"/>
  <c r="AM82" i="51162"/>
  <c r="AN82" i="51162"/>
  <c r="CH82" i="51162"/>
  <c r="CI82" i="51162"/>
  <c r="CJ82" i="51162"/>
  <c r="CK82" i="51162"/>
  <c r="CL82" i="51162"/>
  <c r="CM82" i="51162"/>
  <c r="CN82" i="51162"/>
  <c r="CO82" i="51162"/>
  <c r="CP82" i="51162"/>
  <c r="B83" i="51162"/>
  <c r="C83" i="51162"/>
  <c r="D83" i="51162"/>
  <c r="E83" i="51162"/>
  <c r="F83" i="51162"/>
  <c r="G83" i="51162"/>
  <c r="H83" i="51162"/>
  <c r="I83" i="51162"/>
  <c r="J83" i="51162"/>
  <c r="K83" i="51162"/>
  <c r="L83" i="51162"/>
  <c r="M83" i="51162"/>
  <c r="N83" i="51162"/>
  <c r="O83" i="51162"/>
  <c r="P83" i="51162"/>
  <c r="Q83" i="51162"/>
  <c r="R83" i="51162"/>
  <c r="S83" i="51162"/>
  <c r="W83" i="51162"/>
  <c r="X83" i="51162"/>
  <c r="Y83" i="51162"/>
  <c r="Z83" i="51162"/>
  <c r="AA83" i="51162"/>
  <c r="AB83" i="51162"/>
  <c r="AC83" i="51162"/>
  <c r="AD83" i="51162"/>
  <c r="AE83" i="51162"/>
  <c r="AF83" i="51162"/>
  <c r="AG83" i="51162"/>
  <c r="AH83" i="51162"/>
  <c r="AI83" i="51162"/>
  <c r="AJ83" i="51162"/>
  <c r="AK83" i="51162"/>
  <c r="AL83" i="51162"/>
  <c r="AM83" i="51162"/>
  <c r="AN83" i="51162"/>
  <c r="CH83" i="51162"/>
  <c r="CI83" i="51162"/>
  <c r="CJ83" i="51162"/>
  <c r="CK83" i="51162"/>
  <c r="CL83" i="51162"/>
  <c r="CM83" i="51162"/>
  <c r="CN83" i="51162"/>
  <c r="CO83" i="51162"/>
  <c r="CP83" i="51162"/>
  <c r="B84" i="51162"/>
  <c r="C84" i="51162"/>
  <c r="D84" i="51162"/>
  <c r="E84" i="51162"/>
  <c r="F84" i="51162"/>
  <c r="G84" i="51162"/>
  <c r="H84" i="51162"/>
  <c r="I84" i="51162"/>
  <c r="J84" i="51162"/>
  <c r="K84" i="51162"/>
  <c r="L84" i="51162"/>
  <c r="M84" i="51162"/>
  <c r="N84" i="51162"/>
  <c r="O84" i="51162"/>
  <c r="P84" i="51162"/>
  <c r="Q84" i="51162"/>
  <c r="R84" i="51162"/>
  <c r="S84" i="51162"/>
  <c r="W84" i="51162"/>
  <c r="X84" i="51162"/>
  <c r="Y84" i="51162"/>
  <c r="Z84" i="51162"/>
  <c r="AA84" i="51162"/>
  <c r="AB84" i="51162"/>
  <c r="AC84" i="51162"/>
  <c r="AD84" i="51162"/>
  <c r="AE84" i="51162"/>
  <c r="AF84" i="51162"/>
  <c r="AG84" i="51162"/>
  <c r="AH84" i="51162"/>
  <c r="AI84" i="51162"/>
  <c r="AJ84" i="51162"/>
  <c r="AK84" i="51162"/>
  <c r="AL84" i="51162"/>
  <c r="AM84" i="51162"/>
  <c r="AN84" i="51162"/>
  <c r="CH84" i="51162"/>
  <c r="CI84" i="51162"/>
  <c r="CJ84" i="51162"/>
  <c r="CK84" i="51162"/>
  <c r="CL84" i="51162"/>
  <c r="CM84" i="51162"/>
  <c r="CN84" i="51162"/>
  <c r="CO84" i="51162"/>
  <c r="CP84" i="51162"/>
  <c r="B85" i="51162"/>
  <c r="C85" i="51162"/>
  <c r="D85" i="51162"/>
  <c r="E85" i="51162"/>
  <c r="F85" i="51162"/>
  <c r="G85" i="51162"/>
  <c r="H85" i="51162"/>
  <c r="I85" i="51162"/>
  <c r="J85" i="51162"/>
  <c r="K85" i="51162"/>
  <c r="L85" i="51162"/>
  <c r="M85" i="51162"/>
  <c r="N85" i="51162"/>
  <c r="O85" i="51162"/>
  <c r="P85" i="51162"/>
  <c r="Q85" i="51162"/>
  <c r="R85" i="51162"/>
  <c r="S85" i="51162"/>
  <c r="W85" i="51162"/>
  <c r="X85" i="51162"/>
  <c r="Y85" i="51162"/>
  <c r="Z85" i="51162"/>
  <c r="AA85" i="51162"/>
  <c r="AB85" i="51162"/>
  <c r="AC85" i="51162"/>
  <c r="AD85" i="51162"/>
  <c r="AE85" i="51162"/>
  <c r="AF85" i="51162"/>
  <c r="AG85" i="51162"/>
  <c r="AH85" i="51162"/>
  <c r="AI85" i="51162"/>
  <c r="AJ85" i="51162"/>
  <c r="AK85" i="51162"/>
  <c r="AL85" i="51162"/>
  <c r="AM85" i="51162"/>
  <c r="AN85" i="51162"/>
  <c r="CH85" i="51162"/>
  <c r="CI85" i="51162"/>
  <c r="CJ85" i="51162"/>
  <c r="CK85" i="51162"/>
  <c r="CL85" i="51162"/>
  <c r="CM85" i="51162"/>
  <c r="CN85" i="51162"/>
  <c r="CO85" i="51162"/>
  <c r="CP85" i="51162"/>
  <c r="B86" i="51162"/>
  <c r="C86" i="51162"/>
  <c r="D86" i="51162"/>
  <c r="E86" i="51162"/>
  <c r="F86" i="51162"/>
  <c r="G86" i="51162"/>
  <c r="H86" i="51162"/>
  <c r="I86" i="51162"/>
  <c r="J86" i="51162"/>
  <c r="K86" i="51162"/>
  <c r="L86" i="51162"/>
  <c r="M86" i="51162"/>
  <c r="N86" i="51162"/>
  <c r="O86" i="51162"/>
  <c r="P86" i="51162"/>
  <c r="Q86" i="51162"/>
  <c r="R86" i="51162"/>
  <c r="S86" i="51162"/>
  <c r="W86" i="51162"/>
  <c r="X86" i="51162"/>
  <c r="Y86" i="51162"/>
  <c r="Z86" i="51162"/>
  <c r="AA86" i="51162"/>
  <c r="AB86" i="51162"/>
  <c r="AC86" i="51162"/>
  <c r="AD86" i="51162"/>
  <c r="AE86" i="51162"/>
  <c r="AF86" i="51162"/>
  <c r="AG86" i="51162"/>
  <c r="AH86" i="51162"/>
  <c r="AI86" i="51162"/>
  <c r="AJ86" i="51162"/>
  <c r="AK86" i="51162"/>
  <c r="AL86" i="51162"/>
  <c r="AM86" i="51162"/>
  <c r="AN86" i="51162"/>
  <c r="CH86" i="51162"/>
  <c r="CI86" i="51162"/>
  <c r="CJ86" i="51162"/>
  <c r="CK86" i="51162"/>
  <c r="CL86" i="51162"/>
  <c r="CM86" i="51162"/>
  <c r="CN86" i="51162"/>
  <c r="CO86" i="51162"/>
  <c r="CP86" i="51162"/>
  <c r="B87" i="51162"/>
  <c r="C87" i="51162"/>
  <c r="D87" i="51162"/>
  <c r="E87" i="51162"/>
  <c r="F87" i="51162"/>
  <c r="G87" i="51162"/>
  <c r="H87" i="51162"/>
  <c r="I87" i="51162"/>
  <c r="J87" i="51162"/>
  <c r="K87" i="51162"/>
  <c r="L87" i="51162"/>
  <c r="M87" i="51162"/>
  <c r="N87" i="51162"/>
  <c r="O87" i="51162"/>
  <c r="P87" i="51162"/>
  <c r="Q87" i="51162"/>
  <c r="R87" i="51162"/>
  <c r="S87" i="51162"/>
  <c r="W87" i="51162"/>
  <c r="X87" i="51162"/>
  <c r="Y87" i="51162"/>
  <c r="Z87" i="51162"/>
  <c r="AA87" i="51162"/>
  <c r="AB87" i="51162"/>
  <c r="AC87" i="51162"/>
  <c r="AD87" i="51162"/>
  <c r="AE87" i="51162"/>
  <c r="AF87" i="51162"/>
  <c r="AG87" i="51162"/>
  <c r="AH87" i="51162"/>
  <c r="AI87" i="51162"/>
  <c r="AJ87" i="51162"/>
  <c r="AK87" i="51162"/>
  <c r="AL87" i="51162"/>
  <c r="AM87" i="51162"/>
  <c r="AN87" i="51162"/>
  <c r="CH87" i="51162"/>
  <c r="CI87" i="51162"/>
  <c r="CJ87" i="51162"/>
  <c r="CK87" i="51162"/>
  <c r="CL87" i="51162"/>
  <c r="CM87" i="51162"/>
  <c r="CN87" i="51162"/>
  <c r="CO87" i="51162"/>
  <c r="CP87" i="51162"/>
  <c r="B88" i="51162"/>
  <c r="C88" i="51162"/>
  <c r="D88" i="51162"/>
  <c r="E88" i="51162"/>
  <c r="F88" i="51162"/>
  <c r="G88" i="51162"/>
  <c r="H88" i="51162"/>
  <c r="I88" i="51162"/>
  <c r="J88" i="51162"/>
  <c r="K88" i="51162"/>
  <c r="L88" i="51162"/>
  <c r="M88" i="51162"/>
  <c r="N88" i="51162"/>
  <c r="O88" i="51162"/>
  <c r="P88" i="51162"/>
  <c r="Q88" i="51162"/>
  <c r="R88" i="51162"/>
  <c r="S88" i="51162"/>
  <c r="W88" i="51162"/>
  <c r="X88" i="51162"/>
  <c r="Y88" i="51162"/>
  <c r="Z88" i="51162"/>
  <c r="AA88" i="51162"/>
  <c r="AB88" i="51162"/>
  <c r="AC88" i="51162"/>
  <c r="AD88" i="51162"/>
  <c r="AE88" i="51162"/>
  <c r="AF88" i="51162"/>
  <c r="AG88" i="51162"/>
  <c r="AH88" i="51162"/>
  <c r="AI88" i="51162"/>
  <c r="AJ88" i="51162"/>
  <c r="AK88" i="51162"/>
  <c r="AL88" i="51162"/>
  <c r="AM88" i="51162"/>
  <c r="AN88" i="51162"/>
  <c r="CH88" i="51162"/>
  <c r="CI88" i="51162"/>
  <c r="CJ88" i="51162"/>
  <c r="CK88" i="51162"/>
  <c r="CL88" i="51162"/>
  <c r="CM88" i="51162"/>
  <c r="CN88" i="51162"/>
  <c r="CO88" i="51162"/>
  <c r="CP88" i="51162"/>
  <c r="B89" i="51162"/>
  <c r="C89" i="51162"/>
  <c r="D89" i="51162"/>
  <c r="E89" i="51162"/>
  <c r="F89" i="51162"/>
  <c r="G89" i="51162"/>
  <c r="H89" i="51162"/>
  <c r="I89" i="51162"/>
  <c r="J89" i="51162"/>
  <c r="K89" i="51162"/>
  <c r="L89" i="51162"/>
  <c r="M89" i="51162"/>
  <c r="N89" i="51162"/>
  <c r="O89" i="51162"/>
  <c r="P89" i="51162"/>
  <c r="Q89" i="51162"/>
  <c r="R89" i="51162"/>
  <c r="S89" i="51162"/>
  <c r="W89" i="51162"/>
  <c r="X89" i="51162"/>
  <c r="Y89" i="51162"/>
  <c r="Z89" i="51162"/>
  <c r="AA89" i="51162"/>
  <c r="AB89" i="51162"/>
  <c r="AC89" i="51162"/>
  <c r="AD89" i="51162"/>
  <c r="AE89" i="51162"/>
  <c r="AF89" i="51162"/>
  <c r="AG89" i="51162"/>
  <c r="AH89" i="51162"/>
  <c r="AI89" i="51162"/>
  <c r="AJ89" i="51162"/>
  <c r="AK89" i="51162"/>
  <c r="AL89" i="51162"/>
  <c r="AM89" i="51162"/>
  <c r="AN89" i="51162"/>
  <c r="CH89" i="51162"/>
  <c r="CI89" i="51162"/>
  <c r="CJ89" i="51162"/>
  <c r="CK89" i="51162"/>
  <c r="CL89" i="51162"/>
  <c r="CM89" i="51162"/>
  <c r="CN89" i="51162"/>
  <c r="CO89" i="51162"/>
  <c r="CP89" i="51162"/>
  <c r="B90" i="51162"/>
  <c r="C90" i="51162"/>
  <c r="D90" i="51162"/>
  <c r="E90" i="51162"/>
  <c r="F90" i="51162"/>
  <c r="G90" i="51162"/>
  <c r="H90" i="51162"/>
  <c r="I90" i="51162"/>
  <c r="J90" i="51162"/>
  <c r="K90" i="51162"/>
  <c r="L90" i="51162"/>
  <c r="M90" i="51162"/>
  <c r="N90" i="51162"/>
  <c r="O90" i="51162"/>
  <c r="P90" i="51162"/>
  <c r="Q90" i="51162"/>
  <c r="R90" i="51162"/>
  <c r="S90" i="51162"/>
  <c r="W90" i="51162"/>
  <c r="X90" i="51162"/>
  <c r="Y90" i="51162"/>
  <c r="Z90" i="51162"/>
  <c r="AA90" i="51162"/>
  <c r="AB90" i="51162"/>
  <c r="AC90" i="51162"/>
  <c r="AD90" i="51162"/>
  <c r="AE90" i="51162"/>
  <c r="AF90" i="51162"/>
  <c r="AG90" i="51162"/>
  <c r="AH90" i="51162"/>
  <c r="AI90" i="51162"/>
  <c r="AJ90" i="51162"/>
  <c r="AK90" i="51162"/>
  <c r="AL90" i="51162"/>
  <c r="AM90" i="51162"/>
  <c r="AN90" i="51162"/>
  <c r="CH90" i="51162"/>
  <c r="CI90" i="51162"/>
  <c r="CJ90" i="51162"/>
  <c r="CK90" i="51162"/>
  <c r="CL90" i="51162"/>
  <c r="CM90" i="51162"/>
  <c r="CN90" i="51162"/>
  <c r="CO90" i="51162"/>
  <c r="CP90" i="51162"/>
  <c r="B91" i="51162"/>
  <c r="C91" i="51162"/>
  <c r="D91" i="51162"/>
  <c r="E91" i="51162"/>
  <c r="F91" i="51162"/>
  <c r="G91" i="51162"/>
  <c r="H91" i="51162"/>
  <c r="I91" i="51162"/>
  <c r="J91" i="51162"/>
  <c r="K91" i="51162"/>
  <c r="L91" i="51162"/>
  <c r="M91" i="51162"/>
  <c r="N91" i="51162"/>
  <c r="O91" i="51162"/>
  <c r="P91" i="51162"/>
  <c r="Q91" i="51162"/>
  <c r="R91" i="51162"/>
  <c r="S91" i="51162"/>
  <c r="W91" i="51162"/>
  <c r="X91" i="51162"/>
  <c r="Y91" i="51162"/>
  <c r="Z91" i="51162"/>
  <c r="AA91" i="51162"/>
  <c r="AB91" i="51162"/>
  <c r="AC91" i="51162"/>
  <c r="AD91" i="51162"/>
  <c r="AE91" i="51162"/>
  <c r="AF91" i="51162"/>
  <c r="AG91" i="51162"/>
  <c r="AH91" i="51162"/>
  <c r="AI91" i="51162"/>
  <c r="AJ91" i="51162"/>
  <c r="AK91" i="51162"/>
  <c r="AL91" i="51162"/>
  <c r="AM91" i="51162"/>
  <c r="AN91" i="51162"/>
  <c r="CH91" i="51162"/>
  <c r="CI91" i="51162"/>
  <c r="CJ91" i="51162"/>
  <c r="CK91" i="51162"/>
  <c r="CL91" i="51162"/>
  <c r="CM91" i="51162"/>
  <c r="CN91" i="51162"/>
  <c r="CO91" i="51162"/>
  <c r="CP91" i="51162"/>
  <c r="B92" i="51162"/>
  <c r="C92" i="51162"/>
  <c r="D92" i="51162"/>
  <c r="E92" i="51162"/>
  <c r="F92" i="51162"/>
  <c r="G92" i="51162"/>
  <c r="H92" i="51162"/>
  <c r="I92" i="51162"/>
  <c r="J92" i="51162"/>
  <c r="K92" i="51162"/>
  <c r="L92" i="51162"/>
  <c r="M92" i="51162"/>
  <c r="N92" i="51162"/>
  <c r="O92" i="51162"/>
  <c r="P92" i="51162"/>
  <c r="Q92" i="51162"/>
  <c r="R92" i="51162"/>
  <c r="S92" i="51162"/>
  <c r="W92" i="51162"/>
  <c r="X92" i="51162"/>
  <c r="Y92" i="51162"/>
  <c r="Z92" i="51162"/>
  <c r="AA92" i="51162"/>
  <c r="AB92" i="51162"/>
  <c r="AC92" i="51162"/>
  <c r="AD92" i="51162"/>
  <c r="AE92" i="51162"/>
  <c r="AF92" i="51162"/>
  <c r="AG92" i="51162"/>
  <c r="AH92" i="51162"/>
  <c r="AI92" i="51162"/>
  <c r="AJ92" i="51162"/>
  <c r="AK92" i="51162"/>
  <c r="AL92" i="51162"/>
  <c r="AM92" i="51162"/>
  <c r="AN92" i="51162"/>
  <c r="CH92" i="51162"/>
  <c r="CI92" i="51162"/>
  <c r="CJ92" i="51162"/>
  <c r="CK92" i="51162"/>
  <c r="CL92" i="51162"/>
  <c r="CM92" i="51162"/>
  <c r="CN92" i="51162"/>
  <c r="CO92" i="51162"/>
  <c r="CP92" i="51162"/>
  <c r="B93" i="51162"/>
  <c r="C93" i="51162"/>
  <c r="D93" i="51162"/>
  <c r="E93" i="51162"/>
  <c r="F93" i="51162"/>
  <c r="G93" i="51162"/>
  <c r="H93" i="51162"/>
  <c r="I93" i="51162"/>
  <c r="J93" i="51162"/>
  <c r="K93" i="51162"/>
  <c r="L93" i="51162"/>
  <c r="M93" i="51162"/>
  <c r="N93" i="51162"/>
  <c r="O93" i="51162"/>
  <c r="P93" i="51162"/>
  <c r="Q93" i="51162"/>
  <c r="R93" i="51162"/>
  <c r="S93" i="51162"/>
  <c r="W93" i="51162"/>
  <c r="X93" i="51162"/>
  <c r="Y93" i="51162"/>
  <c r="Z93" i="51162"/>
  <c r="AA93" i="51162"/>
  <c r="AB93" i="51162"/>
  <c r="AC93" i="51162"/>
  <c r="AD93" i="51162"/>
  <c r="AE93" i="51162"/>
  <c r="AF93" i="51162"/>
  <c r="AG93" i="51162"/>
  <c r="AH93" i="51162"/>
  <c r="AI93" i="51162"/>
  <c r="AJ93" i="51162"/>
  <c r="AK93" i="51162"/>
  <c r="AL93" i="51162"/>
  <c r="AM93" i="51162"/>
  <c r="AN93" i="51162"/>
  <c r="CH93" i="51162"/>
  <c r="CI93" i="51162"/>
  <c r="CJ93" i="51162"/>
  <c r="CK93" i="51162"/>
  <c r="CL93" i="51162"/>
  <c r="CM93" i="51162"/>
  <c r="CN93" i="51162"/>
  <c r="CO93" i="51162"/>
  <c r="CP93" i="51162"/>
  <c r="B94" i="51162"/>
  <c r="C94" i="51162"/>
  <c r="D94" i="51162"/>
  <c r="E94" i="51162"/>
  <c r="F94" i="51162"/>
  <c r="G94" i="51162"/>
  <c r="H94" i="51162"/>
  <c r="I94" i="51162"/>
  <c r="J94" i="51162"/>
  <c r="K94" i="51162"/>
  <c r="L94" i="51162"/>
  <c r="M94" i="51162"/>
  <c r="N94" i="51162"/>
  <c r="O94" i="51162"/>
  <c r="P94" i="51162"/>
  <c r="Q94" i="51162"/>
  <c r="R94" i="51162"/>
  <c r="S94" i="51162"/>
  <c r="W94" i="51162"/>
  <c r="X94" i="51162"/>
  <c r="Y94" i="51162"/>
  <c r="Z94" i="51162"/>
  <c r="AA94" i="51162"/>
  <c r="AB94" i="51162"/>
  <c r="AC94" i="51162"/>
  <c r="AD94" i="51162"/>
  <c r="AE94" i="51162"/>
  <c r="AF94" i="51162"/>
  <c r="AG94" i="51162"/>
  <c r="AH94" i="51162"/>
  <c r="AI94" i="51162"/>
  <c r="AJ94" i="51162"/>
  <c r="AK94" i="51162"/>
  <c r="AL94" i="51162"/>
  <c r="AM94" i="51162"/>
  <c r="AN94" i="51162"/>
  <c r="CH94" i="51162"/>
  <c r="CI94" i="51162"/>
  <c r="CJ94" i="51162"/>
  <c r="CK94" i="51162"/>
  <c r="CL94" i="51162"/>
  <c r="CM94" i="51162"/>
  <c r="CN94" i="51162"/>
  <c r="CO94" i="51162"/>
  <c r="CP94" i="51162"/>
  <c r="B95" i="51162"/>
  <c r="C95" i="51162"/>
  <c r="D95" i="51162"/>
  <c r="E95" i="51162"/>
  <c r="F95" i="51162"/>
  <c r="G95" i="51162"/>
  <c r="H95" i="51162"/>
  <c r="I95" i="51162"/>
  <c r="J95" i="51162"/>
  <c r="K95" i="51162"/>
  <c r="L95" i="51162"/>
  <c r="M95" i="51162"/>
  <c r="N95" i="51162"/>
  <c r="O95" i="51162"/>
  <c r="P95" i="51162"/>
  <c r="Q95" i="51162"/>
  <c r="R95" i="51162"/>
  <c r="S95" i="51162"/>
  <c r="W95" i="51162"/>
  <c r="X95" i="51162"/>
  <c r="Y95" i="51162"/>
  <c r="Z95" i="51162"/>
  <c r="AA95" i="51162"/>
  <c r="AB95" i="51162"/>
  <c r="AC95" i="51162"/>
  <c r="AD95" i="51162"/>
  <c r="AE95" i="51162"/>
  <c r="AF95" i="51162"/>
  <c r="AG95" i="51162"/>
  <c r="AH95" i="51162"/>
  <c r="AI95" i="51162"/>
  <c r="AJ95" i="51162"/>
  <c r="AK95" i="51162"/>
  <c r="AL95" i="51162"/>
  <c r="AM95" i="51162"/>
  <c r="AN95" i="51162"/>
  <c r="CH95" i="51162"/>
  <c r="CI95" i="51162"/>
  <c r="CJ95" i="51162"/>
  <c r="CK95" i="51162"/>
  <c r="CL95" i="51162"/>
  <c r="CM95" i="51162"/>
  <c r="CN95" i="51162"/>
  <c r="CO95" i="51162"/>
  <c r="CP95" i="51162"/>
  <c r="B96" i="51162"/>
  <c r="C96" i="51162"/>
  <c r="D96" i="51162"/>
  <c r="E96" i="51162"/>
  <c r="F96" i="51162"/>
  <c r="G96" i="51162"/>
  <c r="H96" i="51162"/>
  <c r="I96" i="51162"/>
  <c r="J96" i="51162"/>
  <c r="K96" i="51162"/>
  <c r="L96" i="51162"/>
  <c r="M96" i="51162"/>
  <c r="N96" i="51162"/>
  <c r="O96" i="51162"/>
  <c r="P96" i="51162"/>
  <c r="Q96" i="51162"/>
  <c r="R96" i="51162"/>
  <c r="S96" i="51162"/>
  <c r="W96" i="51162"/>
  <c r="X96" i="51162"/>
  <c r="Y96" i="51162"/>
  <c r="Z96" i="51162"/>
  <c r="AA96" i="51162"/>
  <c r="AB96" i="51162"/>
  <c r="AC96" i="51162"/>
  <c r="AD96" i="51162"/>
  <c r="AE96" i="51162"/>
  <c r="AF96" i="51162"/>
  <c r="AG96" i="51162"/>
  <c r="AH96" i="51162"/>
  <c r="AI96" i="51162"/>
  <c r="AJ96" i="51162"/>
  <c r="AK96" i="51162"/>
  <c r="AL96" i="51162"/>
  <c r="AM96" i="51162"/>
  <c r="AN96" i="51162"/>
  <c r="B97" i="51162"/>
  <c r="C97" i="51162"/>
  <c r="D97" i="51162"/>
  <c r="E97" i="51162"/>
  <c r="F97" i="51162"/>
  <c r="G97" i="51162"/>
  <c r="H97" i="51162"/>
  <c r="I97" i="51162"/>
  <c r="J97" i="51162"/>
  <c r="K97" i="51162"/>
  <c r="L97" i="51162"/>
  <c r="M97" i="51162"/>
  <c r="N97" i="51162"/>
  <c r="O97" i="51162"/>
  <c r="P97" i="51162"/>
  <c r="Q97" i="51162"/>
  <c r="R97" i="51162"/>
  <c r="S97" i="51162"/>
  <c r="W97" i="51162"/>
  <c r="X97" i="51162"/>
  <c r="Y97" i="51162"/>
  <c r="Z97" i="51162"/>
  <c r="AA97" i="51162"/>
  <c r="AB97" i="51162"/>
  <c r="AC97" i="51162"/>
  <c r="AD97" i="51162"/>
  <c r="AE97" i="51162"/>
  <c r="AF97" i="51162"/>
  <c r="AG97" i="51162"/>
  <c r="AH97" i="51162"/>
  <c r="AI97" i="51162"/>
  <c r="AJ97" i="51162"/>
  <c r="AK97" i="51162"/>
  <c r="AL97" i="51162"/>
  <c r="AM97" i="51162"/>
  <c r="AN97" i="51162"/>
  <c r="B98" i="51162"/>
  <c r="C98" i="51162"/>
  <c r="D98" i="51162"/>
  <c r="E98" i="51162"/>
  <c r="F98" i="51162"/>
  <c r="G98" i="51162"/>
  <c r="H98" i="51162"/>
  <c r="I98" i="51162"/>
  <c r="J98" i="51162"/>
  <c r="K98" i="51162"/>
  <c r="L98" i="51162"/>
  <c r="M98" i="51162"/>
  <c r="N98" i="51162"/>
  <c r="O98" i="51162"/>
  <c r="P98" i="51162"/>
  <c r="Q98" i="51162"/>
  <c r="R98" i="51162"/>
  <c r="S98" i="51162"/>
  <c r="W98" i="51162"/>
  <c r="X98" i="51162"/>
  <c r="Y98" i="51162"/>
  <c r="Z98" i="51162"/>
  <c r="AA98" i="51162"/>
  <c r="AB98" i="51162"/>
  <c r="AC98" i="51162"/>
  <c r="AD98" i="51162"/>
  <c r="AE98" i="51162"/>
  <c r="AF98" i="51162"/>
  <c r="AG98" i="51162"/>
  <c r="AH98" i="51162"/>
  <c r="AI98" i="51162"/>
  <c r="AJ98" i="51162"/>
  <c r="AK98" i="51162"/>
  <c r="AL98" i="51162"/>
  <c r="AM98" i="51162"/>
  <c r="AN98" i="51162"/>
  <c r="B99" i="51162"/>
  <c r="C99" i="51162"/>
  <c r="D99" i="51162"/>
  <c r="E99" i="51162"/>
  <c r="F99" i="51162"/>
  <c r="G99" i="51162"/>
  <c r="H99" i="51162"/>
  <c r="I99" i="51162"/>
  <c r="J99" i="51162"/>
  <c r="K99" i="51162"/>
  <c r="L99" i="51162"/>
  <c r="M99" i="51162"/>
  <c r="N99" i="51162"/>
  <c r="O99" i="51162"/>
  <c r="P99" i="51162"/>
  <c r="Q99" i="51162"/>
  <c r="R99" i="51162"/>
  <c r="S99" i="51162"/>
  <c r="W99" i="51162"/>
  <c r="X99" i="51162"/>
  <c r="Y99" i="51162"/>
  <c r="Z99" i="51162"/>
  <c r="AA99" i="51162"/>
  <c r="AB99" i="51162"/>
  <c r="AC99" i="51162"/>
  <c r="AD99" i="51162"/>
  <c r="AE99" i="51162"/>
  <c r="AF99" i="51162"/>
  <c r="AG99" i="51162"/>
  <c r="AH99" i="51162"/>
  <c r="AI99" i="51162"/>
  <c r="AJ99" i="51162"/>
  <c r="AK99" i="51162"/>
  <c r="AL99" i="51162"/>
  <c r="AM99" i="51162"/>
  <c r="AN99" i="51162"/>
  <c r="B100" i="51162"/>
  <c r="C100" i="51162"/>
  <c r="D100" i="51162"/>
  <c r="E100" i="51162"/>
  <c r="F100" i="51162"/>
  <c r="G100" i="51162"/>
  <c r="H100" i="51162"/>
  <c r="I100" i="51162"/>
  <c r="J100" i="51162"/>
  <c r="K100" i="51162"/>
  <c r="L100" i="51162"/>
  <c r="M100" i="51162"/>
  <c r="N100" i="51162"/>
  <c r="O100" i="51162"/>
  <c r="P100" i="51162"/>
  <c r="Q100" i="51162"/>
  <c r="R100" i="51162"/>
  <c r="S100" i="51162"/>
  <c r="W100" i="51162"/>
  <c r="X100" i="51162"/>
  <c r="Y100" i="51162"/>
  <c r="Z100" i="51162"/>
  <c r="AA100" i="51162"/>
  <c r="AB100" i="51162"/>
  <c r="AC100" i="51162"/>
  <c r="AD100" i="51162"/>
  <c r="AE100" i="51162"/>
  <c r="AF100" i="51162"/>
  <c r="AG100" i="51162"/>
  <c r="AH100" i="51162"/>
  <c r="AI100" i="51162"/>
  <c r="AJ100" i="51162"/>
  <c r="AK100" i="51162"/>
  <c r="AL100" i="51162"/>
  <c r="AM100" i="51162"/>
  <c r="AN100" i="51162"/>
  <c r="B101" i="51162"/>
  <c r="C101" i="51162"/>
  <c r="D101" i="51162"/>
  <c r="E101" i="51162"/>
  <c r="F101" i="51162"/>
  <c r="G101" i="51162"/>
  <c r="H101" i="51162"/>
  <c r="I101" i="51162"/>
  <c r="J101" i="51162"/>
  <c r="K101" i="51162"/>
  <c r="L101" i="51162"/>
  <c r="M101" i="51162"/>
  <c r="N101" i="51162"/>
  <c r="O101" i="51162"/>
  <c r="P101" i="51162"/>
  <c r="Q101" i="51162"/>
  <c r="R101" i="51162"/>
  <c r="S101" i="51162"/>
  <c r="W101" i="51162"/>
  <c r="X101" i="51162"/>
  <c r="Y101" i="51162"/>
  <c r="Z101" i="51162"/>
  <c r="AA101" i="51162"/>
  <c r="AB101" i="51162"/>
  <c r="AC101" i="51162"/>
  <c r="AD101" i="51162"/>
  <c r="AE101" i="51162"/>
  <c r="AF101" i="51162"/>
  <c r="AG101" i="51162"/>
  <c r="AH101" i="51162"/>
  <c r="AI101" i="51162"/>
  <c r="AJ101" i="51162"/>
  <c r="AK101" i="51162"/>
  <c r="AL101" i="51162"/>
  <c r="AM101" i="51162"/>
  <c r="AN101" i="51162"/>
  <c r="B102" i="51162"/>
  <c r="C102" i="51162"/>
  <c r="D102" i="51162"/>
  <c r="E102" i="51162"/>
  <c r="F102" i="51162"/>
  <c r="G102" i="51162"/>
  <c r="H102" i="51162"/>
  <c r="I102" i="51162"/>
  <c r="J102" i="51162"/>
  <c r="K102" i="51162"/>
  <c r="L102" i="51162"/>
  <c r="M102" i="51162"/>
  <c r="N102" i="51162"/>
  <c r="O102" i="51162"/>
  <c r="P102" i="51162"/>
  <c r="Q102" i="51162"/>
  <c r="R102" i="51162"/>
  <c r="S102" i="51162"/>
  <c r="W102" i="51162"/>
  <c r="X102" i="51162"/>
  <c r="Y102" i="51162"/>
  <c r="Z102" i="51162"/>
  <c r="AA102" i="51162"/>
  <c r="AB102" i="51162"/>
  <c r="AC102" i="51162"/>
  <c r="AD102" i="51162"/>
  <c r="AE102" i="51162"/>
  <c r="AF102" i="51162"/>
  <c r="AG102" i="51162"/>
  <c r="AH102" i="51162"/>
  <c r="AI102" i="51162"/>
  <c r="AJ102" i="51162"/>
  <c r="AK102" i="51162"/>
  <c r="AL102" i="51162"/>
  <c r="AM102" i="51162"/>
  <c r="AN102" i="51162"/>
  <c r="B103" i="51162"/>
  <c r="C103" i="51162"/>
  <c r="D103" i="51162"/>
  <c r="E103" i="51162"/>
  <c r="F103" i="51162"/>
  <c r="G103" i="51162"/>
  <c r="H103" i="51162"/>
  <c r="I103" i="51162"/>
  <c r="J103" i="51162"/>
  <c r="K103" i="51162"/>
  <c r="L103" i="51162"/>
  <c r="M103" i="51162"/>
  <c r="N103" i="51162"/>
  <c r="O103" i="51162"/>
  <c r="P103" i="51162"/>
  <c r="Q103" i="51162"/>
  <c r="R103" i="51162"/>
  <c r="S103" i="51162"/>
  <c r="W103" i="51162"/>
  <c r="X103" i="51162"/>
  <c r="Y103" i="51162"/>
  <c r="Z103" i="51162"/>
  <c r="AA103" i="51162"/>
  <c r="AB103" i="51162"/>
  <c r="AC103" i="51162"/>
  <c r="AD103" i="51162"/>
  <c r="AE103" i="51162"/>
  <c r="AF103" i="51162"/>
  <c r="AG103" i="51162"/>
  <c r="AH103" i="51162"/>
  <c r="AI103" i="51162"/>
  <c r="AJ103" i="51162"/>
  <c r="AK103" i="51162"/>
  <c r="AL103" i="51162"/>
  <c r="AM103" i="51162"/>
  <c r="AN103" i="51162"/>
  <c r="B104" i="51162"/>
  <c r="C104" i="51162"/>
  <c r="D104" i="51162"/>
  <c r="E104" i="51162"/>
  <c r="F104" i="51162"/>
  <c r="G104" i="51162"/>
  <c r="H104" i="51162"/>
  <c r="I104" i="51162"/>
  <c r="J104" i="51162"/>
  <c r="K104" i="51162"/>
  <c r="L104" i="51162"/>
  <c r="M104" i="51162"/>
  <c r="N104" i="51162"/>
  <c r="O104" i="51162"/>
  <c r="P104" i="51162"/>
  <c r="Q104" i="51162"/>
  <c r="R104" i="51162"/>
  <c r="S104" i="51162"/>
  <c r="W104" i="51162"/>
  <c r="X104" i="51162"/>
  <c r="Y104" i="51162"/>
  <c r="Z104" i="51162"/>
  <c r="AA104" i="51162"/>
  <c r="AB104" i="51162"/>
  <c r="AC104" i="51162"/>
  <c r="AD104" i="51162"/>
  <c r="AE104" i="51162"/>
  <c r="AF104" i="51162"/>
  <c r="AG104" i="51162"/>
  <c r="AH104" i="51162"/>
  <c r="AI104" i="51162"/>
  <c r="AJ104" i="51162"/>
  <c r="AK104" i="51162"/>
  <c r="AL104" i="51162"/>
  <c r="AM104" i="51162"/>
  <c r="AN104" i="51162"/>
  <c r="B105" i="51162"/>
  <c r="C105" i="51162"/>
  <c r="D105" i="51162"/>
  <c r="E105" i="51162"/>
  <c r="F105" i="51162"/>
  <c r="G105" i="51162"/>
  <c r="H105" i="51162"/>
  <c r="I105" i="51162"/>
  <c r="J105" i="51162"/>
  <c r="K105" i="51162"/>
  <c r="L105" i="51162"/>
  <c r="M105" i="51162"/>
  <c r="N105" i="51162"/>
  <c r="O105" i="51162"/>
  <c r="P105" i="51162"/>
  <c r="Q105" i="51162"/>
  <c r="R105" i="51162"/>
  <c r="S105" i="51162"/>
  <c r="W105" i="51162"/>
  <c r="X105" i="51162"/>
  <c r="Y105" i="51162"/>
  <c r="Z105" i="51162"/>
  <c r="AA105" i="51162"/>
  <c r="AB105" i="51162"/>
  <c r="AC105" i="51162"/>
  <c r="AD105" i="51162"/>
  <c r="AE105" i="51162"/>
  <c r="AF105" i="51162"/>
  <c r="AG105" i="51162"/>
  <c r="AH105" i="51162"/>
  <c r="AI105" i="51162"/>
  <c r="AJ105" i="51162"/>
  <c r="AK105" i="51162"/>
  <c r="AL105" i="51162"/>
  <c r="AM105" i="51162"/>
  <c r="AN105" i="51162"/>
  <c r="B106" i="51162"/>
  <c r="C106" i="51162"/>
  <c r="D106" i="51162"/>
  <c r="E106" i="51162"/>
  <c r="F106" i="51162"/>
  <c r="G106" i="51162"/>
  <c r="H106" i="51162"/>
  <c r="I106" i="51162"/>
  <c r="J106" i="51162"/>
  <c r="K106" i="51162"/>
  <c r="L106" i="51162"/>
  <c r="M106" i="51162"/>
  <c r="N106" i="51162"/>
  <c r="O106" i="51162"/>
  <c r="P106" i="51162"/>
  <c r="Q106" i="51162"/>
  <c r="R106" i="51162"/>
  <c r="S106" i="51162"/>
  <c r="W106" i="51162"/>
  <c r="X106" i="51162"/>
  <c r="Y106" i="51162"/>
  <c r="Z106" i="51162"/>
  <c r="AA106" i="51162"/>
  <c r="AB106" i="51162"/>
  <c r="AC106" i="51162"/>
  <c r="AD106" i="51162"/>
  <c r="AE106" i="51162"/>
  <c r="AF106" i="51162"/>
  <c r="AG106" i="51162"/>
  <c r="AH106" i="51162"/>
  <c r="AI106" i="51162"/>
  <c r="AJ106" i="51162"/>
  <c r="AK106" i="51162"/>
  <c r="AL106" i="51162"/>
  <c r="AM106" i="51162"/>
  <c r="AN106" i="51162"/>
  <c r="B107" i="51162"/>
  <c r="C107" i="51162"/>
  <c r="D107" i="51162"/>
  <c r="E107" i="51162"/>
  <c r="F107" i="51162"/>
  <c r="G107" i="51162"/>
  <c r="H107" i="51162"/>
  <c r="I107" i="51162"/>
  <c r="J107" i="51162"/>
  <c r="K107" i="51162"/>
  <c r="L107" i="51162"/>
  <c r="M107" i="51162"/>
  <c r="N107" i="51162"/>
  <c r="O107" i="51162"/>
  <c r="P107" i="51162"/>
  <c r="Q107" i="51162"/>
  <c r="R107" i="51162"/>
  <c r="S107" i="51162"/>
  <c r="W107" i="51162"/>
  <c r="X107" i="51162"/>
  <c r="Y107" i="51162"/>
  <c r="Z107" i="51162"/>
  <c r="AA107" i="51162"/>
  <c r="AB107" i="51162"/>
  <c r="AC107" i="51162"/>
  <c r="AD107" i="51162"/>
  <c r="AE107" i="51162"/>
  <c r="AF107" i="51162"/>
  <c r="AG107" i="51162"/>
  <c r="AH107" i="51162"/>
  <c r="AI107" i="51162"/>
  <c r="AJ107" i="51162"/>
  <c r="AK107" i="51162"/>
  <c r="AL107" i="51162"/>
  <c r="AM107" i="51162"/>
  <c r="AN107" i="51162"/>
  <c r="B108" i="51162"/>
  <c r="C108" i="51162"/>
  <c r="D108" i="51162"/>
  <c r="E108" i="51162"/>
  <c r="F108" i="51162"/>
  <c r="G108" i="51162"/>
  <c r="H108" i="51162"/>
  <c r="I108" i="51162"/>
  <c r="J108" i="51162"/>
  <c r="K108" i="51162"/>
  <c r="L108" i="51162"/>
  <c r="M108" i="51162"/>
  <c r="N108" i="51162"/>
  <c r="O108" i="51162"/>
  <c r="P108" i="51162"/>
  <c r="Q108" i="51162"/>
  <c r="R108" i="51162"/>
  <c r="S108" i="51162"/>
  <c r="W108" i="51162"/>
  <c r="X108" i="51162"/>
  <c r="Y108" i="51162"/>
  <c r="Z108" i="51162"/>
  <c r="AA108" i="51162"/>
  <c r="AB108" i="51162"/>
  <c r="AC108" i="51162"/>
  <c r="AD108" i="51162"/>
  <c r="AE108" i="51162"/>
  <c r="AF108" i="51162"/>
  <c r="AG108" i="51162"/>
  <c r="AH108" i="51162"/>
  <c r="AI108" i="51162"/>
  <c r="AJ108" i="51162"/>
  <c r="AK108" i="51162"/>
  <c r="AL108" i="51162"/>
  <c r="AM108" i="51162"/>
  <c r="AN108" i="51162"/>
  <c r="B115" i="51162"/>
  <c r="C115" i="51162"/>
  <c r="D433" i="51162"/>
  <c r="D115" i="51162"/>
  <c r="E433" i="51162"/>
  <c r="E115" i="51162"/>
  <c r="F433" i="51162"/>
  <c r="F115" i="51162"/>
  <c r="G433" i="51162"/>
  <c r="G115" i="51162"/>
  <c r="H433" i="51162"/>
  <c r="H115" i="51162"/>
  <c r="I433" i="51162"/>
  <c r="I115" i="51162"/>
  <c r="J433" i="51162"/>
  <c r="J115" i="51162"/>
  <c r="K433" i="51162"/>
  <c r="K115" i="51162"/>
  <c r="L433" i="51162"/>
  <c r="L115" i="51162"/>
  <c r="M433" i="51162"/>
  <c r="M115" i="51162"/>
  <c r="N433" i="51162"/>
  <c r="N115" i="51162"/>
  <c r="O433" i="51162"/>
  <c r="O115" i="51162"/>
  <c r="P433" i="51162"/>
  <c r="P115" i="51162"/>
  <c r="Q433" i="51162"/>
  <c r="Q115" i="51162"/>
  <c r="R433" i="51162"/>
  <c r="R115" i="51162"/>
  <c r="S433" i="51162"/>
  <c r="S115" i="51162"/>
  <c r="W115" i="51162"/>
  <c r="X115" i="51162"/>
  <c r="Y115" i="51162"/>
  <c r="Z115" i="51162"/>
  <c r="AA115" i="51162"/>
  <c r="AB115" i="51162"/>
  <c r="AC115" i="51162"/>
  <c r="AD115" i="51162"/>
  <c r="AE115" i="51162"/>
  <c r="AF115" i="51162"/>
  <c r="AG115" i="51162"/>
  <c r="AH115" i="51162"/>
  <c r="AI115" i="51162"/>
  <c r="AJ115" i="51162"/>
  <c r="AK115" i="51162"/>
  <c r="AL115" i="51162"/>
  <c r="AM115" i="51162"/>
  <c r="AN115" i="51162"/>
  <c r="B116" i="51162"/>
  <c r="C116" i="51162"/>
  <c r="D116" i="51162"/>
  <c r="E116" i="51162"/>
  <c r="F116" i="51162"/>
  <c r="G116" i="51162"/>
  <c r="H116" i="51162"/>
  <c r="I116" i="51162"/>
  <c r="J116" i="51162"/>
  <c r="K116" i="51162"/>
  <c r="L116" i="51162"/>
  <c r="M116" i="51162"/>
  <c r="N116" i="51162"/>
  <c r="O116" i="51162"/>
  <c r="P116" i="51162"/>
  <c r="Q116" i="51162"/>
  <c r="R116" i="51162"/>
  <c r="S116" i="51162"/>
  <c r="W116" i="51162"/>
  <c r="X116" i="51162"/>
  <c r="Y116" i="51162"/>
  <c r="Z116" i="51162"/>
  <c r="AA116" i="51162"/>
  <c r="AB116" i="51162"/>
  <c r="AC116" i="51162"/>
  <c r="AD116" i="51162"/>
  <c r="AE116" i="51162"/>
  <c r="AF116" i="51162"/>
  <c r="AG116" i="51162"/>
  <c r="AH116" i="51162"/>
  <c r="AI116" i="51162"/>
  <c r="AJ116" i="51162"/>
  <c r="AK116" i="51162"/>
  <c r="AL116" i="51162"/>
  <c r="AM116" i="51162"/>
  <c r="AN116" i="51162"/>
  <c r="B117" i="51162"/>
  <c r="C117" i="51162"/>
  <c r="D117" i="51162"/>
  <c r="E117" i="51162"/>
  <c r="F117" i="51162"/>
  <c r="G117" i="51162"/>
  <c r="H117" i="51162"/>
  <c r="I117" i="51162"/>
  <c r="J117" i="51162"/>
  <c r="K117" i="51162"/>
  <c r="L117" i="51162"/>
  <c r="M117" i="51162"/>
  <c r="N117" i="51162"/>
  <c r="O117" i="51162"/>
  <c r="P117" i="51162"/>
  <c r="Q117" i="51162"/>
  <c r="R117" i="51162"/>
  <c r="S117" i="51162"/>
  <c r="W117" i="51162"/>
  <c r="X117" i="51162"/>
  <c r="Y117" i="51162"/>
  <c r="Z117" i="51162"/>
  <c r="AA117" i="51162"/>
  <c r="AB117" i="51162"/>
  <c r="AC117" i="51162"/>
  <c r="AD117" i="51162"/>
  <c r="AE117" i="51162"/>
  <c r="AF117" i="51162"/>
  <c r="AG117" i="51162"/>
  <c r="AH117" i="51162"/>
  <c r="AI117" i="51162"/>
  <c r="AJ117" i="51162"/>
  <c r="AK117" i="51162"/>
  <c r="AL117" i="51162"/>
  <c r="AM117" i="51162"/>
  <c r="AN117" i="51162"/>
  <c r="B118" i="51162"/>
  <c r="C118" i="51162"/>
  <c r="D118" i="51162"/>
  <c r="E118" i="51162"/>
  <c r="F118" i="51162"/>
  <c r="G118" i="51162"/>
  <c r="H118" i="51162"/>
  <c r="I118" i="51162"/>
  <c r="J118" i="51162"/>
  <c r="K118" i="51162"/>
  <c r="L118" i="51162"/>
  <c r="M118" i="51162"/>
  <c r="N118" i="51162"/>
  <c r="O118" i="51162"/>
  <c r="P118" i="51162"/>
  <c r="Q118" i="51162"/>
  <c r="R118" i="51162"/>
  <c r="S118" i="51162"/>
  <c r="W118" i="51162"/>
  <c r="X118" i="51162"/>
  <c r="Y118" i="51162"/>
  <c r="Z118" i="51162"/>
  <c r="AA118" i="51162"/>
  <c r="AB118" i="51162"/>
  <c r="AC118" i="51162"/>
  <c r="AD118" i="51162"/>
  <c r="AE118" i="51162"/>
  <c r="AF118" i="51162"/>
  <c r="AG118" i="51162"/>
  <c r="AH118" i="51162"/>
  <c r="AI118" i="51162"/>
  <c r="AJ118" i="51162"/>
  <c r="AK118" i="51162"/>
  <c r="AL118" i="51162"/>
  <c r="AM118" i="51162"/>
  <c r="AN118" i="51162"/>
  <c r="B119" i="51162"/>
  <c r="C119" i="51162"/>
  <c r="D119" i="51162"/>
  <c r="E119" i="51162"/>
  <c r="F119" i="51162"/>
  <c r="G119" i="51162"/>
  <c r="H119" i="51162"/>
  <c r="I119" i="51162"/>
  <c r="J119" i="51162"/>
  <c r="K119" i="51162"/>
  <c r="L119" i="51162"/>
  <c r="M119" i="51162"/>
  <c r="N119" i="51162"/>
  <c r="O119" i="51162"/>
  <c r="P119" i="51162"/>
  <c r="Q119" i="51162"/>
  <c r="R119" i="51162"/>
  <c r="S119" i="51162"/>
  <c r="W119" i="51162"/>
  <c r="X119" i="51162"/>
  <c r="Y119" i="51162"/>
  <c r="Z119" i="51162"/>
  <c r="AA119" i="51162"/>
  <c r="AB119" i="51162"/>
  <c r="AC119" i="51162"/>
  <c r="AD119" i="51162"/>
  <c r="AE119" i="51162"/>
  <c r="AF119" i="51162"/>
  <c r="AG119" i="51162"/>
  <c r="AH119" i="51162"/>
  <c r="AI119" i="51162"/>
  <c r="AJ119" i="51162"/>
  <c r="AK119" i="51162"/>
  <c r="AL119" i="51162"/>
  <c r="AM119" i="51162"/>
  <c r="AN119" i="51162"/>
  <c r="B120" i="51162"/>
  <c r="C120" i="51162"/>
  <c r="D120" i="51162"/>
  <c r="E120" i="51162"/>
  <c r="F120" i="51162"/>
  <c r="G120" i="51162"/>
  <c r="H120" i="51162"/>
  <c r="I120" i="51162"/>
  <c r="J120" i="51162"/>
  <c r="K120" i="51162"/>
  <c r="L120" i="51162"/>
  <c r="M120" i="51162"/>
  <c r="N120" i="51162"/>
  <c r="O120" i="51162"/>
  <c r="P120" i="51162"/>
  <c r="Q120" i="51162"/>
  <c r="R120" i="51162"/>
  <c r="S120" i="51162"/>
  <c r="W120" i="51162"/>
  <c r="X120" i="51162"/>
  <c r="Y120" i="51162"/>
  <c r="Z120" i="51162"/>
  <c r="AA120" i="51162"/>
  <c r="AB120" i="51162"/>
  <c r="AC120" i="51162"/>
  <c r="AD120" i="51162"/>
  <c r="AE120" i="51162"/>
  <c r="AF120" i="51162"/>
  <c r="AG120" i="51162"/>
  <c r="AH120" i="51162"/>
  <c r="AI120" i="51162"/>
  <c r="AJ120" i="51162"/>
  <c r="AK120" i="51162"/>
  <c r="AL120" i="51162"/>
  <c r="AM120" i="51162"/>
  <c r="AN120" i="51162"/>
  <c r="B121" i="51162"/>
  <c r="C121" i="51162"/>
  <c r="D121" i="51162"/>
  <c r="E121" i="51162"/>
  <c r="F121" i="51162"/>
  <c r="G121" i="51162"/>
  <c r="H121" i="51162"/>
  <c r="I121" i="51162"/>
  <c r="J121" i="51162"/>
  <c r="K121" i="51162"/>
  <c r="L121" i="51162"/>
  <c r="M121" i="51162"/>
  <c r="N121" i="51162"/>
  <c r="O121" i="51162"/>
  <c r="P121" i="51162"/>
  <c r="Q121" i="51162"/>
  <c r="R121" i="51162"/>
  <c r="S121" i="51162"/>
  <c r="W121" i="51162"/>
  <c r="X121" i="51162"/>
  <c r="Y121" i="51162"/>
  <c r="Z121" i="51162"/>
  <c r="AA121" i="51162"/>
  <c r="AB121" i="51162"/>
  <c r="AC121" i="51162"/>
  <c r="AD121" i="51162"/>
  <c r="AE121" i="51162"/>
  <c r="AF121" i="51162"/>
  <c r="AG121" i="51162"/>
  <c r="AH121" i="51162"/>
  <c r="AI121" i="51162"/>
  <c r="AJ121" i="51162"/>
  <c r="AK121" i="51162"/>
  <c r="AL121" i="51162"/>
  <c r="AM121" i="51162"/>
  <c r="AN121" i="51162"/>
  <c r="B122" i="51162"/>
  <c r="C122" i="51162"/>
  <c r="D122" i="51162"/>
  <c r="E122" i="51162"/>
  <c r="F122" i="51162"/>
  <c r="G122" i="51162"/>
  <c r="H122" i="51162"/>
  <c r="I122" i="51162"/>
  <c r="J122" i="51162"/>
  <c r="K122" i="51162"/>
  <c r="L122" i="51162"/>
  <c r="M122" i="51162"/>
  <c r="N122" i="51162"/>
  <c r="O122" i="51162"/>
  <c r="P122" i="51162"/>
  <c r="Q122" i="51162"/>
  <c r="R122" i="51162"/>
  <c r="S122" i="51162"/>
  <c r="W122" i="51162"/>
  <c r="X122" i="51162"/>
  <c r="Y122" i="51162"/>
  <c r="Z122" i="51162"/>
  <c r="AA122" i="51162"/>
  <c r="AB122" i="51162"/>
  <c r="AC122" i="51162"/>
  <c r="AD122" i="51162"/>
  <c r="AE122" i="51162"/>
  <c r="AF122" i="51162"/>
  <c r="AG122" i="51162"/>
  <c r="AH122" i="51162"/>
  <c r="AI122" i="51162"/>
  <c r="AJ122" i="51162"/>
  <c r="AK122" i="51162"/>
  <c r="AL122" i="51162"/>
  <c r="AM122" i="51162"/>
  <c r="AN122" i="51162"/>
  <c r="B123" i="51162"/>
  <c r="C123" i="51162"/>
  <c r="D123" i="51162"/>
  <c r="E123" i="51162"/>
  <c r="F123" i="51162"/>
  <c r="G123" i="51162"/>
  <c r="H123" i="51162"/>
  <c r="I123" i="51162"/>
  <c r="J123" i="51162"/>
  <c r="K123" i="51162"/>
  <c r="L123" i="51162"/>
  <c r="M123" i="51162"/>
  <c r="N123" i="51162"/>
  <c r="O123" i="51162"/>
  <c r="P123" i="51162"/>
  <c r="Q123" i="51162"/>
  <c r="R123" i="51162"/>
  <c r="S123" i="51162"/>
  <c r="W123" i="51162"/>
  <c r="X123" i="51162"/>
  <c r="Y123" i="51162"/>
  <c r="Z123" i="51162"/>
  <c r="AA123" i="51162"/>
  <c r="AB123" i="51162"/>
  <c r="AC123" i="51162"/>
  <c r="AD123" i="51162"/>
  <c r="AE123" i="51162"/>
  <c r="AF123" i="51162"/>
  <c r="AG123" i="51162"/>
  <c r="AH123" i="51162"/>
  <c r="AI123" i="51162"/>
  <c r="AJ123" i="51162"/>
  <c r="AK123" i="51162"/>
  <c r="AL123" i="51162"/>
  <c r="AM123" i="51162"/>
  <c r="AN123" i="51162"/>
  <c r="B124" i="51162"/>
  <c r="C124" i="51162"/>
  <c r="D124" i="51162"/>
  <c r="E124" i="51162"/>
  <c r="F124" i="51162"/>
  <c r="G124" i="51162"/>
  <c r="H124" i="51162"/>
  <c r="I124" i="51162"/>
  <c r="J124" i="51162"/>
  <c r="K124" i="51162"/>
  <c r="L124" i="51162"/>
  <c r="M124" i="51162"/>
  <c r="N124" i="51162"/>
  <c r="O124" i="51162"/>
  <c r="P124" i="51162"/>
  <c r="Q124" i="51162"/>
  <c r="R124" i="51162"/>
  <c r="S124" i="51162"/>
  <c r="W124" i="51162"/>
  <c r="X124" i="51162"/>
  <c r="Y124" i="51162"/>
  <c r="Z124" i="51162"/>
  <c r="AA124" i="51162"/>
  <c r="AB124" i="51162"/>
  <c r="AC124" i="51162"/>
  <c r="AD124" i="51162"/>
  <c r="AE124" i="51162"/>
  <c r="AF124" i="51162"/>
  <c r="AG124" i="51162"/>
  <c r="AH124" i="51162"/>
  <c r="AI124" i="51162"/>
  <c r="AJ124" i="51162"/>
  <c r="AK124" i="51162"/>
  <c r="AL124" i="51162"/>
  <c r="AM124" i="51162"/>
  <c r="AN124" i="51162"/>
  <c r="B125" i="51162"/>
  <c r="C125" i="51162"/>
  <c r="D125" i="51162"/>
  <c r="E125" i="51162"/>
  <c r="F125" i="51162"/>
  <c r="G125" i="51162"/>
  <c r="H125" i="51162"/>
  <c r="I125" i="51162"/>
  <c r="J125" i="51162"/>
  <c r="K125" i="51162"/>
  <c r="L125" i="51162"/>
  <c r="M125" i="51162"/>
  <c r="N125" i="51162"/>
  <c r="O125" i="51162"/>
  <c r="P125" i="51162"/>
  <c r="Q125" i="51162"/>
  <c r="R125" i="51162"/>
  <c r="S125" i="51162"/>
  <c r="W125" i="51162"/>
  <c r="X125" i="51162"/>
  <c r="Y125" i="51162"/>
  <c r="Z125" i="51162"/>
  <c r="AA125" i="51162"/>
  <c r="AB125" i="51162"/>
  <c r="AC125" i="51162"/>
  <c r="AD125" i="51162"/>
  <c r="AE125" i="51162"/>
  <c r="AF125" i="51162"/>
  <c r="AG125" i="51162"/>
  <c r="AH125" i="51162"/>
  <c r="AI125" i="51162"/>
  <c r="AJ125" i="51162"/>
  <c r="AK125" i="51162"/>
  <c r="AL125" i="51162"/>
  <c r="AM125" i="51162"/>
  <c r="AN125" i="51162"/>
  <c r="B126" i="51162"/>
  <c r="C126" i="51162"/>
  <c r="D126" i="51162"/>
  <c r="E126" i="51162"/>
  <c r="F126" i="51162"/>
  <c r="G126" i="51162"/>
  <c r="H126" i="51162"/>
  <c r="I126" i="51162"/>
  <c r="J126" i="51162"/>
  <c r="K126" i="51162"/>
  <c r="L126" i="51162"/>
  <c r="M126" i="51162"/>
  <c r="N126" i="51162"/>
  <c r="O126" i="51162"/>
  <c r="P126" i="51162"/>
  <c r="Q126" i="51162"/>
  <c r="R126" i="51162"/>
  <c r="S126" i="51162"/>
  <c r="W126" i="51162"/>
  <c r="X126" i="51162"/>
  <c r="Y126" i="51162"/>
  <c r="Z126" i="51162"/>
  <c r="AA126" i="51162"/>
  <c r="AB126" i="51162"/>
  <c r="AC126" i="51162"/>
  <c r="AD126" i="51162"/>
  <c r="AE126" i="51162"/>
  <c r="AF126" i="51162"/>
  <c r="AG126" i="51162"/>
  <c r="AH126" i="51162"/>
  <c r="AI126" i="51162"/>
  <c r="AJ126" i="51162"/>
  <c r="AK126" i="51162"/>
  <c r="AL126" i="51162"/>
  <c r="AM126" i="51162"/>
  <c r="AN126" i="51162"/>
  <c r="B127" i="51162"/>
  <c r="C127" i="51162"/>
  <c r="D127" i="51162"/>
  <c r="E127" i="51162"/>
  <c r="F127" i="51162"/>
  <c r="G127" i="51162"/>
  <c r="H127" i="51162"/>
  <c r="I127" i="51162"/>
  <c r="J127" i="51162"/>
  <c r="K127" i="51162"/>
  <c r="L127" i="51162"/>
  <c r="M127" i="51162"/>
  <c r="N127" i="51162"/>
  <c r="O127" i="51162"/>
  <c r="P127" i="51162"/>
  <c r="Q127" i="51162"/>
  <c r="R127" i="51162"/>
  <c r="S127" i="51162"/>
  <c r="W127" i="51162"/>
  <c r="X127" i="51162"/>
  <c r="Y127" i="51162"/>
  <c r="Z127" i="51162"/>
  <c r="AA127" i="51162"/>
  <c r="AB127" i="51162"/>
  <c r="AC127" i="51162"/>
  <c r="AD127" i="51162"/>
  <c r="AE127" i="51162"/>
  <c r="AF127" i="51162"/>
  <c r="AG127" i="51162"/>
  <c r="AH127" i="51162"/>
  <c r="AI127" i="51162"/>
  <c r="AJ127" i="51162"/>
  <c r="AK127" i="51162"/>
  <c r="AL127" i="51162"/>
  <c r="AM127" i="51162"/>
  <c r="AN127" i="51162"/>
  <c r="B128" i="51162"/>
  <c r="C128" i="51162"/>
  <c r="D128" i="51162"/>
  <c r="E128" i="51162"/>
  <c r="F128" i="51162"/>
  <c r="G128" i="51162"/>
  <c r="H128" i="51162"/>
  <c r="I128" i="51162"/>
  <c r="J128" i="51162"/>
  <c r="K128" i="51162"/>
  <c r="L128" i="51162"/>
  <c r="M128" i="51162"/>
  <c r="N128" i="51162"/>
  <c r="O128" i="51162"/>
  <c r="P128" i="51162"/>
  <c r="Q128" i="51162"/>
  <c r="R128" i="51162"/>
  <c r="S128" i="51162"/>
  <c r="W128" i="51162"/>
  <c r="X128" i="51162"/>
  <c r="Y128" i="51162"/>
  <c r="Z128" i="51162"/>
  <c r="AA128" i="51162"/>
  <c r="AB128" i="51162"/>
  <c r="AC128" i="51162"/>
  <c r="AD128" i="51162"/>
  <c r="AE128" i="51162"/>
  <c r="AF128" i="51162"/>
  <c r="AG128" i="51162"/>
  <c r="AH128" i="51162"/>
  <c r="AI128" i="51162"/>
  <c r="AJ128" i="51162"/>
  <c r="AK128" i="51162"/>
  <c r="AL128" i="51162"/>
  <c r="AM128" i="51162"/>
  <c r="AN128" i="51162"/>
  <c r="B129" i="51162"/>
  <c r="C129" i="51162"/>
  <c r="D129" i="51162"/>
  <c r="E129" i="51162"/>
  <c r="F129" i="51162"/>
  <c r="G129" i="51162"/>
  <c r="H129" i="51162"/>
  <c r="I129" i="51162"/>
  <c r="J129" i="51162"/>
  <c r="K129" i="51162"/>
  <c r="L129" i="51162"/>
  <c r="M129" i="51162"/>
  <c r="N129" i="51162"/>
  <c r="O129" i="51162"/>
  <c r="P129" i="51162"/>
  <c r="Q129" i="51162"/>
  <c r="R129" i="51162"/>
  <c r="S129" i="51162"/>
  <c r="W129" i="51162"/>
  <c r="X129" i="51162"/>
  <c r="Y129" i="51162"/>
  <c r="Z129" i="51162"/>
  <c r="AA129" i="51162"/>
  <c r="AB129" i="51162"/>
  <c r="AC129" i="51162"/>
  <c r="AD129" i="51162"/>
  <c r="AE129" i="51162"/>
  <c r="AF129" i="51162"/>
  <c r="AG129" i="51162"/>
  <c r="AH129" i="51162"/>
  <c r="AI129" i="51162"/>
  <c r="AJ129" i="51162"/>
  <c r="AK129" i="51162"/>
  <c r="AL129" i="51162"/>
  <c r="AM129" i="51162"/>
  <c r="AN129" i="51162"/>
  <c r="B130" i="51162"/>
  <c r="C130" i="51162"/>
  <c r="D130" i="51162"/>
  <c r="E130" i="51162"/>
  <c r="F130" i="51162"/>
  <c r="G130" i="51162"/>
  <c r="H130" i="51162"/>
  <c r="I130" i="51162"/>
  <c r="J130" i="51162"/>
  <c r="K130" i="51162"/>
  <c r="L130" i="51162"/>
  <c r="M130" i="51162"/>
  <c r="N130" i="51162"/>
  <c r="O130" i="51162"/>
  <c r="P130" i="51162"/>
  <c r="Q130" i="51162"/>
  <c r="R130" i="51162"/>
  <c r="S130" i="51162"/>
  <c r="W130" i="51162"/>
  <c r="X130" i="51162"/>
  <c r="Y130" i="51162"/>
  <c r="Z130" i="51162"/>
  <c r="AA130" i="51162"/>
  <c r="AB130" i="51162"/>
  <c r="AC130" i="51162"/>
  <c r="AD130" i="51162"/>
  <c r="AE130" i="51162"/>
  <c r="AF130" i="51162"/>
  <c r="AG130" i="51162"/>
  <c r="AH130" i="51162"/>
  <c r="AI130" i="51162"/>
  <c r="AJ130" i="51162"/>
  <c r="AK130" i="51162"/>
  <c r="AL130" i="51162"/>
  <c r="AM130" i="51162"/>
  <c r="AN130" i="51162"/>
  <c r="B131" i="51162"/>
  <c r="C131" i="51162"/>
  <c r="D131" i="51162"/>
  <c r="E131" i="51162"/>
  <c r="F131" i="51162"/>
  <c r="G131" i="51162"/>
  <c r="H131" i="51162"/>
  <c r="I131" i="51162"/>
  <c r="J131" i="51162"/>
  <c r="K131" i="51162"/>
  <c r="L131" i="51162"/>
  <c r="M131" i="51162"/>
  <c r="N131" i="51162"/>
  <c r="O131" i="51162"/>
  <c r="P131" i="51162"/>
  <c r="Q131" i="51162"/>
  <c r="R131" i="51162"/>
  <c r="S131" i="51162"/>
  <c r="W131" i="51162"/>
  <c r="X131" i="51162"/>
  <c r="Y131" i="51162"/>
  <c r="Z131" i="51162"/>
  <c r="AA131" i="51162"/>
  <c r="AB131" i="51162"/>
  <c r="AC131" i="51162"/>
  <c r="AD131" i="51162"/>
  <c r="AE131" i="51162"/>
  <c r="AF131" i="51162"/>
  <c r="AG131" i="51162"/>
  <c r="AH131" i="51162"/>
  <c r="AI131" i="51162"/>
  <c r="AJ131" i="51162"/>
  <c r="AK131" i="51162"/>
  <c r="AL131" i="51162"/>
  <c r="AM131" i="51162"/>
  <c r="AN131" i="51162"/>
  <c r="B132" i="51162"/>
  <c r="C132" i="51162"/>
  <c r="D132" i="51162"/>
  <c r="E132" i="51162"/>
  <c r="F132" i="51162"/>
  <c r="G132" i="51162"/>
  <c r="H132" i="51162"/>
  <c r="I132" i="51162"/>
  <c r="J132" i="51162"/>
  <c r="K132" i="51162"/>
  <c r="L132" i="51162"/>
  <c r="M132" i="51162"/>
  <c r="N132" i="51162"/>
  <c r="O132" i="51162"/>
  <c r="P132" i="51162"/>
  <c r="Q132" i="51162"/>
  <c r="R132" i="51162"/>
  <c r="S132" i="51162"/>
  <c r="W132" i="51162"/>
  <c r="X132" i="51162"/>
  <c r="Y132" i="51162"/>
  <c r="Z132" i="51162"/>
  <c r="AA132" i="51162"/>
  <c r="AB132" i="51162"/>
  <c r="AC132" i="51162"/>
  <c r="AD132" i="51162"/>
  <c r="AE132" i="51162"/>
  <c r="AF132" i="51162"/>
  <c r="AG132" i="51162"/>
  <c r="AH132" i="51162"/>
  <c r="AI132" i="51162"/>
  <c r="AJ132" i="51162"/>
  <c r="AK132" i="51162"/>
  <c r="AL132" i="51162"/>
  <c r="AM132" i="51162"/>
  <c r="AN132" i="51162"/>
  <c r="B133" i="51162"/>
  <c r="C133" i="51162"/>
  <c r="D133" i="51162"/>
  <c r="E133" i="51162"/>
  <c r="F133" i="51162"/>
  <c r="G133" i="51162"/>
  <c r="H133" i="51162"/>
  <c r="I133" i="51162"/>
  <c r="J133" i="51162"/>
  <c r="K133" i="51162"/>
  <c r="L133" i="51162"/>
  <c r="M133" i="51162"/>
  <c r="N133" i="51162"/>
  <c r="O133" i="51162"/>
  <c r="P133" i="51162"/>
  <c r="Q133" i="51162"/>
  <c r="R133" i="51162"/>
  <c r="S133" i="51162"/>
  <c r="W133" i="51162"/>
  <c r="X133" i="51162"/>
  <c r="Y133" i="51162"/>
  <c r="Z133" i="51162"/>
  <c r="AA133" i="51162"/>
  <c r="AB133" i="51162"/>
  <c r="AC133" i="51162"/>
  <c r="AD133" i="51162"/>
  <c r="AE133" i="51162"/>
  <c r="AF133" i="51162"/>
  <c r="AG133" i="51162"/>
  <c r="AH133" i="51162"/>
  <c r="AI133" i="51162"/>
  <c r="AJ133" i="51162"/>
  <c r="AK133" i="51162"/>
  <c r="AL133" i="51162"/>
  <c r="AM133" i="51162"/>
  <c r="AN133" i="51162"/>
  <c r="B134" i="51162"/>
  <c r="C134" i="51162"/>
  <c r="D134" i="51162"/>
  <c r="E134" i="51162"/>
  <c r="F134" i="51162"/>
  <c r="G134" i="51162"/>
  <c r="H134" i="51162"/>
  <c r="I134" i="51162"/>
  <c r="J134" i="51162"/>
  <c r="K134" i="51162"/>
  <c r="L134" i="51162"/>
  <c r="M134" i="51162"/>
  <c r="N134" i="51162"/>
  <c r="O134" i="51162"/>
  <c r="P134" i="51162"/>
  <c r="Q134" i="51162"/>
  <c r="R134" i="51162"/>
  <c r="S134" i="51162"/>
  <c r="W134" i="51162"/>
  <c r="X134" i="51162"/>
  <c r="Y134" i="51162"/>
  <c r="Z134" i="51162"/>
  <c r="AA134" i="51162"/>
  <c r="AB134" i="51162"/>
  <c r="AC134" i="51162"/>
  <c r="AD134" i="51162"/>
  <c r="AE134" i="51162"/>
  <c r="AF134" i="51162"/>
  <c r="AG134" i="51162"/>
  <c r="AH134" i="51162"/>
  <c r="AI134" i="51162"/>
  <c r="AJ134" i="51162"/>
  <c r="AK134" i="51162"/>
  <c r="AL134" i="51162"/>
  <c r="AM134" i="51162"/>
  <c r="AN134" i="51162"/>
  <c r="B135" i="51162"/>
  <c r="C135" i="51162"/>
  <c r="D135" i="51162"/>
  <c r="E135" i="51162"/>
  <c r="F135" i="51162"/>
  <c r="G135" i="51162"/>
  <c r="H135" i="51162"/>
  <c r="I135" i="51162"/>
  <c r="J135" i="51162"/>
  <c r="K135" i="51162"/>
  <c r="L135" i="51162"/>
  <c r="M135" i="51162"/>
  <c r="N135" i="51162"/>
  <c r="O135" i="51162"/>
  <c r="P135" i="51162"/>
  <c r="Q135" i="51162"/>
  <c r="R135" i="51162"/>
  <c r="S135" i="51162"/>
  <c r="W135" i="51162"/>
  <c r="X135" i="51162"/>
  <c r="Y135" i="51162"/>
  <c r="Z135" i="51162"/>
  <c r="AA135" i="51162"/>
  <c r="AB135" i="51162"/>
  <c r="AC135" i="51162"/>
  <c r="AD135" i="51162"/>
  <c r="AE135" i="51162"/>
  <c r="AF135" i="51162"/>
  <c r="AG135" i="51162"/>
  <c r="AH135" i="51162"/>
  <c r="AI135" i="51162"/>
  <c r="AJ135" i="51162"/>
  <c r="AK135" i="51162"/>
  <c r="AL135" i="51162"/>
  <c r="AM135" i="51162"/>
  <c r="AN135" i="51162"/>
  <c r="B136" i="51162"/>
  <c r="C136" i="51162"/>
  <c r="D136" i="51162"/>
  <c r="E136" i="51162"/>
  <c r="F136" i="51162"/>
  <c r="G136" i="51162"/>
  <c r="H136" i="51162"/>
  <c r="I136" i="51162"/>
  <c r="J136" i="51162"/>
  <c r="K136" i="51162"/>
  <c r="L136" i="51162"/>
  <c r="M136" i="51162"/>
  <c r="N136" i="51162"/>
  <c r="O136" i="51162"/>
  <c r="P136" i="51162"/>
  <c r="Q136" i="51162"/>
  <c r="R136" i="51162"/>
  <c r="S136" i="51162"/>
  <c r="W136" i="51162"/>
  <c r="X136" i="51162"/>
  <c r="Y136" i="51162"/>
  <c r="Z136" i="51162"/>
  <c r="AA136" i="51162"/>
  <c r="AB136" i="51162"/>
  <c r="AC136" i="51162"/>
  <c r="AD136" i="51162"/>
  <c r="AE136" i="51162"/>
  <c r="AF136" i="51162"/>
  <c r="AG136" i="51162"/>
  <c r="AH136" i="51162"/>
  <c r="AI136" i="51162"/>
  <c r="AJ136" i="51162"/>
  <c r="AK136" i="51162"/>
  <c r="AL136" i="51162"/>
  <c r="AM136" i="51162"/>
  <c r="AN136" i="51162"/>
  <c r="B137" i="51162"/>
  <c r="C137" i="51162"/>
  <c r="D137" i="51162"/>
  <c r="E137" i="51162"/>
  <c r="F137" i="51162"/>
  <c r="G137" i="51162"/>
  <c r="H137" i="51162"/>
  <c r="I137" i="51162"/>
  <c r="J137" i="51162"/>
  <c r="K137" i="51162"/>
  <c r="L137" i="51162"/>
  <c r="M137" i="51162"/>
  <c r="N137" i="51162"/>
  <c r="O137" i="51162"/>
  <c r="P137" i="51162"/>
  <c r="Q137" i="51162"/>
  <c r="R137" i="51162"/>
  <c r="S137" i="51162"/>
  <c r="W137" i="51162"/>
  <c r="X137" i="51162"/>
  <c r="Y137" i="51162"/>
  <c r="Z137" i="51162"/>
  <c r="AA137" i="51162"/>
  <c r="AB137" i="51162"/>
  <c r="AC137" i="51162"/>
  <c r="AD137" i="51162"/>
  <c r="AE137" i="51162"/>
  <c r="AF137" i="51162"/>
  <c r="AG137" i="51162"/>
  <c r="AH137" i="51162"/>
  <c r="AI137" i="51162"/>
  <c r="AJ137" i="51162"/>
  <c r="AK137" i="51162"/>
  <c r="AL137" i="51162"/>
  <c r="AM137" i="51162"/>
  <c r="AN137" i="51162"/>
  <c r="B138" i="51162"/>
  <c r="C138" i="51162"/>
  <c r="D138" i="51162"/>
  <c r="E138" i="51162"/>
  <c r="F138" i="51162"/>
  <c r="G138" i="51162"/>
  <c r="H138" i="51162"/>
  <c r="I138" i="51162"/>
  <c r="J138" i="51162"/>
  <c r="K138" i="51162"/>
  <c r="L138" i="51162"/>
  <c r="M138" i="51162"/>
  <c r="N138" i="51162"/>
  <c r="O138" i="51162"/>
  <c r="P138" i="51162"/>
  <c r="Q138" i="51162"/>
  <c r="R138" i="51162"/>
  <c r="S138" i="51162"/>
  <c r="W138" i="51162"/>
  <c r="X138" i="51162"/>
  <c r="Y138" i="51162"/>
  <c r="Z138" i="51162"/>
  <c r="AA138" i="51162"/>
  <c r="AB138" i="51162"/>
  <c r="AC138" i="51162"/>
  <c r="AD138" i="51162"/>
  <c r="AE138" i="51162"/>
  <c r="AF138" i="51162"/>
  <c r="AG138" i="51162"/>
  <c r="AH138" i="51162"/>
  <c r="AI138" i="51162"/>
  <c r="AJ138" i="51162"/>
  <c r="AK138" i="51162"/>
  <c r="AL138" i="51162"/>
  <c r="AM138" i="51162"/>
  <c r="AN138" i="51162"/>
  <c r="B139" i="51162"/>
  <c r="C139" i="51162"/>
  <c r="D139" i="51162"/>
  <c r="E139" i="51162"/>
  <c r="F139" i="51162"/>
  <c r="G139" i="51162"/>
  <c r="H139" i="51162"/>
  <c r="I139" i="51162"/>
  <c r="J139" i="51162"/>
  <c r="K139" i="51162"/>
  <c r="L139" i="51162"/>
  <c r="M139" i="51162"/>
  <c r="N139" i="51162"/>
  <c r="O139" i="51162"/>
  <c r="P139" i="51162"/>
  <c r="Q139" i="51162"/>
  <c r="R139" i="51162"/>
  <c r="S139" i="51162"/>
  <c r="W139" i="51162"/>
  <c r="X139" i="51162"/>
  <c r="Y139" i="51162"/>
  <c r="Z139" i="51162"/>
  <c r="AA139" i="51162"/>
  <c r="AB139" i="51162"/>
  <c r="AC139" i="51162"/>
  <c r="AD139" i="51162"/>
  <c r="AE139" i="51162"/>
  <c r="AF139" i="51162"/>
  <c r="AG139" i="51162"/>
  <c r="AH139" i="51162"/>
  <c r="AI139" i="51162"/>
  <c r="AJ139" i="51162"/>
  <c r="AK139" i="51162"/>
  <c r="AL139" i="51162"/>
  <c r="AM139" i="51162"/>
  <c r="AN139" i="51162"/>
  <c r="B140" i="51162"/>
  <c r="C140" i="51162"/>
  <c r="D140" i="51162"/>
  <c r="E140" i="51162"/>
  <c r="F140" i="51162"/>
  <c r="G140" i="51162"/>
  <c r="H140" i="51162"/>
  <c r="I140" i="51162"/>
  <c r="J140" i="51162"/>
  <c r="K140" i="51162"/>
  <c r="L140" i="51162"/>
  <c r="M140" i="51162"/>
  <c r="N140" i="51162"/>
  <c r="O140" i="51162"/>
  <c r="P140" i="51162"/>
  <c r="Q140" i="51162"/>
  <c r="R140" i="51162"/>
  <c r="S140" i="51162"/>
  <c r="W140" i="51162"/>
  <c r="X140" i="51162"/>
  <c r="Y140" i="51162"/>
  <c r="Z140" i="51162"/>
  <c r="AA140" i="51162"/>
  <c r="AB140" i="51162"/>
  <c r="AC140" i="51162"/>
  <c r="AD140" i="51162"/>
  <c r="AE140" i="51162"/>
  <c r="AF140" i="51162"/>
  <c r="AG140" i="51162"/>
  <c r="AH140" i="51162"/>
  <c r="AI140" i="51162"/>
  <c r="AJ140" i="51162"/>
  <c r="AK140" i="51162"/>
  <c r="AL140" i="51162"/>
  <c r="AM140" i="51162"/>
  <c r="AN140" i="51162"/>
  <c r="B141" i="51162"/>
  <c r="C141" i="51162"/>
  <c r="D141" i="51162"/>
  <c r="E141" i="51162"/>
  <c r="F141" i="51162"/>
  <c r="G141" i="51162"/>
  <c r="H141" i="51162"/>
  <c r="I141" i="51162"/>
  <c r="J141" i="51162"/>
  <c r="K141" i="51162"/>
  <c r="L141" i="51162"/>
  <c r="M141" i="51162"/>
  <c r="N141" i="51162"/>
  <c r="O141" i="51162"/>
  <c r="P141" i="51162"/>
  <c r="Q141" i="51162"/>
  <c r="R141" i="51162"/>
  <c r="S141" i="51162"/>
  <c r="W141" i="51162"/>
  <c r="X141" i="51162"/>
  <c r="Y141" i="51162"/>
  <c r="Z141" i="51162"/>
  <c r="AA141" i="51162"/>
  <c r="AB141" i="51162"/>
  <c r="AC141" i="51162"/>
  <c r="AD141" i="51162"/>
  <c r="AE141" i="51162"/>
  <c r="AF141" i="51162"/>
  <c r="AG141" i="51162"/>
  <c r="AH141" i="51162"/>
  <c r="AI141" i="51162"/>
  <c r="AJ141" i="51162"/>
  <c r="AK141" i="51162"/>
  <c r="AL141" i="51162"/>
  <c r="AM141" i="51162"/>
  <c r="AN141" i="51162"/>
  <c r="B142" i="51162"/>
  <c r="C142" i="51162"/>
  <c r="D142" i="51162"/>
  <c r="E142" i="51162"/>
  <c r="F142" i="51162"/>
  <c r="G142" i="51162"/>
  <c r="H142" i="51162"/>
  <c r="I142" i="51162"/>
  <c r="J142" i="51162"/>
  <c r="K142" i="51162"/>
  <c r="L142" i="51162"/>
  <c r="M142" i="51162"/>
  <c r="N142" i="51162"/>
  <c r="O142" i="51162"/>
  <c r="P142" i="51162"/>
  <c r="Q142" i="51162"/>
  <c r="R142" i="51162"/>
  <c r="S142" i="51162"/>
  <c r="W142" i="51162"/>
  <c r="X142" i="51162"/>
  <c r="Y142" i="51162"/>
  <c r="Z142" i="51162"/>
  <c r="AA142" i="51162"/>
  <c r="AB142" i="51162"/>
  <c r="AC142" i="51162"/>
  <c r="AD142" i="51162"/>
  <c r="AE142" i="51162"/>
  <c r="AF142" i="51162"/>
  <c r="AG142" i="51162"/>
  <c r="AH142" i="51162"/>
  <c r="AI142" i="51162"/>
  <c r="AJ142" i="51162"/>
  <c r="AK142" i="51162"/>
  <c r="AL142" i="51162"/>
  <c r="AM142" i="51162"/>
  <c r="AN142" i="51162"/>
  <c r="B143" i="51162"/>
  <c r="C143" i="51162"/>
  <c r="D143" i="51162"/>
  <c r="E143" i="51162"/>
  <c r="F143" i="51162"/>
  <c r="G143" i="51162"/>
  <c r="H143" i="51162"/>
  <c r="I143" i="51162"/>
  <c r="J143" i="51162"/>
  <c r="K143" i="51162"/>
  <c r="L143" i="51162"/>
  <c r="M143" i="51162"/>
  <c r="N143" i="51162"/>
  <c r="O143" i="51162"/>
  <c r="P143" i="51162"/>
  <c r="Q143" i="51162"/>
  <c r="R143" i="51162"/>
  <c r="S143" i="51162"/>
  <c r="W143" i="51162"/>
  <c r="X143" i="51162"/>
  <c r="Y143" i="51162"/>
  <c r="Z143" i="51162"/>
  <c r="AA143" i="51162"/>
  <c r="AB143" i="51162"/>
  <c r="AC143" i="51162"/>
  <c r="AD143" i="51162"/>
  <c r="AE143" i="51162"/>
  <c r="AF143" i="51162"/>
  <c r="AG143" i="51162"/>
  <c r="AH143" i="51162"/>
  <c r="AI143" i="51162"/>
  <c r="AJ143" i="51162"/>
  <c r="AK143" i="51162"/>
  <c r="AL143" i="51162"/>
  <c r="AM143" i="51162"/>
  <c r="AN143" i="51162"/>
  <c r="B144" i="51162"/>
  <c r="C144" i="51162"/>
  <c r="D144" i="51162"/>
  <c r="E144" i="51162"/>
  <c r="F144" i="51162"/>
  <c r="G144" i="51162"/>
  <c r="H144" i="51162"/>
  <c r="I144" i="51162"/>
  <c r="J144" i="51162"/>
  <c r="K144" i="51162"/>
  <c r="L144" i="51162"/>
  <c r="M144" i="51162"/>
  <c r="N144" i="51162"/>
  <c r="O144" i="51162"/>
  <c r="P144" i="51162"/>
  <c r="Q144" i="51162"/>
  <c r="R144" i="51162"/>
  <c r="S144" i="51162"/>
  <c r="W144" i="51162"/>
  <c r="X144" i="51162"/>
  <c r="Y144" i="51162"/>
  <c r="Z144" i="51162"/>
  <c r="AA144" i="51162"/>
  <c r="AB144" i="51162"/>
  <c r="AC144" i="51162"/>
  <c r="AD144" i="51162"/>
  <c r="AE144" i="51162"/>
  <c r="AF144" i="51162"/>
  <c r="AG144" i="51162"/>
  <c r="AH144" i="51162"/>
  <c r="AI144" i="51162"/>
  <c r="AJ144" i="51162"/>
  <c r="AK144" i="51162"/>
  <c r="AL144" i="51162"/>
  <c r="AM144" i="51162"/>
  <c r="AN144" i="51162"/>
  <c r="B145" i="51162"/>
  <c r="C145" i="51162"/>
  <c r="D145" i="51162"/>
  <c r="E145" i="51162"/>
  <c r="F145" i="51162"/>
  <c r="G145" i="51162"/>
  <c r="H145" i="51162"/>
  <c r="I145" i="51162"/>
  <c r="J145" i="51162"/>
  <c r="K145" i="51162"/>
  <c r="L145" i="51162"/>
  <c r="M145" i="51162"/>
  <c r="N145" i="51162"/>
  <c r="O145" i="51162"/>
  <c r="P145" i="51162"/>
  <c r="Q145" i="51162"/>
  <c r="R145" i="51162"/>
  <c r="S145" i="51162"/>
  <c r="W145" i="51162"/>
  <c r="X145" i="51162"/>
  <c r="Y145" i="51162"/>
  <c r="Z145" i="51162"/>
  <c r="AA145" i="51162"/>
  <c r="AB145" i="51162"/>
  <c r="AC145" i="51162"/>
  <c r="AD145" i="51162"/>
  <c r="AE145" i="51162"/>
  <c r="AF145" i="51162"/>
  <c r="AG145" i="51162"/>
  <c r="AH145" i="51162"/>
  <c r="AI145" i="51162"/>
  <c r="AJ145" i="51162"/>
  <c r="AK145" i="51162"/>
  <c r="AL145" i="51162"/>
  <c r="AM145" i="51162"/>
  <c r="AN145" i="51162"/>
  <c r="B146" i="51162"/>
  <c r="C146" i="51162"/>
  <c r="D146" i="51162"/>
  <c r="E146" i="51162"/>
  <c r="F146" i="51162"/>
  <c r="G146" i="51162"/>
  <c r="H146" i="51162"/>
  <c r="I146" i="51162"/>
  <c r="J146" i="51162"/>
  <c r="K146" i="51162"/>
  <c r="L146" i="51162"/>
  <c r="M146" i="51162"/>
  <c r="N146" i="51162"/>
  <c r="O146" i="51162"/>
  <c r="P146" i="51162"/>
  <c r="Q146" i="51162"/>
  <c r="R146" i="51162"/>
  <c r="S146" i="51162"/>
  <c r="W146" i="51162"/>
  <c r="X146" i="51162"/>
  <c r="Y146" i="51162"/>
  <c r="Z146" i="51162"/>
  <c r="AA146" i="51162"/>
  <c r="AB146" i="51162"/>
  <c r="AC146" i="51162"/>
  <c r="AD146" i="51162"/>
  <c r="AE146" i="51162"/>
  <c r="AF146" i="51162"/>
  <c r="AG146" i="51162"/>
  <c r="AH146" i="51162"/>
  <c r="AI146" i="51162"/>
  <c r="AJ146" i="51162"/>
  <c r="AK146" i="51162"/>
  <c r="AL146" i="51162"/>
  <c r="AM146" i="51162"/>
  <c r="AN146" i="51162"/>
  <c r="B147" i="51162"/>
  <c r="C147" i="51162"/>
  <c r="D147" i="51162"/>
  <c r="E147" i="51162"/>
  <c r="F147" i="51162"/>
  <c r="G147" i="51162"/>
  <c r="H147" i="51162"/>
  <c r="I147" i="51162"/>
  <c r="J147" i="51162"/>
  <c r="K147" i="51162"/>
  <c r="L147" i="51162"/>
  <c r="M147" i="51162"/>
  <c r="N147" i="51162"/>
  <c r="O147" i="51162"/>
  <c r="P147" i="51162"/>
  <c r="Q147" i="51162"/>
  <c r="R147" i="51162"/>
  <c r="S147" i="51162"/>
  <c r="W147" i="51162"/>
  <c r="X147" i="51162"/>
  <c r="Y147" i="51162"/>
  <c r="Z147" i="51162"/>
  <c r="AA147" i="51162"/>
  <c r="AB147" i="51162"/>
  <c r="AC147" i="51162"/>
  <c r="AD147" i="51162"/>
  <c r="AE147" i="51162"/>
  <c r="AF147" i="51162"/>
  <c r="AG147" i="51162"/>
  <c r="AH147" i="51162"/>
  <c r="AI147" i="51162"/>
  <c r="AJ147" i="51162"/>
  <c r="AK147" i="51162"/>
  <c r="AL147" i="51162"/>
  <c r="AM147" i="51162"/>
  <c r="AN147" i="51162"/>
  <c r="B148" i="51162"/>
  <c r="C148" i="51162"/>
  <c r="D148" i="51162"/>
  <c r="E148" i="51162"/>
  <c r="F148" i="51162"/>
  <c r="G148" i="51162"/>
  <c r="H148" i="51162"/>
  <c r="I148" i="51162"/>
  <c r="J148" i="51162"/>
  <c r="K148" i="51162"/>
  <c r="L148" i="51162"/>
  <c r="M148" i="51162"/>
  <c r="N148" i="51162"/>
  <c r="O148" i="51162"/>
  <c r="P148" i="51162"/>
  <c r="Q148" i="51162"/>
  <c r="R148" i="51162"/>
  <c r="S148" i="51162"/>
  <c r="W148" i="51162"/>
  <c r="X148" i="51162"/>
  <c r="Y148" i="51162"/>
  <c r="Z148" i="51162"/>
  <c r="AA148" i="51162"/>
  <c r="AB148" i="51162"/>
  <c r="AC148" i="51162"/>
  <c r="AD148" i="51162"/>
  <c r="AE148" i="51162"/>
  <c r="AF148" i="51162"/>
  <c r="AG148" i="51162"/>
  <c r="AH148" i="51162"/>
  <c r="AI148" i="51162"/>
  <c r="AJ148" i="51162"/>
  <c r="AK148" i="51162"/>
  <c r="AL148" i="51162"/>
  <c r="AM148" i="51162"/>
  <c r="AN148" i="51162"/>
  <c r="B149" i="51162"/>
  <c r="C149" i="51162"/>
  <c r="D149" i="51162"/>
  <c r="E149" i="51162"/>
  <c r="F149" i="51162"/>
  <c r="G149" i="51162"/>
  <c r="H149" i="51162"/>
  <c r="I149" i="51162"/>
  <c r="J149" i="51162"/>
  <c r="K149" i="51162"/>
  <c r="L149" i="51162"/>
  <c r="M149" i="51162"/>
  <c r="N149" i="51162"/>
  <c r="O149" i="51162"/>
  <c r="P149" i="51162"/>
  <c r="Q149" i="51162"/>
  <c r="R149" i="51162"/>
  <c r="S149" i="51162"/>
  <c r="W149" i="51162"/>
  <c r="X149" i="51162"/>
  <c r="Y149" i="51162"/>
  <c r="Z149" i="51162"/>
  <c r="AA149" i="51162"/>
  <c r="AB149" i="51162"/>
  <c r="AC149" i="51162"/>
  <c r="AD149" i="51162"/>
  <c r="AE149" i="51162"/>
  <c r="AF149" i="51162"/>
  <c r="AG149" i="51162"/>
  <c r="AH149" i="51162"/>
  <c r="AI149" i="51162"/>
  <c r="AJ149" i="51162"/>
  <c r="AK149" i="51162"/>
  <c r="AL149" i="51162"/>
  <c r="AM149" i="51162"/>
  <c r="AN149" i="51162"/>
  <c r="B150" i="51162"/>
  <c r="C150" i="51162"/>
  <c r="D150" i="51162"/>
  <c r="E150" i="51162"/>
  <c r="F150" i="51162"/>
  <c r="G150" i="51162"/>
  <c r="H150" i="51162"/>
  <c r="I150" i="51162"/>
  <c r="J150" i="51162"/>
  <c r="K150" i="51162"/>
  <c r="L150" i="51162"/>
  <c r="M150" i="51162"/>
  <c r="N150" i="51162"/>
  <c r="O150" i="51162"/>
  <c r="P150" i="51162"/>
  <c r="Q150" i="51162"/>
  <c r="R150" i="51162"/>
  <c r="S150" i="51162"/>
  <c r="W150" i="51162"/>
  <c r="X150" i="51162"/>
  <c r="Y150" i="51162"/>
  <c r="Z150" i="51162"/>
  <c r="AA150" i="51162"/>
  <c r="AB150" i="51162"/>
  <c r="AC150" i="51162"/>
  <c r="AD150" i="51162"/>
  <c r="AE150" i="51162"/>
  <c r="AF150" i="51162"/>
  <c r="AG150" i="51162"/>
  <c r="AH150" i="51162"/>
  <c r="AI150" i="51162"/>
  <c r="AJ150" i="51162"/>
  <c r="AK150" i="51162"/>
  <c r="AL150" i="51162"/>
  <c r="AM150" i="51162"/>
  <c r="AN150" i="51162"/>
  <c r="B151" i="51162"/>
  <c r="C151" i="51162"/>
  <c r="D151" i="51162"/>
  <c r="E151" i="51162"/>
  <c r="F151" i="51162"/>
  <c r="G151" i="51162"/>
  <c r="H151" i="51162"/>
  <c r="I151" i="51162"/>
  <c r="J151" i="51162"/>
  <c r="K151" i="51162"/>
  <c r="L151" i="51162"/>
  <c r="M151" i="51162"/>
  <c r="N151" i="51162"/>
  <c r="O151" i="51162"/>
  <c r="P151" i="51162"/>
  <c r="Q151" i="51162"/>
  <c r="R151" i="51162"/>
  <c r="S151" i="51162"/>
  <c r="W151" i="51162"/>
  <c r="X151" i="51162"/>
  <c r="Y151" i="51162"/>
  <c r="Z151" i="51162"/>
  <c r="AA151" i="51162"/>
  <c r="AB151" i="51162"/>
  <c r="AC151" i="51162"/>
  <c r="AD151" i="51162"/>
  <c r="AE151" i="51162"/>
  <c r="AF151" i="51162"/>
  <c r="AG151" i="51162"/>
  <c r="AH151" i="51162"/>
  <c r="AI151" i="51162"/>
  <c r="AJ151" i="51162"/>
  <c r="AK151" i="51162"/>
  <c r="AL151" i="51162"/>
  <c r="AM151" i="51162"/>
  <c r="AN151" i="51162"/>
  <c r="B152" i="51162"/>
  <c r="C152" i="51162"/>
  <c r="D152" i="51162"/>
  <c r="E152" i="51162"/>
  <c r="F152" i="51162"/>
  <c r="G152" i="51162"/>
  <c r="H152" i="51162"/>
  <c r="I152" i="51162"/>
  <c r="J152" i="51162"/>
  <c r="K152" i="51162"/>
  <c r="L152" i="51162"/>
  <c r="M152" i="51162"/>
  <c r="N152" i="51162"/>
  <c r="O152" i="51162"/>
  <c r="P152" i="51162"/>
  <c r="Q152" i="51162"/>
  <c r="R152" i="51162"/>
  <c r="S152" i="51162"/>
  <c r="W152" i="51162"/>
  <c r="X152" i="51162"/>
  <c r="Y152" i="51162"/>
  <c r="Z152" i="51162"/>
  <c r="AA152" i="51162"/>
  <c r="AB152" i="51162"/>
  <c r="AC152" i="51162"/>
  <c r="AD152" i="51162"/>
  <c r="AE152" i="51162"/>
  <c r="AF152" i="51162"/>
  <c r="AG152" i="51162"/>
  <c r="AH152" i="51162"/>
  <c r="AI152" i="51162"/>
  <c r="AJ152" i="51162"/>
  <c r="AK152" i="51162"/>
  <c r="AL152" i="51162"/>
  <c r="AM152" i="51162"/>
  <c r="AN152" i="51162"/>
  <c r="B153" i="51162"/>
  <c r="C153" i="51162"/>
  <c r="D153" i="51162"/>
  <c r="E153" i="51162"/>
  <c r="F153" i="51162"/>
  <c r="G153" i="51162"/>
  <c r="H153" i="51162"/>
  <c r="I153" i="51162"/>
  <c r="J153" i="51162"/>
  <c r="K153" i="51162"/>
  <c r="L153" i="51162"/>
  <c r="M153" i="51162"/>
  <c r="N153" i="51162"/>
  <c r="O153" i="51162"/>
  <c r="P153" i="51162"/>
  <c r="Q153" i="51162"/>
  <c r="R153" i="51162"/>
  <c r="S153" i="51162"/>
  <c r="W153" i="51162"/>
  <c r="X153" i="51162"/>
  <c r="Y153" i="51162"/>
  <c r="Z153" i="51162"/>
  <c r="AA153" i="51162"/>
  <c r="AB153" i="51162"/>
  <c r="AC153" i="51162"/>
  <c r="AD153" i="51162"/>
  <c r="AE153" i="51162"/>
  <c r="AF153" i="51162"/>
  <c r="AG153" i="51162"/>
  <c r="AH153" i="51162"/>
  <c r="AI153" i="51162"/>
  <c r="AJ153" i="51162"/>
  <c r="AK153" i="51162"/>
  <c r="AL153" i="51162"/>
  <c r="AM153" i="51162"/>
  <c r="AN153" i="51162"/>
  <c r="B154" i="51162"/>
  <c r="C154" i="51162"/>
  <c r="D154" i="51162"/>
  <c r="E154" i="51162"/>
  <c r="F154" i="51162"/>
  <c r="G154" i="51162"/>
  <c r="H154" i="51162"/>
  <c r="I154" i="51162"/>
  <c r="J154" i="51162"/>
  <c r="K154" i="51162"/>
  <c r="L154" i="51162"/>
  <c r="M154" i="51162"/>
  <c r="N154" i="51162"/>
  <c r="O154" i="51162"/>
  <c r="P154" i="51162"/>
  <c r="Q154" i="51162"/>
  <c r="R154" i="51162"/>
  <c r="S154" i="51162"/>
  <c r="W154" i="51162"/>
  <c r="X154" i="51162"/>
  <c r="Y154" i="51162"/>
  <c r="Z154" i="51162"/>
  <c r="AA154" i="51162"/>
  <c r="AB154" i="51162"/>
  <c r="AC154" i="51162"/>
  <c r="AD154" i="51162"/>
  <c r="AE154" i="51162"/>
  <c r="AF154" i="51162"/>
  <c r="AG154" i="51162"/>
  <c r="AH154" i="51162"/>
  <c r="AI154" i="51162"/>
  <c r="AJ154" i="51162"/>
  <c r="AK154" i="51162"/>
  <c r="AL154" i="51162"/>
  <c r="AM154" i="51162"/>
  <c r="AN154" i="51162"/>
  <c r="B155" i="51162"/>
  <c r="C155" i="51162"/>
  <c r="D155" i="51162"/>
  <c r="E155" i="51162"/>
  <c r="F155" i="51162"/>
  <c r="G155" i="51162"/>
  <c r="H155" i="51162"/>
  <c r="I155" i="51162"/>
  <c r="J155" i="51162"/>
  <c r="K155" i="51162"/>
  <c r="L155" i="51162"/>
  <c r="M155" i="51162"/>
  <c r="N155" i="51162"/>
  <c r="O155" i="51162"/>
  <c r="P155" i="51162"/>
  <c r="Q155" i="51162"/>
  <c r="R155" i="51162"/>
  <c r="S155" i="51162"/>
  <c r="W155" i="51162"/>
  <c r="X155" i="51162"/>
  <c r="Y155" i="51162"/>
  <c r="Z155" i="51162"/>
  <c r="AA155" i="51162"/>
  <c r="AB155" i="51162"/>
  <c r="AC155" i="51162"/>
  <c r="AD155" i="51162"/>
  <c r="AE155" i="51162"/>
  <c r="AF155" i="51162"/>
  <c r="AG155" i="51162"/>
  <c r="AH155" i="51162"/>
  <c r="AI155" i="51162"/>
  <c r="AJ155" i="51162"/>
  <c r="AK155" i="51162"/>
  <c r="AL155" i="51162"/>
  <c r="AM155" i="51162"/>
  <c r="AN155" i="51162"/>
  <c r="B156" i="51162"/>
  <c r="C156" i="51162"/>
  <c r="D156" i="51162"/>
  <c r="E156" i="51162"/>
  <c r="F156" i="51162"/>
  <c r="G156" i="51162"/>
  <c r="H156" i="51162"/>
  <c r="I156" i="51162"/>
  <c r="J156" i="51162"/>
  <c r="K156" i="51162"/>
  <c r="L156" i="51162"/>
  <c r="M156" i="51162"/>
  <c r="N156" i="51162"/>
  <c r="O156" i="51162"/>
  <c r="P156" i="51162"/>
  <c r="Q156" i="51162"/>
  <c r="R156" i="51162"/>
  <c r="S156" i="51162"/>
  <c r="W156" i="51162"/>
  <c r="X156" i="51162"/>
  <c r="Y156" i="51162"/>
  <c r="Z156" i="51162"/>
  <c r="AA156" i="51162"/>
  <c r="AB156" i="51162"/>
  <c r="AC156" i="51162"/>
  <c r="AD156" i="51162"/>
  <c r="AE156" i="51162"/>
  <c r="AF156" i="51162"/>
  <c r="AG156" i="51162"/>
  <c r="AH156" i="51162"/>
  <c r="AI156" i="51162"/>
  <c r="AJ156" i="51162"/>
  <c r="AK156" i="51162"/>
  <c r="AL156" i="51162"/>
  <c r="AM156" i="51162"/>
  <c r="AN156" i="51162"/>
  <c r="B157" i="51162"/>
  <c r="C157" i="51162"/>
  <c r="D157" i="51162"/>
  <c r="E157" i="51162"/>
  <c r="F157" i="51162"/>
  <c r="G157" i="51162"/>
  <c r="H157" i="51162"/>
  <c r="I157" i="51162"/>
  <c r="J157" i="51162"/>
  <c r="K157" i="51162"/>
  <c r="L157" i="51162"/>
  <c r="M157" i="51162"/>
  <c r="N157" i="51162"/>
  <c r="O157" i="51162"/>
  <c r="P157" i="51162"/>
  <c r="Q157" i="51162"/>
  <c r="R157" i="51162"/>
  <c r="S157" i="51162"/>
  <c r="W157" i="51162"/>
  <c r="X157" i="51162"/>
  <c r="Y157" i="51162"/>
  <c r="Z157" i="51162"/>
  <c r="AA157" i="51162"/>
  <c r="AB157" i="51162"/>
  <c r="AC157" i="51162"/>
  <c r="AD157" i="51162"/>
  <c r="AE157" i="51162"/>
  <c r="AF157" i="51162"/>
  <c r="AG157" i="51162"/>
  <c r="AH157" i="51162"/>
  <c r="AI157" i="51162"/>
  <c r="AJ157" i="51162"/>
  <c r="AK157" i="51162"/>
  <c r="AL157" i="51162"/>
  <c r="AM157" i="51162"/>
  <c r="AN157" i="51162"/>
  <c r="B158" i="51162"/>
  <c r="C158" i="51162"/>
  <c r="D158" i="51162"/>
  <c r="E158" i="51162"/>
  <c r="F158" i="51162"/>
  <c r="G158" i="51162"/>
  <c r="H158" i="51162"/>
  <c r="I158" i="51162"/>
  <c r="J158" i="51162"/>
  <c r="K158" i="51162"/>
  <c r="L158" i="51162"/>
  <c r="M158" i="51162"/>
  <c r="N158" i="51162"/>
  <c r="O158" i="51162"/>
  <c r="P158" i="51162"/>
  <c r="Q158" i="51162"/>
  <c r="R158" i="51162"/>
  <c r="S158" i="51162"/>
  <c r="W158" i="51162"/>
  <c r="X158" i="51162"/>
  <c r="Y158" i="51162"/>
  <c r="Z158" i="51162"/>
  <c r="AA158" i="51162"/>
  <c r="AB158" i="51162"/>
  <c r="AC158" i="51162"/>
  <c r="AD158" i="51162"/>
  <c r="AE158" i="51162"/>
  <c r="AF158" i="51162"/>
  <c r="AG158" i="51162"/>
  <c r="AH158" i="51162"/>
  <c r="AI158" i="51162"/>
  <c r="AJ158" i="51162"/>
  <c r="AK158" i="51162"/>
  <c r="AL158" i="51162"/>
  <c r="AM158" i="51162"/>
  <c r="AN158" i="51162"/>
  <c r="B159" i="51162"/>
  <c r="C159" i="51162"/>
  <c r="D159" i="51162"/>
  <c r="E159" i="51162"/>
  <c r="F159" i="51162"/>
  <c r="G159" i="51162"/>
  <c r="H159" i="51162"/>
  <c r="I159" i="51162"/>
  <c r="J159" i="51162"/>
  <c r="K159" i="51162"/>
  <c r="L159" i="51162"/>
  <c r="M159" i="51162"/>
  <c r="N159" i="51162"/>
  <c r="O159" i="51162"/>
  <c r="P159" i="51162"/>
  <c r="Q159" i="51162"/>
  <c r="R159" i="51162"/>
  <c r="S159" i="51162"/>
  <c r="W159" i="51162"/>
  <c r="X159" i="51162"/>
  <c r="Y159" i="51162"/>
  <c r="Z159" i="51162"/>
  <c r="AA159" i="51162"/>
  <c r="AB159" i="51162"/>
  <c r="AC159" i="51162"/>
  <c r="AD159" i="51162"/>
  <c r="AE159" i="51162"/>
  <c r="AF159" i="51162"/>
  <c r="AG159" i="51162"/>
  <c r="AH159" i="51162"/>
  <c r="AI159" i="51162"/>
  <c r="AJ159" i="51162"/>
  <c r="AK159" i="51162"/>
  <c r="AL159" i="51162"/>
  <c r="AM159" i="51162"/>
  <c r="AN159" i="51162"/>
  <c r="B160" i="51162"/>
  <c r="C160" i="51162"/>
  <c r="D160" i="51162"/>
  <c r="E160" i="51162"/>
  <c r="F160" i="51162"/>
  <c r="G160" i="51162"/>
  <c r="H160" i="51162"/>
  <c r="I160" i="51162"/>
  <c r="J160" i="51162"/>
  <c r="K160" i="51162"/>
  <c r="L160" i="51162"/>
  <c r="M160" i="51162"/>
  <c r="N160" i="51162"/>
  <c r="O160" i="51162"/>
  <c r="P160" i="51162"/>
  <c r="Q160" i="51162"/>
  <c r="R160" i="51162"/>
  <c r="S160" i="51162"/>
  <c r="W160" i="51162"/>
  <c r="X160" i="51162"/>
  <c r="Y160" i="51162"/>
  <c r="Z160" i="51162"/>
  <c r="AA160" i="51162"/>
  <c r="AB160" i="51162"/>
  <c r="AC160" i="51162"/>
  <c r="AD160" i="51162"/>
  <c r="AE160" i="51162"/>
  <c r="AF160" i="51162"/>
  <c r="AG160" i="51162"/>
  <c r="AH160" i="51162"/>
  <c r="AI160" i="51162"/>
  <c r="AJ160" i="51162"/>
  <c r="AK160" i="51162"/>
  <c r="AL160" i="51162"/>
  <c r="AM160" i="51162"/>
  <c r="AN160" i="51162"/>
  <c r="B161" i="51162"/>
  <c r="C161" i="51162"/>
  <c r="D161" i="51162"/>
  <c r="E161" i="51162"/>
  <c r="F161" i="51162"/>
  <c r="G161" i="51162"/>
  <c r="H161" i="51162"/>
  <c r="I161" i="51162"/>
  <c r="J161" i="51162"/>
  <c r="K161" i="51162"/>
  <c r="L161" i="51162"/>
  <c r="M161" i="51162"/>
  <c r="N161" i="51162"/>
  <c r="O161" i="51162"/>
  <c r="P161" i="51162"/>
  <c r="Q161" i="51162"/>
  <c r="R161" i="51162"/>
  <c r="S161" i="51162"/>
  <c r="W161" i="51162"/>
  <c r="X161" i="51162"/>
  <c r="Y161" i="51162"/>
  <c r="Z161" i="51162"/>
  <c r="AA161" i="51162"/>
  <c r="AB161" i="51162"/>
  <c r="AC161" i="51162"/>
  <c r="AD161" i="51162"/>
  <c r="AE161" i="51162"/>
  <c r="AF161" i="51162"/>
  <c r="AG161" i="51162"/>
  <c r="AH161" i="51162"/>
  <c r="AI161" i="51162"/>
  <c r="AJ161" i="51162"/>
  <c r="AK161" i="51162"/>
  <c r="AL161" i="51162"/>
  <c r="AM161" i="51162"/>
  <c r="AN161" i="51162"/>
  <c r="B162" i="51162"/>
  <c r="C162" i="51162"/>
  <c r="D162" i="51162"/>
  <c r="E162" i="51162"/>
  <c r="F162" i="51162"/>
  <c r="G162" i="51162"/>
  <c r="H162" i="51162"/>
  <c r="I162" i="51162"/>
  <c r="J162" i="51162"/>
  <c r="K162" i="51162"/>
  <c r="L162" i="51162"/>
  <c r="M162" i="51162"/>
  <c r="N162" i="51162"/>
  <c r="O162" i="51162"/>
  <c r="P162" i="51162"/>
  <c r="Q162" i="51162"/>
  <c r="R162" i="51162"/>
  <c r="S162" i="51162"/>
  <c r="W162" i="51162"/>
  <c r="X162" i="51162"/>
  <c r="Y162" i="51162"/>
  <c r="Z162" i="51162"/>
  <c r="AA162" i="51162"/>
  <c r="AB162" i="51162"/>
  <c r="AC162" i="51162"/>
  <c r="AD162" i="51162"/>
  <c r="AE162" i="51162"/>
  <c r="AF162" i="51162"/>
  <c r="AG162" i="51162"/>
  <c r="AH162" i="51162"/>
  <c r="AI162" i="51162"/>
  <c r="AJ162" i="51162"/>
  <c r="AK162" i="51162"/>
  <c r="AL162" i="51162"/>
  <c r="AM162" i="51162"/>
  <c r="AN162" i="51162"/>
  <c r="B163" i="51162"/>
  <c r="C163" i="51162"/>
  <c r="D163" i="51162"/>
  <c r="E163" i="51162"/>
  <c r="F163" i="51162"/>
  <c r="G163" i="51162"/>
  <c r="H163" i="51162"/>
  <c r="I163" i="51162"/>
  <c r="J163" i="51162"/>
  <c r="K163" i="51162"/>
  <c r="L163" i="51162"/>
  <c r="M163" i="51162"/>
  <c r="N163" i="51162"/>
  <c r="O163" i="51162"/>
  <c r="P163" i="51162"/>
  <c r="Q163" i="51162"/>
  <c r="R163" i="51162"/>
  <c r="S163" i="51162"/>
  <c r="W163" i="51162"/>
  <c r="X163" i="51162"/>
  <c r="Y163" i="51162"/>
  <c r="Z163" i="51162"/>
  <c r="AA163" i="51162"/>
  <c r="AB163" i="51162"/>
  <c r="AC163" i="51162"/>
  <c r="AD163" i="51162"/>
  <c r="AE163" i="51162"/>
  <c r="AF163" i="51162"/>
  <c r="AG163" i="51162"/>
  <c r="AH163" i="51162"/>
  <c r="AI163" i="51162"/>
  <c r="AJ163" i="51162"/>
  <c r="AK163" i="51162"/>
  <c r="AL163" i="51162"/>
  <c r="AM163" i="51162"/>
  <c r="AN163" i="51162"/>
  <c r="B164" i="51162"/>
  <c r="C164" i="51162"/>
  <c r="D164" i="51162"/>
  <c r="E164" i="51162"/>
  <c r="F164" i="51162"/>
  <c r="G164" i="51162"/>
  <c r="H164" i="51162"/>
  <c r="I164" i="51162"/>
  <c r="J164" i="51162"/>
  <c r="K164" i="51162"/>
  <c r="L164" i="51162"/>
  <c r="M164" i="51162"/>
  <c r="N164" i="51162"/>
  <c r="O164" i="51162"/>
  <c r="P164" i="51162"/>
  <c r="Q164" i="51162"/>
  <c r="R164" i="51162"/>
  <c r="S164" i="51162"/>
  <c r="W164" i="51162"/>
  <c r="X164" i="51162"/>
  <c r="Y164" i="51162"/>
  <c r="Z164" i="51162"/>
  <c r="AA164" i="51162"/>
  <c r="AB164" i="51162"/>
  <c r="AC164" i="51162"/>
  <c r="AD164" i="51162"/>
  <c r="AE164" i="51162"/>
  <c r="AF164" i="51162"/>
  <c r="AG164" i="51162"/>
  <c r="AH164" i="51162"/>
  <c r="AI164" i="51162"/>
  <c r="AJ164" i="51162"/>
  <c r="AK164" i="51162"/>
  <c r="AL164" i="51162"/>
  <c r="AM164" i="51162"/>
  <c r="AN164" i="51162"/>
  <c r="B165" i="51162"/>
  <c r="C165" i="51162"/>
  <c r="D165" i="51162"/>
  <c r="E165" i="51162"/>
  <c r="F165" i="51162"/>
  <c r="G165" i="51162"/>
  <c r="H165" i="51162"/>
  <c r="I165" i="51162"/>
  <c r="J165" i="51162"/>
  <c r="K165" i="51162"/>
  <c r="L165" i="51162"/>
  <c r="M165" i="51162"/>
  <c r="N165" i="51162"/>
  <c r="O165" i="51162"/>
  <c r="P165" i="51162"/>
  <c r="Q165" i="51162"/>
  <c r="R165" i="51162"/>
  <c r="S165" i="51162"/>
  <c r="W165" i="51162"/>
  <c r="X165" i="51162"/>
  <c r="Y165" i="51162"/>
  <c r="Z165" i="51162"/>
  <c r="AA165" i="51162"/>
  <c r="AB165" i="51162"/>
  <c r="AC165" i="51162"/>
  <c r="AD165" i="51162"/>
  <c r="AE165" i="51162"/>
  <c r="AF165" i="51162"/>
  <c r="AG165" i="51162"/>
  <c r="AH165" i="51162"/>
  <c r="AI165" i="51162"/>
  <c r="AJ165" i="51162"/>
  <c r="AK165" i="51162"/>
  <c r="AL165" i="51162"/>
  <c r="AM165" i="51162"/>
  <c r="AN165" i="51162"/>
  <c r="B166" i="51162"/>
  <c r="C166" i="51162"/>
  <c r="D166" i="51162"/>
  <c r="E166" i="51162"/>
  <c r="F166" i="51162"/>
  <c r="G166" i="51162"/>
  <c r="H166" i="51162"/>
  <c r="I166" i="51162"/>
  <c r="J166" i="51162"/>
  <c r="K166" i="51162"/>
  <c r="L166" i="51162"/>
  <c r="M166" i="51162"/>
  <c r="N166" i="51162"/>
  <c r="O166" i="51162"/>
  <c r="P166" i="51162"/>
  <c r="Q166" i="51162"/>
  <c r="R166" i="51162"/>
  <c r="S166" i="51162"/>
  <c r="W166" i="51162"/>
  <c r="X166" i="51162"/>
  <c r="Y166" i="51162"/>
  <c r="Z166" i="51162"/>
  <c r="AA166" i="51162"/>
  <c r="AB166" i="51162"/>
  <c r="AC166" i="51162"/>
  <c r="AD166" i="51162"/>
  <c r="AE166" i="51162"/>
  <c r="AF166" i="51162"/>
  <c r="AG166" i="51162"/>
  <c r="AH166" i="51162"/>
  <c r="AI166" i="51162"/>
  <c r="AJ166" i="51162"/>
  <c r="AK166" i="51162"/>
  <c r="AL166" i="51162"/>
  <c r="AM166" i="51162"/>
  <c r="AN166" i="51162"/>
  <c r="B167" i="51162"/>
  <c r="C167" i="51162"/>
  <c r="D167" i="51162"/>
  <c r="E167" i="51162"/>
  <c r="F167" i="51162"/>
  <c r="G167" i="51162"/>
  <c r="H167" i="51162"/>
  <c r="I167" i="51162"/>
  <c r="J167" i="51162"/>
  <c r="K167" i="51162"/>
  <c r="L167" i="51162"/>
  <c r="M167" i="51162"/>
  <c r="N167" i="51162"/>
  <c r="O167" i="51162"/>
  <c r="P167" i="51162"/>
  <c r="Q167" i="51162"/>
  <c r="R167" i="51162"/>
  <c r="S167" i="51162"/>
  <c r="W167" i="51162"/>
  <c r="X167" i="51162"/>
  <c r="Y167" i="51162"/>
  <c r="Z167" i="51162"/>
  <c r="AA167" i="51162"/>
  <c r="AB167" i="51162"/>
  <c r="AC167" i="51162"/>
  <c r="AD167" i="51162"/>
  <c r="AE167" i="51162"/>
  <c r="AF167" i="51162"/>
  <c r="AG167" i="51162"/>
  <c r="AH167" i="51162"/>
  <c r="AI167" i="51162"/>
  <c r="AJ167" i="51162"/>
  <c r="AK167" i="51162"/>
  <c r="AL167" i="51162"/>
  <c r="AM167" i="51162"/>
  <c r="AN167" i="51162"/>
  <c r="B168" i="51162"/>
  <c r="C168" i="51162"/>
  <c r="D168" i="51162"/>
  <c r="E168" i="51162"/>
  <c r="F168" i="51162"/>
  <c r="G168" i="51162"/>
  <c r="H168" i="51162"/>
  <c r="I168" i="51162"/>
  <c r="J168" i="51162"/>
  <c r="K168" i="51162"/>
  <c r="L168" i="51162"/>
  <c r="M168" i="51162"/>
  <c r="N168" i="51162"/>
  <c r="O168" i="51162"/>
  <c r="P168" i="51162"/>
  <c r="Q168" i="51162"/>
  <c r="R168" i="51162"/>
  <c r="S168" i="51162"/>
  <c r="W168" i="51162"/>
  <c r="X168" i="51162"/>
  <c r="Y168" i="51162"/>
  <c r="Z168" i="51162"/>
  <c r="AA168" i="51162"/>
  <c r="AB168" i="51162"/>
  <c r="AC168" i="51162"/>
  <c r="AD168" i="51162"/>
  <c r="AE168" i="51162"/>
  <c r="AF168" i="51162"/>
  <c r="AG168" i="51162"/>
  <c r="AH168" i="51162"/>
  <c r="AI168" i="51162"/>
  <c r="AJ168" i="51162"/>
  <c r="AK168" i="51162"/>
  <c r="AL168" i="51162"/>
  <c r="AM168" i="51162"/>
  <c r="AN168" i="51162"/>
  <c r="B169" i="51162"/>
  <c r="C169" i="51162"/>
  <c r="D169" i="51162"/>
  <c r="E169" i="51162"/>
  <c r="F169" i="51162"/>
  <c r="G169" i="51162"/>
  <c r="H169" i="51162"/>
  <c r="I169" i="51162"/>
  <c r="J169" i="51162"/>
  <c r="K169" i="51162"/>
  <c r="L169" i="51162"/>
  <c r="M169" i="51162"/>
  <c r="N169" i="51162"/>
  <c r="O169" i="51162"/>
  <c r="P169" i="51162"/>
  <c r="Q169" i="51162"/>
  <c r="R169" i="51162"/>
  <c r="S169" i="51162"/>
  <c r="W169" i="51162"/>
  <c r="X169" i="51162"/>
  <c r="Y169" i="51162"/>
  <c r="Z169" i="51162"/>
  <c r="AA169" i="51162"/>
  <c r="AB169" i="51162"/>
  <c r="AC169" i="51162"/>
  <c r="AD169" i="51162"/>
  <c r="AE169" i="51162"/>
  <c r="AF169" i="51162"/>
  <c r="AG169" i="51162"/>
  <c r="AH169" i="51162"/>
  <c r="AI169" i="51162"/>
  <c r="AJ169" i="51162"/>
  <c r="AK169" i="51162"/>
  <c r="AL169" i="51162"/>
  <c r="AM169" i="51162"/>
  <c r="AN169" i="51162"/>
  <c r="B170" i="51162"/>
  <c r="C170" i="51162"/>
  <c r="D170" i="51162"/>
  <c r="E170" i="51162"/>
  <c r="F170" i="51162"/>
  <c r="G170" i="51162"/>
  <c r="H170" i="51162"/>
  <c r="I170" i="51162"/>
  <c r="J170" i="51162"/>
  <c r="K170" i="51162"/>
  <c r="L170" i="51162"/>
  <c r="M170" i="51162"/>
  <c r="N170" i="51162"/>
  <c r="O170" i="51162"/>
  <c r="P170" i="51162"/>
  <c r="Q170" i="51162"/>
  <c r="R170" i="51162"/>
  <c r="S170" i="51162"/>
  <c r="W170" i="51162"/>
  <c r="X170" i="51162"/>
  <c r="Y170" i="51162"/>
  <c r="Z170" i="51162"/>
  <c r="AA170" i="51162"/>
  <c r="AB170" i="51162"/>
  <c r="AC170" i="51162"/>
  <c r="AD170" i="51162"/>
  <c r="AE170" i="51162"/>
  <c r="AF170" i="51162"/>
  <c r="AG170" i="51162"/>
  <c r="AH170" i="51162"/>
  <c r="AI170" i="51162"/>
  <c r="AJ170" i="51162"/>
  <c r="AK170" i="51162"/>
  <c r="AL170" i="51162"/>
  <c r="AM170" i="51162"/>
  <c r="AN170" i="51162"/>
  <c r="B171" i="51162"/>
  <c r="C171" i="51162"/>
  <c r="D171" i="51162"/>
  <c r="E171" i="51162"/>
  <c r="F171" i="51162"/>
  <c r="G171" i="51162"/>
  <c r="H171" i="51162"/>
  <c r="I171" i="51162"/>
  <c r="J171" i="51162"/>
  <c r="K171" i="51162"/>
  <c r="L171" i="51162"/>
  <c r="M171" i="51162"/>
  <c r="N171" i="51162"/>
  <c r="O171" i="51162"/>
  <c r="P171" i="51162"/>
  <c r="Q171" i="51162"/>
  <c r="R171" i="51162"/>
  <c r="S171" i="51162"/>
  <c r="W171" i="51162"/>
  <c r="X171" i="51162"/>
  <c r="Y171" i="51162"/>
  <c r="Z171" i="51162"/>
  <c r="AA171" i="51162"/>
  <c r="AB171" i="51162"/>
  <c r="AC171" i="51162"/>
  <c r="AD171" i="51162"/>
  <c r="AE171" i="51162"/>
  <c r="AF171" i="51162"/>
  <c r="AG171" i="51162"/>
  <c r="AH171" i="51162"/>
  <c r="AI171" i="51162"/>
  <c r="AJ171" i="51162"/>
  <c r="AK171" i="51162"/>
  <c r="AL171" i="51162"/>
  <c r="AM171" i="51162"/>
  <c r="AN171" i="51162"/>
  <c r="B172" i="51162"/>
  <c r="C172" i="51162"/>
  <c r="D172" i="51162"/>
  <c r="E172" i="51162"/>
  <c r="F172" i="51162"/>
  <c r="G172" i="51162"/>
  <c r="H172" i="51162"/>
  <c r="I172" i="51162"/>
  <c r="J172" i="51162"/>
  <c r="K172" i="51162"/>
  <c r="L172" i="51162"/>
  <c r="M172" i="51162"/>
  <c r="N172" i="51162"/>
  <c r="O172" i="51162"/>
  <c r="P172" i="51162"/>
  <c r="Q172" i="51162"/>
  <c r="R172" i="51162"/>
  <c r="S172" i="51162"/>
  <c r="W172" i="51162"/>
  <c r="X172" i="51162"/>
  <c r="Y172" i="51162"/>
  <c r="Z172" i="51162"/>
  <c r="AA172" i="51162"/>
  <c r="AB172" i="51162"/>
  <c r="AC172" i="51162"/>
  <c r="AD172" i="51162"/>
  <c r="AE172" i="51162"/>
  <c r="AF172" i="51162"/>
  <c r="AG172" i="51162"/>
  <c r="AH172" i="51162"/>
  <c r="AI172" i="51162"/>
  <c r="AJ172" i="51162"/>
  <c r="AK172" i="51162"/>
  <c r="AL172" i="51162"/>
  <c r="AM172" i="51162"/>
  <c r="AN172" i="51162"/>
  <c r="B173" i="51162"/>
  <c r="C173" i="51162"/>
  <c r="D173" i="51162"/>
  <c r="E173" i="51162"/>
  <c r="F173" i="51162"/>
  <c r="G173" i="51162"/>
  <c r="H173" i="51162"/>
  <c r="I173" i="51162"/>
  <c r="J173" i="51162"/>
  <c r="K173" i="51162"/>
  <c r="L173" i="51162"/>
  <c r="M173" i="51162"/>
  <c r="N173" i="51162"/>
  <c r="O173" i="51162"/>
  <c r="P173" i="51162"/>
  <c r="Q173" i="51162"/>
  <c r="R173" i="51162"/>
  <c r="S173" i="51162"/>
  <c r="W173" i="51162"/>
  <c r="X173" i="51162"/>
  <c r="Y173" i="51162"/>
  <c r="Z173" i="51162"/>
  <c r="AA173" i="51162"/>
  <c r="AB173" i="51162"/>
  <c r="AC173" i="51162"/>
  <c r="AD173" i="51162"/>
  <c r="AE173" i="51162"/>
  <c r="AF173" i="51162"/>
  <c r="AG173" i="51162"/>
  <c r="AH173" i="51162"/>
  <c r="AI173" i="51162"/>
  <c r="AJ173" i="51162"/>
  <c r="AK173" i="51162"/>
  <c r="AL173" i="51162"/>
  <c r="AM173" i="51162"/>
  <c r="AN173" i="51162"/>
  <c r="B174" i="51162"/>
  <c r="C174" i="51162"/>
  <c r="D174" i="51162"/>
  <c r="E174" i="51162"/>
  <c r="F174" i="51162"/>
  <c r="G174" i="51162"/>
  <c r="H174" i="51162"/>
  <c r="I174" i="51162"/>
  <c r="J174" i="51162"/>
  <c r="K174" i="51162"/>
  <c r="L174" i="51162"/>
  <c r="M174" i="51162"/>
  <c r="N174" i="51162"/>
  <c r="O174" i="51162"/>
  <c r="P174" i="51162"/>
  <c r="Q174" i="51162"/>
  <c r="R174" i="51162"/>
  <c r="S174" i="51162"/>
  <c r="W174" i="51162"/>
  <c r="X174" i="51162"/>
  <c r="Y174" i="51162"/>
  <c r="Z174" i="51162"/>
  <c r="AA174" i="51162"/>
  <c r="AB174" i="51162"/>
  <c r="AC174" i="51162"/>
  <c r="AD174" i="51162"/>
  <c r="AE174" i="51162"/>
  <c r="AF174" i="51162"/>
  <c r="AG174" i="51162"/>
  <c r="AH174" i="51162"/>
  <c r="AI174" i="51162"/>
  <c r="AJ174" i="51162"/>
  <c r="AK174" i="51162"/>
  <c r="AL174" i="51162"/>
  <c r="AM174" i="51162"/>
  <c r="AN174" i="51162"/>
  <c r="B175" i="51162"/>
  <c r="C175" i="51162"/>
  <c r="D175" i="51162"/>
  <c r="E175" i="51162"/>
  <c r="F175" i="51162"/>
  <c r="G175" i="51162"/>
  <c r="H175" i="51162"/>
  <c r="I175" i="51162"/>
  <c r="J175" i="51162"/>
  <c r="K175" i="51162"/>
  <c r="L175" i="51162"/>
  <c r="M175" i="51162"/>
  <c r="N175" i="51162"/>
  <c r="O175" i="51162"/>
  <c r="P175" i="51162"/>
  <c r="Q175" i="51162"/>
  <c r="R175" i="51162"/>
  <c r="S175" i="51162"/>
  <c r="W175" i="51162"/>
  <c r="X175" i="51162"/>
  <c r="Y175" i="51162"/>
  <c r="Z175" i="51162"/>
  <c r="AA175" i="51162"/>
  <c r="AB175" i="51162"/>
  <c r="AC175" i="51162"/>
  <c r="AD175" i="51162"/>
  <c r="AE175" i="51162"/>
  <c r="AF175" i="51162"/>
  <c r="AG175" i="51162"/>
  <c r="AH175" i="51162"/>
  <c r="AI175" i="51162"/>
  <c r="AJ175" i="51162"/>
  <c r="AK175" i="51162"/>
  <c r="AL175" i="51162"/>
  <c r="AM175" i="51162"/>
  <c r="AN175" i="51162"/>
  <c r="B176" i="51162"/>
  <c r="C176" i="51162"/>
  <c r="D176" i="51162"/>
  <c r="E176" i="51162"/>
  <c r="F176" i="51162"/>
  <c r="G176" i="51162"/>
  <c r="H176" i="51162"/>
  <c r="I176" i="51162"/>
  <c r="J176" i="51162"/>
  <c r="K176" i="51162"/>
  <c r="L176" i="51162"/>
  <c r="M176" i="51162"/>
  <c r="N176" i="51162"/>
  <c r="O176" i="51162"/>
  <c r="P176" i="51162"/>
  <c r="Q176" i="51162"/>
  <c r="R176" i="51162"/>
  <c r="S176" i="51162"/>
  <c r="W176" i="51162"/>
  <c r="X176" i="51162"/>
  <c r="Y176" i="51162"/>
  <c r="Z176" i="51162"/>
  <c r="AA176" i="51162"/>
  <c r="AB176" i="51162"/>
  <c r="AC176" i="51162"/>
  <c r="AD176" i="51162"/>
  <c r="AE176" i="51162"/>
  <c r="AF176" i="51162"/>
  <c r="AG176" i="51162"/>
  <c r="AH176" i="51162"/>
  <c r="AI176" i="51162"/>
  <c r="AJ176" i="51162"/>
  <c r="AK176" i="51162"/>
  <c r="AL176" i="51162"/>
  <c r="AM176" i="51162"/>
  <c r="AN176" i="51162"/>
  <c r="B177" i="51162"/>
  <c r="C177" i="51162"/>
  <c r="D177" i="51162"/>
  <c r="E177" i="51162"/>
  <c r="F177" i="51162"/>
  <c r="G177" i="51162"/>
  <c r="H177" i="51162"/>
  <c r="I177" i="51162"/>
  <c r="J177" i="51162"/>
  <c r="K177" i="51162"/>
  <c r="L177" i="51162"/>
  <c r="M177" i="51162"/>
  <c r="N177" i="51162"/>
  <c r="O177" i="51162"/>
  <c r="P177" i="51162"/>
  <c r="Q177" i="51162"/>
  <c r="R177" i="51162"/>
  <c r="S177" i="51162"/>
  <c r="W177" i="51162"/>
  <c r="X177" i="51162"/>
  <c r="Y177" i="51162"/>
  <c r="Z177" i="51162"/>
  <c r="AA177" i="51162"/>
  <c r="AB177" i="51162"/>
  <c r="AC177" i="51162"/>
  <c r="AD177" i="51162"/>
  <c r="AE177" i="51162"/>
  <c r="AF177" i="51162"/>
  <c r="AG177" i="51162"/>
  <c r="AH177" i="51162"/>
  <c r="AI177" i="51162"/>
  <c r="AJ177" i="51162"/>
  <c r="AK177" i="51162"/>
  <c r="AL177" i="51162"/>
  <c r="AM177" i="51162"/>
  <c r="AN177" i="51162"/>
  <c r="B178" i="51162"/>
  <c r="C178" i="51162"/>
  <c r="D178" i="51162"/>
  <c r="E178" i="51162"/>
  <c r="F178" i="51162"/>
  <c r="G178" i="51162"/>
  <c r="H178" i="51162"/>
  <c r="I178" i="51162"/>
  <c r="J178" i="51162"/>
  <c r="K178" i="51162"/>
  <c r="L178" i="51162"/>
  <c r="M178" i="51162"/>
  <c r="N178" i="51162"/>
  <c r="O178" i="51162"/>
  <c r="P178" i="51162"/>
  <c r="Q178" i="51162"/>
  <c r="R178" i="51162"/>
  <c r="S178" i="51162"/>
  <c r="W178" i="51162"/>
  <c r="X178" i="51162"/>
  <c r="Y178" i="51162"/>
  <c r="Z178" i="51162"/>
  <c r="AA178" i="51162"/>
  <c r="AB178" i="51162"/>
  <c r="AC178" i="51162"/>
  <c r="AD178" i="51162"/>
  <c r="AE178" i="51162"/>
  <c r="AF178" i="51162"/>
  <c r="AG178" i="51162"/>
  <c r="AH178" i="51162"/>
  <c r="AI178" i="51162"/>
  <c r="AJ178" i="51162"/>
  <c r="AK178" i="51162"/>
  <c r="AL178" i="51162"/>
  <c r="AM178" i="51162"/>
  <c r="AN178" i="51162"/>
  <c r="B179" i="51162"/>
  <c r="C179" i="51162"/>
  <c r="D179" i="51162"/>
  <c r="E179" i="51162"/>
  <c r="F179" i="51162"/>
  <c r="G179" i="51162"/>
  <c r="H179" i="51162"/>
  <c r="I179" i="51162"/>
  <c r="J179" i="51162"/>
  <c r="K179" i="51162"/>
  <c r="L179" i="51162"/>
  <c r="M179" i="51162"/>
  <c r="N179" i="51162"/>
  <c r="O179" i="51162"/>
  <c r="P179" i="51162"/>
  <c r="Q179" i="51162"/>
  <c r="R179" i="51162"/>
  <c r="S179" i="51162"/>
  <c r="W179" i="51162"/>
  <c r="X179" i="51162"/>
  <c r="Y179" i="51162"/>
  <c r="Z179" i="51162"/>
  <c r="AA179" i="51162"/>
  <c r="AB179" i="51162"/>
  <c r="AC179" i="51162"/>
  <c r="AD179" i="51162"/>
  <c r="AE179" i="51162"/>
  <c r="AF179" i="51162"/>
  <c r="AG179" i="51162"/>
  <c r="AH179" i="51162"/>
  <c r="AI179" i="51162"/>
  <c r="AJ179" i="51162"/>
  <c r="AK179" i="51162"/>
  <c r="AL179" i="51162"/>
  <c r="AM179" i="51162"/>
  <c r="AN179" i="51162"/>
  <c r="B180" i="51162"/>
  <c r="C180" i="51162"/>
  <c r="D180" i="51162"/>
  <c r="E180" i="51162"/>
  <c r="F180" i="51162"/>
  <c r="G180" i="51162"/>
  <c r="H180" i="51162"/>
  <c r="I180" i="51162"/>
  <c r="J180" i="51162"/>
  <c r="K180" i="51162"/>
  <c r="L180" i="51162"/>
  <c r="M180" i="51162"/>
  <c r="N180" i="51162"/>
  <c r="O180" i="51162"/>
  <c r="P180" i="51162"/>
  <c r="Q180" i="51162"/>
  <c r="R180" i="51162"/>
  <c r="S180" i="51162"/>
  <c r="W180" i="51162"/>
  <c r="X180" i="51162"/>
  <c r="Y180" i="51162"/>
  <c r="Z180" i="51162"/>
  <c r="AA180" i="51162"/>
  <c r="AB180" i="51162"/>
  <c r="AC180" i="51162"/>
  <c r="AD180" i="51162"/>
  <c r="AE180" i="51162"/>
  <c r="AF180" i="51162"/>
  <c r="AG180" i="51162"/>
  <c r="AH180" i="51162"/>
  <c r="AI180" i="51162"/>
  <c r="AJ180" i="51162"/>
  <c r="AK180" i="51162"/>
  <c r="AL180" i="51162"/>
  <c r="AM180" i="51162"/>
  <c r="AN180" i="51162"/>
  <c r="B181" i="51162"/>
  <c r="C181" i="51162"/>
  <c r="D181" i="51162"/>
  <c r="E181" i="51162"/>
  <c r="F181" i="51162"/>
  <c r="G181" i="51162"/>
  <c r="H181" i="51162"/>
  <c r="I181" i="51162"/>
  <c r="J181" i="51162"/>
  <c r="K181" i="51162"/>
  <c r="L181" i="51162"/>
  <c r="M181" i="51162"/>
  <c r="N181" i="51162"/>
  <c r="O181" i="51162"/>
  <c r="P181" i="51162"/>
  <c r="Q181" i="51162"/>
  <c r="R181" i="51162"/>
  <c r="S181" i="51162"/>
  <c r="W181" i="51162"/>
  <c r="X181" i="51162"/>
  <c r="Y181" i="51162"/>
  <c r="Z181" i="51162"/>
  <c r="AA181" i="51162"/>
  <c r="AB181" i="51162"/>
  <c r="AC181" i="51162"/>
  <c r="AD181" i="51162"/>
  <c r="AE181" i="51162"/>
  <c r="AF181" i="51162"/>
  <c r="AG181" i="51162"/>
  <c r="AH181" i="51162"/>
  <c r="AI181" i="51162"/>
  <c r="AJ181" i="51162"/>
  <c r="AK181" i="51162"/>
  <c r="AL181" i="51162"/>
  <c r="AM181" i="51162"/>
  <c r="AN181" i="51162"/>
  <c r="B182" i="51162"/>
  <c r="C182" i="51162"/>
  <c r="D182" i="51162"/>
  <c r="E182" i="51162"/>
  <c r="F182" i="51162"/>
  <c r="G182" i="51162"/>
  <c r="H182" i="51162"/>
  <c r="I182" i="51162"/>
  <c r="J182" i="51162"/>
  <c r="K182" i="51162"/>
  <c r="L182" i="51162"/>
  <c r="M182" i="51162"/>
  <c r="N182" i="51162"/>
  <c r="O182" i="51162"/>
  <c r="P182" i="51162"/>
  <c r="Q182" i="51162"/>
  <c r="R182" i="51162"/>
  <c r="S182" i="51162"/>
  <c r="W182" i="51162"/>
  <c r="X182" i="51162"/>
  <c r="Y182" i="51162"/>
  <c r="Z182" i="51162"/>
  <c r="AA182" i="51162"/>
  <c r="AB182" i="51162"/>
  <c r="AC182" i="51162"/>
  <c r="AD182" i="51162"/>
  <c r="AE182" i="51162"/>
  <c r="AF182" i="51162"/>
  <c r="AG182" i="51162"/>
  <c r="AH182" i="51162"/>
  <c r="AI182" i="51162"/>
  <c r="AJ182" i="51162"/>
  <c r="AK182" i="51162"/>
  <c r="AL182" i="51162"/>
  <c r="AM182" i="51162"/>
  <c r="AN182" i="51162"/>
  <c r="B183" i="51162"/>
  <c r="C183" i="51162"/>
  <c r="D183" i="51162"/>
  <c r="E183" i="51162"/>
  <c r="F183" i="51162"/>
  <c r="G183" i="51162"/>
  <c r="H183" i="51162"/>
  <c r="I183" i="51162"/>
  <c r="J183" i="51162"/>
  <c r="K183" i="51162"/>
  <c r="L183" i="51162"/>
  <c r="M183" i="51162"/>
  <c r="N183" i="51162"/>
  <c r="O183" i="51162"/>
  <c r="P183" i="51162"/>
  <c r="Q183" i="51162"/>
  <c r="R183" i="51162"/>
  <c r="S183" i="51162"/>
  <c r="W183" i="51162"/>
  <c r="X183" i="51162"/>
  <c r="Y183" i="51162"/>
  <c r="Z183" i="51162"/>
  <c r="AA183" i="51162"/>
  <c r="AB183" i="51162"/>
  <c r="AC183" i="51162"/>
  <c r="AD183" i="51162"/>
  <c r="AE183" i="51162"/>
  <c r="AF183" i="51162"/>
  <c r="AG183" i="51162"/>
  <c r="AH183" i="51162"/>
  <c r="AI183" i="51162"/>
  <c r="AJ183" i="51162"/>
  <c r="AK183" i="51162"/>
  <c r="AL183" i="51162"/>
  <c r="AM183" i="51162"/>
  <c r="AN183" i="51162"/>
  <c r="B184" i="51162"/>
  <c r="C184" i="51162"/>
  <c r="D184" i="51162"/>
  <c r="E184" i="51162"/>
  <c r="F184" i="51162"/>
  <c r="G184" i="51162"/>
  <c r="H184" i="51162"/>
  <c r="I184" i="51162"/>
  <c r="J184" i="51162"/>
  <c r="K184" i="51162"/>
  <c r="L184" i="51162"/>
  <c r="M184" i="51162"/>
  <c r="N184" i="51162"/>
  <c r="O184" i="51162"/>
  <c r="P184" i="51162"/>
  <c r="Q184" i="51162"/>
  <c r="R184" i="51162"/>
  <c r="S184" i="51162"/>
  <c r="W184" i="51162"/>
  <c r="X184" i="51162"/>
  <c r="Y184" i="51162"/>
  <c r="Z184" i="51162"/>
  <c r="AA184" i="51162"/>
  <c r="AB184" i="51162"/>
  <c r="AC184" i="51162"/>
  <c r="AD184" i="51162"/>
  <c r="AE184" i="51162"/>
  <c r="AF184" i="51162"/>
  <c r="AG184" i="51162"/>
  <c r="AH184" i="51162"/>
  <c r="AI184" i="51162"/>
  <c r="AJ184" i="51162"/>
  <c r="AK184" i="51162"/>
  <c r="AL184" i="51162"/>
  <c r="AM184" i="51162"/>
  <c r="AN184" i="51162"/>
  <c r="B185" i="51162"/>
  <c r="C185" i="51162"/>
  <c r="D185" i="51162"/>
  <c r="E185" i="51162"/>
  <c r="F185" i="51162"/>
  <c r="G185" i="51162"/>
  <c r="H185" i="51162"/>
  <c r="I185" i="51162"/>
  <c r="J185" i="51162"/>
  <c r="K185" i="51162"/>
  <c r="L185" i="51162"/>
  <c r="M185" i="51162"/>
  <c r="N185" i="51162"/>
  <c r="O185" i="51162"/>
  <c r="P185" i="51162"/>
  <c r="Q185" i="51162"/>
  <c r="R185" i="51162"/>
  <c r="S185" i="51162"/>
  <c r="W185" i="51162"/>
  <c r="X185" i="51162"/>
  <c r="Y185" i="51162"/>
  <c r="Z185" i="51162"/>
  <c r="AA185" i="51162"/>
  <c r="AB185" i="51162"/>
  <c r="AC185" i="51162"/>
  <c r="AD185" i="51162"/>
  <c r="AE185" i="51162"/>
  <c r="AF185" i="51162"/>
  <c r="AG185" i="51162"/>
  <c r="AH185" i="51162"/>
  <c r="AI185" i="51162"/>
  <c r="AJ185" i="51162"/>
  <c r="AK185" i="51162"/>
  <c r="AL185" i="51162"/>
  <c r="AM185" i="51162"/>
  <c r="AN185" i="51162"/>
  <c r="B186" i="51162"/>
  <c r="C186" i="51162"/>
  <c r="D186" i="51162"/>
  <c r="E186" i="51162"/>
  <c r="F186" i="51162"/>
  <c r="G186" i="51162"/>
  <c r="H186" i="51162"/>
  <c r="I186" i="51162"/>
  <c r="J186" i="51162"/>
  <c r="K186" i="51162"/>
  <c r="L186" i="51162"/>
  <c r="M186" i="51162"/>
  <c r="N186" i="51162"/>
  <c r="O186" i="51162"/>
  <c r="P186" i="51162"/>
  <c r="Q186" i="51162"/>
  <c r="R186" i="51162"/>
  <c r="S186" i="51162"/>
  <c r="W186" i="51162"/>
  <c r="X186" i="51162"/>
  <c r="Y186" i="51162"/>
  <c r="Z186" i="51162"/>
  <c r="AA186" i="51162"/>
  <c r="AB186" i="51162"/>
  <c r="AC186" i="51162"/>
  <c r="AD186" i="51162"/>
  <c r="AE186" i="51162"/>
  <c r="AF186" i="51162"/>
  <c r="AG186" i="51162"/>
  <c r="AH186" i="51162"/>
  <c r="AI186" i="51162"/>
  <c r="AJ186" i="51162"/>
  <c r="AK186" i="51162"/>
  <c r="AL186" i="51162"/>
  <c r="AM186" i="51162"/>
  <c r="AN186" i="51162"/>
  <c r="B187" i="51162"/>
  <c r="C187" i="51162"/>
  <c r="D187" i="51162"/>
  <c r="E187" i="51162"/>
  <c r="F187" i="51162"/>
  <c r="G187" i="51162"/>
  <c r="H187" i="51162"/>
  <c r="I187" i="51162"/>
  <c r="J187" i="51162"/>
  <c r="K187" i="51162"/>
  <c r="L187" i="51162"/>
  <c r="M187" i="51162"/>
  <c r="N187" i="51162"/>
  <c r="O187" i="51162"/>
  <c r="P187" i="51162"/>
  <c r="Q187" i="51162"/>
  <c r="R187" i="51162"/>
  <c r="S187" i="51162"/>
  <c r="W187" i="51162"/>
  <c r="X187" i="51162"/>
  <c r="Y187" i="51162"/>
  <c r="Z187" i="51162"/>
  <c r="AA187" i="51162"/>
  <c r="AB187" i="51162"/>
  <c r="AC187" i="51162"/>
  <c r="AD187" i="51162"/>
  <c r="AE187" i="51162"/>
  <c r="AF187" i="51162"/>
  <c r="AG187" i="51162"/>
  <c r="AH187" i="51162"/>
  <c r="AI187" i="51162"/>
  <c r="AJ187" i="51162"/>
  <c r="AK187" i="51162"/>
  <c r="AL187" i="51162"/>
  <c r="AM187" i="51162"/>
  <c r="AN187" i="51162"/>
  <c r="B188" i="51162"/>
  <c r="C188" i="51162"/>
  <c r="D188" i="51162"/>
  <c r="E188" i="51162"/>
  <c r="F188" i="51162"/>
  <c r="G188" i="51162"/>
  <c r="H188" i="51162"/>
  <c r="I188" i="51162"/>
  <c r="J188" i="51162"/>
  <c r="K188" i="51162"/>
  <c r="L188" i="51162"/>
  <c r="M188" i="51162"/>
  <c r="N188" i="51162"/>
  <c r="O188" i="51162"/>
  <c r="P188" i="51162"/>
  <c r="Q188" i="51162"/>
  <c r="R188" i="51162"/>
  <c r="S188" i="51162"/>
  <c r="W188" i="51162"/>
  <c r="X188" i="51162"/>
  <c r="Y188" i="51162"/>
  <c r="Z188" i="51162"/>
  <c r="AA188" i="51162"/>
  <c r="AB188" i="51162"/>
  <c r="AC188" i="51162"/>
  <c r="AD188" i="51162"/>
  <c r="AE188" i="51162"/>
  <c r="AF188" i="51162"/>
  <c r="AG188" i="51162"/>
  <c r="AH188" i="51162"/>
  <c r="AI188" i="51162"/>
  <c r="AJ188" i="51162"/>
  <c r="AK188" i="51162"/>
  <c r="AL188" i="51162"/>
  <c r="AM188" i="51162"/>
  <c r="AN188" i="51162"/>
  <c r="B189" i="51162"/>
  <c r="C189" i="51162"/>
  <c r="D189" i="51162"/>
  <c r="E189" i="51162"/>
  <c r="F189" i="51162"/>
  <c r="G189" i="51162"/>
  <c r="H189" i="51162"/>
  <c r="I189" i="51162"/>
  <c r="J189" i="51162"/>
  <c r="K189" i="51162"/>
  <c r="L189" i="51162"/>
  <c r="M189" i="51162"/>
  <c r="N189" i="51162"/>
  <c r="O189" i="51162"/>
  <c r="P189" i="51162"/>
  <c r="Q189" i="51162"/>
  <c r="R189" i="51162"/>
  <c r="S189" i="51162"/>
  <c r="W189" i="51162"/>
  <c r="X189" i="51162"/>
  <c r="Y189" i="51162"/>
  <c r="Z189" i="51162"/>
  <c r="AA189" i="51162"/>
  <c r="AB189" i="51162"/>
  <c r="AC189" i="51162"/>
  <c r="AD189" i="51162"/>
  <c r="AE189" i="51162"/>
  <c r="AF189" i="51162"/>
  <c r="AG189" i="51162"/>
  <c r="AH189" i="51162"/>
  <c r="AI189" i="51162"/>
  <c r="AJ189" i="51162"/>
  <c r="AK189" i="51162"/>
  <c r="AL189" i="51162"/>
  <c r="AM189" i="51162"/>
  <c r="AN189" i="51162"/>
  <c r="B190" i="51162"/>
  <c r="C190" i="51162"/>
  <c r="D190" i="51162"/>
  <c r="E190" i="51162"/>
  <c r="F190" i="51162"/>
  <c r="G190" i="51162"/>
  <c r="H190" i="51162"/>
  <c r="I190" i="51162"/>
  <c r="J190" i="51162"/>
  <c r="K190" i="51162"/>
  <c r="L190" i="51162"/>
  <c r="M190" i="51162"/>
  <c r="N190" i="51162"/>
  <c r="O190" i="51162"/>
  <c r="P190" i="51162"/>
  <c r="Q190" i="51162"/>
  <c r="R190" i="51162"/>
  <c r="S190" i="51162"/>
  <c r="W190" i="51162"/>
  <c r="X190" i="51162"/>
  <c r="Y190" i="51162"/>
  <c r="Z190" i="51162"/>
  <c r="AA190" i="51162"/>
  <c r="AB190" i="51162"/>
  <c r="AC190" i="51162"/>
  <c r="AD190" i="51162"/>
  <c r="AE190" i="51162"/>
  <c r="AF190" i="51162"/>
  <c r="AG190" i="51162"/>
  <c r="AH190" i="51162"/>
  <c r="AI190" i="51162"/>
  <c r="AJ190" i="51162"/>
  <c r="AK190" i="51162"/>
  <c r="AL190" i="51162"/>
  <c r="AM190" i="51162"/>
  <c r="AN190" i="51162"/>
  <c r="B191" i="51162"/>
  <c r="C191" i="51162"/>
  <c r="D191" i="51162"/>
  <c r="E191" i="51162"/>
  <c r="F191" i="51162"/>
  <c r="G191" i="51162"/>
  <c r="H191" i="51162"/>
  <c r="I191" i="51162"/>
  <c r="J191" i="51162"/>
  <c r="K191" i="51162"/>
  <c r="L191" i="51162"/>
  <c r="M191" i="51162"/>
  <c r="N191" i="51162"/>
  <c r="O191" i="51162"/>
  <c r="P191" i="51162"/>
  <c r="Q191" i="51162"/>
  <c r="R191" i="51162"/>
  <c r="S191" i="51162"/>
  <c r="W191" i="51162"/>
  <c r="X191" i="51162"/>
  <c r="Y191" i="51162"/>
  <c r="Z191" i="51162"/>
  <c r="AA191" i="51162"/>
  <c r="AB191" i="51162"/>
  <c r="AC191" i="51162"/>
  <c r="AD191" i="51162"/>
  <c r="AE191" i="51162"/>
  <c r="AF191" i="51162"/>
  <c r="AG191" i="51162"/>
  <c r="AH191" i="51162"/>
  <c r="AI191" i="51162"/>
  <c r="AJ191" i="51162"/>
  <c r="AK191" i="51162"/>
  <c r="AL191" i="51162"/>
  <c r="AM191" i="51162"/>
  <c r="AN191" i="51162"/>
  <c r="B192" i="51162"/>
  <c r="C192" i="51162"/>
  <c r="D192" i="51162"/>
  <c r="E192" i="51162"/>
  <c r="F192" i="51162"/>
  <c r="G192" i="51162"/>
  <c r="H192" i="51162"/>
  <c r="I192" i="51162"/>
  <c r="J192" i="51162"/>
  <c r="K192" i="51162"/>
  <c r="L192" i="51162"/>
  <c r="M192" i="51162"/>
  <c r="N192" i="51162"/>
  <c r="O192" i="51162"/>
  <c r="P192" i="51162"/>
  <c r="Q192" i="51162"/>
  <c r="R192" i="51162"/>
  <c r="S192" i="51162"/>
  <c r="W192" i="51162"/>
  <c r="X192" i="51162"/>
  <c r="Y192" i="51162"/>
  <c r="Z192" i="51162"/>
  <c r="AA192" i="51162"/>
  <c r="AB192" i="51162"/>
  <c r="AC192" i="51162"/>
  <c r="AD192" i="51162"/>
  <c r="AE192" i="51162"/>
  <c r="AF192" i="51162"/>
  <c r="AG192" i="51162"/>
  <c r="AH192" i="51162"/>
  <c r="AI192" i="51162"/>
  <c r="AJ192" i="51162"/>
  <c r="AK192" i="51162"/>
  <c r="AL192" i="51162"/>
  <c r="AM192" i="51162"/>
  <c r="AN192" i="51162"/>
  <c r="B193" i="51162"/>
  <c r="C193" i="51162"/>
  <c r="D193" i="51162"/>
  <c r="E193" i="51162"/>
  <c r="F193" i="51162"/>
  <c r="G193" i="51162"/>
  <c r="H193" i="51162"/>
  <c r="I193" i="51162"/>
  <c r="J193" i="51162"/>
  <c r="K193" i="51162"/>
  <c r="L193" i="51162"/>
  <c r="M193" i="51162"/>
  <c r="N193" i="51162"/>
  <c r="O193" i="51162"/>
  <c r="P193" i="51162"/>
  <c r="Q193" i="51162"/>
  <c r="R193" i="51162"/>
  <c r="S193" i="51162"/>
  <c r="W193" i="51162"/>
  <c r="X193" i="51162"/>
  <c r="Y193" i="51162"/>
  <c r="Z193" i="51162"/>
  <c r="AA193" i="51162"/>
  <c r="AB193" i="51162"/>
  <c r="AC193" i="51162"/>
  <c r="AD193" i="51162"/>
  <c r="AE193" i="51162"/>
  <c r="AF193" i="51162"/>
  <c r="AG193" i="51162"/>
  <c r="AH193" i="51162"/>
  <c r="AI193" i="51162"/>
  <c r="AJ193" i="51162"/>
  <c r="AK193" i="51162"/>
  <c r="AL193" i="51162"/>
  <c r="AM193" i="51162"/>
  <c r="AN193" i="51162"/>
  <c r="B194" i="51162"/>
  <c r="C194" i="51162"/>
  <c r="D194" i="51162"/>
  <c r="E194" i="51162"/>
  <c r="F194" i="51162"/>
  <c r="G194" i="51162"/>
  <c r="H194" i="51162"/>
  <c r="I194" i="51162"/>
  <c r="J194" i="51162"/>
  <c r="K194" i="51162"/>
  <c r="L194" i="51162"/>
  <c r="M194" i="51162"/>
  <c r="N194" i="51162"/>
  <c r="O194" i="51162"/>
  <c r="P194" i="51162"/>
  <c r="Q194" i="51162"/>
  <c r="R194" i="51162"/>
  <c r="S194" i="51162"/>
  <c r="W194" i="51162"/>
  <c r="X194" i="51162"/>
  <c r="Y194" i="51162"/>
  <c r="Z194" i="51162"/>
  <c r="AA194" i="51162"/>
  <c r="AB194" i="51162"/>
  <c r="AC194" i="51162"/>
  <c r="AD194" i="51162"/>
  <c r="AE194" i="51162"/>
  <c r="AF194" i="51162"/>
  <c r="AG194" i="51162"/>
  <c r="AH194" i="51162"/>
  <c r="AI194" i="51162"/>
  <c r="AJ194" i="51162"/>
  <c r="AK194" i="51162"/>
  <c r="AL194" i="51162"/>
  <c r="AM194" i="51162"/>
  <c r="AN194" i="51162"/>
  <c r="B195" i="51162"/>
  <c r="C195" i="51162"/>
  <c r="D195" i="51162"/>
  <c r="E195" i="51162"/>
  <c r="F195" i="51162"/>
  <c r="G195" i="51162"/>
  <c r="H195" i="51162"/>
  <c r="I195" i="51162"/>
  <c r="J195" i="51162"/>
  <c r="K195" i="51162"/>
  <c r="L195" i="51162"/>
  <c r="M195" i="51162"/>
  <c r="N195" i="51162"/>
  <c r="O195" i="51162"/>
  <c r="P195" i="51162"/>
  <c r="Q195" i="51162"/>
  <c r="R195" i="51162"/>
  <c r="S195" i="51162"/>
  <c r="W195" i="51162"/>
  <c r="X195" i="51162"/>
  <c r="Y195" i="51162"/>
  <c r="Z195" i="51162"/>
  <c r="AA195" i="51162"/>
  <c r="AB195" i="51162"/>
  <c r="AC195" i="51162"/>
  <c r="AD195" i="51162"/>
  <c r="AE195" i="51162"/>
  <c r="AF195" i="51162"/>
  <c r="AG195" i="51162"/>
  <c r="AH195" i="51162"/>
  <c r="AI195" i="51162"/>
  <c r="AJ195" i="51162"/>
  <c r="AK195" i="51162"/>
  <c r="AL195" i="51162"/>
  <c r="AM195" i="51162"/>
  <c r="AN195" i="51162"/>
  <c r="B196" i="51162"/>
  <c r="C196" i="51162"/>
  <c r="D196" i="51162"/>
  <c r="E196" i="51162"/>
  <c r="F196" i="51162"/>
  <c r="G196" i="51162"/>
  <c r="H196" i="51162"/>
  <c r="I196" i="51162"/>
  <c r="J196" i="51162"/>
  <c r="K196" i="51162"/>
  <c r="L196" i="51162"/>
  <c r="M196" i="51162"/>
  <c r="N196" i="51162"/>
  <c r="O196" i="51162"/>
  <c r="P196" i="51162"/>
  <c r="Q196" i="51162"/>
  <c r="R196" i="51162"/>
  <c r="S196" i="51162"/>
  <c r="W196" i="51162"/>
  <c r="X196" i="51162"/>
  <c r="Y196" i="51162"/>
  <c r="Z196" i="51162"/>
  <c r="AA196" i="51162"/>
  <c r="AB196" i="51162"/>
  <c r="AC196" i="51162"/>
  <c r="AD196" i="51162"/>
  <c r="AE196" i="51162"/>
  <c r="AF196" i="51162"/>
  <c r="AG196" i="51162"/>
  <c r="AH196" i="51162"/>
  <c r="AI196" i="51162"/>
  <c r="AJ196" i="51162"/>
  <c r="AK196" i="51162"/>
  <c r="AL196" i="51162"/>
  <c r="AM196" i="51162"/>
  <c r="AN196" i="51162"/>
  <c r="B197" i="51162"/>
  <c r="C197" i="51162"/>
  <c r="D197" i="51162"/>
  <c r="E197" i="51162"/>
  <c r="F197" i="51162"/>
  <c r="G197" i="51162"/>
  <c r="H197" i="51162"/>
  <c r="I197" i="51162"/>
  <c r="J197" i="51162"/>
  <c r="K197" i="51162"/>
  <c r="L197" i="51162"/>
  <c r="M197" i="51162"/>
  <c r="N197" i="51162"/>
  <c r="O197" i="51162"/>
  <c r="P197" i="51162"/>
  <c r="Q197" i="51162"/>
  <c r="R197" i="51162"/>
  <c r="S197" i="51162"/>
  <c r="W197" i="51162"/>
  <c r="X197" i="51162"/>
  <c r="Y197" i="51162"/>
  <c r="Z197" i="51162"/>
  <c r="AA197" i="51162"/>
  <c r="AB197" i="51162"/>
  <c r="AC197" i="51162"/>
  <c r="AD197" i="51162"/>
  <c r="AE197" i="51162"/>
  <c r="AF197" i="51162"/>
  <c r="AG197" i="51162"/>
  <c r="AH197" i="51162"/>
  <c r="AI197" i="51162"/>
  <c r="AJ197" i="51162"/>
  <c r="AK197" i="51162"/>
  <c r="AL197" i="51162"/>
  <c r="AM197" i="51162"/>
  <c r="AN197" i="51162"/>
  <c r="B198" i="51162"/>
  <c r="C198" i="51162"/>
  <c r="D198" i="51162"/>
  <c r="E198" i="51162"/>
  <c r="F198" i="51162"/>
  <c r="G198" i="51162"/>
  <c r="H198" i="51162"/>
  <c r="I198" i="51162"/>
  <c r="J198" i="51162"/>
  <c r="K198" i="51162"/>
  <c r="L198" i="51162"/>
  <c r="M198" i="51162"/>
  <c r="N198" i="51162"/>
  <c r="O198" i="51162"/>
  <c r="P198" i="51162"/>
  <c r="Q198" i="51162"/>
  <c r="R198" i="51162"/>
  <c r="S198" i="51162"/>
  <c r="W198" i="51162"/>
  <c r="X198" i="51162"/>
  <c r="Y198" i="51162"/>
  <c r="Z198" i="51162"/>
  <c r="AA198" i="51162"/>
  <c r="AB198" i="51162"/>
  <c r="AC198" i="51162"/>
  <c r="AD198" i="51162"/>
  <c r="AE198" i="51162"/>
  <c r="AF198" i="51162"/>
  <c r="AG198" i="51162"/>
  <c r="AH198" i="51162"/>
  <c r="AI198" i="51162"/>
  <c r="AJ198" i="51162"/>
  <c r="AK198" i="51162"/>
  <c r="AL198" i="51162"/>
  <c r="AM198" i="51162"/>
  <c r="AN198" i="51162"/>
  <c r="B199" i="51162"/>
  <c r="C199" i="51162"/>
  <c r="D199" i="51162"/>
  <c r="E199" i="51162"/>
  <c r="F199" i="51162"/>
  <c r="G199" i="51162"/>
  <c r="H199" i="51162"/>
  <c r="I199" i="51162"/>
  <c r="J199" i="51162"/>
  <c r="K199" i="51162"/>
  <c r="L199" i="51162"/>
  <c r="M199" i="51162"/>
  <c r="N199" i="51162"/>
  <c r="O199" i="51162"/>
  <c r="P199" i="51162"/>
  <c r="Q199" i="51162"/>
  <c r="R199" i="51162"/>
  <c r="S199" i="51162"/>
  <c r="W199" i="51162"/>
  <c r="X199" i="51162"/>
  <c r="Y199" i="51162"/>
  <c r="Z199" i="51162"/>
  <c r="AA199" i="51162"/>
  <c r="AB199" i="51162"/>
  <c r="AC199" i="51162"/>
  <c r="AD199" i="51162"/>
  <c r="AE199" i="51162"/>
  <c r="AF199" i="51162"/>
  <c r="AG199" i="51162"/>
  <c r="AH199" i="51162"/>
  <c r="AI199" i="51162"/>
  <c r="AJ199" i="51162"/>
  <c r="AK199" i="51162"/>
  <c r="AL199" i="51162"/>
  <c r="AM199" i="51162"/>
  <c r="AN199" i="51162"/>
  <c r="B200" i="51162"/>
  <c r="C200" i="51162"/>
  <c r="D200" i="51162"/>
  <c r="E200" i="51162"/>
  <c r="F200" i="51162"/>
  <c r="G200" i="51162"/>
  <c r="H200" i="51162"/>
  <c r="I200" i="51162"/>
  <c r="J200" i="51162"/>
  <c r="K200" i="51162"/>
  <c r="L200" i="51162"/>
  <c r="M200" i="51162"/>
  <c r="N200" i="51162"/>
  <c r="O200" i="51162"/>
  <c r="P200" i="51162"/>
  <c r="Q200" i="51162"/>
  <c r="R200" i="51162"/>
  <c r="S200" i="51162"/>
  <c r="W200" i="51162"/>
  <c r="X200" i="51162"/>
  <c r="Y200" i="51162"/>
  <c r="Z200" i="51162"/>
  <c r="AA200" i="51162"/>
  <c r="AB200" i="51162"/>
  <c r="AC200" i="51162"/>
  <c r="AD200" i="51162"/>
  <c r="AE200" i="51162"/>
  <c r="AF200" i="51162"/>
  <c r="AG200" i="51162"/>
  <c r="AH200" i="51162"/>
  <c r="AI200" i="51162"/>
  <c r="AJ200" i="51162"/>
  <c r="AK200" i="51162"/>
  <c r="AL200" i="51162"/>
  <c r="AM200" i="51162"/>
  <c r="AN200" i="51162"/>
  <c r="B201" i="51162"/>
  <c r="C201" i="51162"/>
  <c r="D201" i="51162"/>
  <c r="E201" i="51162"/>
  <c r="F201" i="51162"/>
  <c r="G201" i="51162"/>
  <c r="H201" i="51162"/>
  <c r="I201" i="51162"/>
  <c r="J201" i="51162"/>
  <c r="K201" i="51162"/>
  <c r="L201" i="51162"/>
  <c r="M201" i="51162"/>
  <c r="N201" i="51162"/>
  <c r="O201" i="51162"/>
  <c r="P201" i="51162"/>
  <c r="Q201" i="51162"/>
  <c r="R201" i="51162"/>
  <c r="S201" i="51162"/>
  <c r="W201" i="51162"/>
  <c r="X201" i="51162"/>
  <c r="Y201" i="51162"/>
  <c r="Z201" i="51162"/>
  <c r="AA201" i="51162"/>
  <c r="AB201" i="51162"/>
  <c r="AC201" i="51162"/>
  <c r="AD201" i="51162"/>
  <c r="AE201" i="51162"/>
  <c r="AF201" i="51162"/>
  <c r="AG201" i="51162"/>
  <c r="AH201" i="51162"/>
  <c r="AI201" i="51162"/>
  <c r="AJ201" i="51162"/>
  <c r="AK201" i="51162"/>
  <c r="AL201" i="51162"/>
  <c r="AM201" i="51162"/>
  <c r="AN201" i="51162"/>
  <c r="B202" i="51162"/>
  <c r="C202" i="51162"/>
  <c r="D202" i="51162"/>
  <c r="E202" i="51162"/>
  <c r="F202" i="51162"/>
  <c r="G202" i="51162"/>
  <c r="H202" i="51162"/>
  <c r="I202" i="51162"/>
  <c r="J202" i="51162"/>
  <c r="K202" i="51162"/>
  <c r="L202" i="51162"/>
  <c r="M202" i="51162"/>
  <c r="N202" i="51162"/>
  <c r="O202" i="51162"/>
  <c r="P202" i="51162"/>
  <c r="Q202" i="51162"/>
  <c r="R202" i="51162"/>
  <c r="S202" i="51162"/>
  <c r="W202" i="51162"/>
  <c r="X202" i="51162"/>
  <c r="Y202" i="51162"/>
  <c r="Z202" i="51162"/>
  <c r="AA202" i="51162"/>
  <c r="AB202" i="51162"/>
  <c r="AC202" i="51162"/>
  <c r="AD202" i="51162"/>
  <c r="AE202" i="51162"/>
  <c r="AF202" i="51162"/>
  <c r="AG202" i="51162"/>
  <c r="AH202" i="51162"/>
  <c r="AI202" i="51162"/>
  <c r="AJ202" i="51162"/>
  <c r="AK202" i="51162"/>
  <c r="AL202" i="51162"/>
  <c r="AM202" i="51162"/>
  <c r="AN202" i="51162"/>
  <c r="B203" i="51162"/>
  <c r="C203" i="51162"/>
  <c r="D203" i="51162"/>
  <c r="E203" i="51162"/>
  <c r="F203" i="51162"/>
  <c r="G203" i="51162"/>
  <c r="H203" i="51162"/>
  <c r="I203" i="51162"/>
  <c r="J203" i="51162"/>
  <c r="K203" i="51162"/>
  <c r="L203" i="51162"/>
  <c r="M203" i="51162"/>
  <c r="N203" i="51162"/>
  <c r="O203" i="51162"/>
  <c r="P203" i="51162"/>
  <c r="Q203" i="51162"/>
  <c r="R203" i="51162"/>
  <c r="S203" i="51162"/>
  <c r="W203" i="51162"/>
  <c r="X203" i="51162"/>
  <c r="Y203" i="51162"/>
  <c r="Z203" i="51162"/>
  <c r="AA203" i="51162"/>
  <c r="AB203" i="51162"/>
  <c r="AC203" i="51162"/>
  <c r="AD203" i="51162"/>
  <c r="AE203" i="51162"/>
  <c r="AF203" i="51162"/>
  <c r="AG203" i="51162"/>
  <c r="AH203" i="51162"/>
  <c r="AI203" i="51162"/>
  <c r="AJ203" i="51162"/>
  <c r="AK203" i="51162"/>
  <c r="AL203" i="51162"/>
  <c r="AM203" i="51162"/>
  <c r="AN203" i="51162"/>
  <c r="B204" i="51162"/>
  <c r="C204" i="51162"/>
  <c r="D204" i="51162"/>
  <c r="E204" i="51162"/>
  <c r="F204" i="51162"/>
  <c r="G204" i="51162"/>
  <c r="H204" i="51162"/>
  <c r="I204" i="51162"/>
  <c r="J204" i="51162"/>
  <c r="K204" i="51162"/>
  <c r="L204" i="51162"/>
  <c r="M204" i="51162"/>
  <c r="N204" i="51162"/>
  <c r="O204" i="51162"/>
  <c r="P204" i="51162"/>
  <c r="Q204" i="51162"/>
  <c r="R204" i="51162"/>
  <c r="S204" i="51162"/>
  <c r="W204" i="51162"/>
  <c r="X204" i="51162"/>
  <c r="Y204" i="51162"/>
  <c r="Z204" i="51162"/>
  <c r="AA204" i="51162"/>
  <c r="AB204" i="51162"/>
  <c r="AC204" i="51162"/>
  <c r="AD204" i="51162"/>
  <c r="AE204" i="51162"/>
  <c r="AF204" i="51162"/>
  <c r="AG204" i="51162"/>
  <c r="AH204" i="51162"/>
  <c r="AI204" i="51162"/>
  <c r="AJ204" i="51162"/>
  <c r="AK204" i="51162"/>
  <c r="AL204" i="51162"/>
  <c r="AM204" i="51162"/>
  <c r="AN204" i="51162"/>
  <c r="B205" i="51162"/>
  <c r="C205" i="51162"/>
  <c r="D205" i="51162"/>
  <c r="E205" i="51162"/>
  <c r="F205" i="51162"/>
  <c r="G205" i="51162"/>
  <c r="H205" i="51162"/>
  <c r="I205" i="51162"/>
  <c r="J205" i="51162"/>
  <c r="K205" i="51162"/>
  <c r="L205" i="51162"/>
  <c r="M205" i="51162"/>
  <c r="N205" i="51162"/>
  <c r="O205" i="51162"/>
  <c r="P205" i="51162"/>
  <c r="Q205" i="51162"/>
  <c r="R205" i="51162"/>
  <c r="S205" i="51162"/>
  <c r="W205" i="51162"/>
  <c r="X205" i="51162"/>
  <c r="Y205" i="51162"/>
  <c r="Z205" i="51162"/>
  <c r="AA205" i="51162"/>
  <c r="AB205" i="51162"/>
  <c r="AC205" i="51162"/>
  <c r="AD205" i="51162"/>
  <c r="AE205" i="51162"/>
  <c r="AF205" i="51162"/>
  <c r="AG205" i="51162"/>
  <c r="AH205" i="51162"/>
  <c r="AI205" i="51162"/>
  <c r="AJ205" i="51162"/>
  <c r="AK205" i="51162"/>
  <c r="AL205" i="51162"/>
  <c r="AM205" i="51162"/>
  <c r="AN205" i="51162"/>
  <c r="B206" i="51162"/>
  <c r="C206" i="51162"/>
  <c r="D206" i="51162"/>
  <c r="E206" i="51162"/>
  <c r="F206" i="51162"/>
  <c r="G206" i="51162"/>
  <c r="H206" i="51162"/>
  <c r="I206" i="51162"/>
  <c r="J206" i="51162"/>
  <c r="K206" i="51162"/>
  <c r="L206" i="51162"/>
  <c r="M206" i="51162"/>
  <c r="N206" i="51162"/>
  <c r="O206" i="51162"/>
  <c r="P206" i="51162"/>
  <c r="Q206" i="51162"/>
  <c r="R206" i="51162"/>
  <c r="S206" i="51162"/>
  <c r="W206" i="51162"/>
  <c r="X206" i="51162"/>
  <c r="Y206" i="51162"/>
  <c r="Z206" i="51162"/>
  <c r="AA206" i="51162"/>
  <c r="AB206" i="51162"/>
  <c r="AC206" i="51162"/>
  <c r="AD206" i="51162"/>
  <c r="AE206" i="51162"/>
  <c r="AF206" i="51162"/>
  <c r="AG206" i="51162"/>
  <c r="AH206" i="51162"/>
  <c r="AI206" i="51162"/>
  <c r="AJ206" i="51162"/>
  <c r="AK206" i="51162"/>
  <c r="AL206" i="51162"/>
  <c r="AM206" i="51162"/>
  <c r="AN206" i="51162"/>
  <c r="B207" i="51162"/>
  <c r="C207" i="51162"/>
  <c r="D207" i="51162"/>
  <c r="E207" i="51162"/>
  <c r="F207" i="51162"/>
  <c r="G207" i="51162"/>
  <c r="H207" i="51162"/>
  <c r="I207" i="51162"/>
  <c r="J207" i="51162"/>
  <c r="K207" i="51162"/>
  <c r="L207" i="51162"/>
  <c r="M207" i="51162"/>
  <c r="N207" i="51162"/>
  <c r="O207" i="51162"/>
  <c r="P207" i="51162"/>
  <c r="Q207" i="51162"/>
  <c r="R207" i="51162"/>
  <c r="S207" i="51162"/>
  <c r="W207" i="51162"/>
  <c r="X207" i="51162"/>
  <c r="Y207" i="51162"/>
  <c r="Z207" i="51162"/>
  <c r="AA207" i="51162"/>
  <c r="AB207" i="51162"/>
  <c r="AC207" i="51162"/>
  <c r="AD207" i="51162"/>
  <c r="AE207" i="51162"/>
  <c r="AF207" i="51162"/>
  <c r="AG207" i="51162"/>
  <c r="AH207" i="51162"/>
  <c r="AI207" i="51162"/>
  <c r="AJ207" i="51162"/>
  <c r="AK207" i="51162"/>
  <c r="AL207" i="51162"/>
  <c r="AM207" i="51162"/>
  <c r="AN207" i="51162"/>
  <c r="B208" i="51162"/>
  <c r="C208" i="51162"/>
  <c r="D208" i="51162"/>
  <c r="E208" i="51162"/>
  <c r="F208" i="51162"/>
  <c r="G208" i="51162"/>
  <c r="H208" i="51162"/>
  <c r="I208" i="51162"/>
  <c r="J208" i="51162"/>
  <c r="K208" i="51162"/>
  <c r="L208" i="51162"/>
  <c r="M208" i="51162"/>
  <c r="N208" i="51162"/>
  <c r="O208" i="51162"/>
  <c r="P208" i="51162"/>
  <c r="Q208" i="51162"/>
  <c r="R208" i="51162"/>
  <c r="S208" i="51162"/>
  <c r="W208" i="51162"/>
  <c r="X208" i="51162"/>
  <c r="Y208" i="51162"/>
  <c r="Z208" i="51162"/>
  <c r="AA208" i="51162"/>
  <c r="AB208" i="51162"/>
  <c r="AC208" i="51162"/>
  <c r="AD208" i="51162"/>
  <c r="AE208" i="51162"/>
  <c r="AF208" i="51162"/>
  <c r="AG208" i="51162"/>
  <c r="AH208" i="51162"/>
  <c r="AI208" i="51162"/>
  <c r="AJ208" i="51162"/>
  <c r="AK208" i="51162"/>
  <c r="AL208" i="51162"/>
  <c r="AM208" i="51162"/>
  <c r="AN208" i="51162"/>
  <c r="B209" i="51162"/>
  <c r="C209" i="51162"/>
  <c r="D209" i="51162"/>
  <c r="E209" i="51162"/>
  <c r="F209" i="51162"/>
  <c r="G209" i="51162"/>
  <c r="H209" i="51162"/>
  <c r="I209" i="51162"/>
  <c r="J209" i="51162"/>
  <c r="K209" i="51162"/>
  <c r="L209" i="51162"/>
  <c r="M209" i="51162"/>
  <c r="N209" i="51162"/>
  <c r="O209" i="51162"/>
  <c r="P209" i="51162"/>
  <c r="Q209" i="51162"/>
  <c r="R209" i="51162"/>
  <c r="S209" i="51162"/>
  <c r="W209" i="51162"/>
  <c r="X209" i="51162"/>
  <c r="Y209" i="51162"/>
  <c r="Z209" i="51162"/>
  <c r="AA209" i="51162"/>
  <c r="AB209" i="51162"/>
  <c r="AC209" i="51162"/>
  <c r="AD209" i="51162"/>
  <c r="AE209" i="51162"/>
  <c r="AF209" i="51162"/>
  <c r="AG209" i="51162"/>
  <c r="AH209" i="51162"/>
  <c r="AI209" i="51162"/>
  <c r="AJ209" i="51162"/>
  <c r="AK209" i="51162"/>
  <c r="AL209" i="51162"/>
  <c r="AM209" i="51162"/>
  <c r="AN209" i="51162"/>
  <c r="B210" i="51162"/>
  <c r="C210" i="51162"/>
  <c r="D210" i="51162"/>
  <c r="E210" i="51162"/>
  <c r="F210" i="51162"/>
  <c r="G210" i="51162"/>
  <c r="H210" i="51162"/>
  <c r="I210" i="51162"/>
  <c r="J210" i="51162"/>
  <c r="K210" i="51162"/>
  <c r="L210" i="51162"/>
  <c r="M210" i="51162"/>
  <c r="N210" i="51162"/>
  <c r="O210" i="51162"/>
  <c r="P210" i="51162"/>
  <c r="Q210" i="51162"/>
  <c r="R210" i="51162"/>
  <c r="S210" i="51162"/>
  <c r="W210" i="51162"/>
  <c r="X210" i="51162"/>
  <c r="Y210" i="51162"/>
  <c r="Z210" i="51162"/>
  <c r="AA210" i="51162"/>
  <c r="AB210" i="51162"/>
  <c r="AC210" i="51162"/>
  <c r="AD210" i="51162"/>
  <c r="AE210" i="51162"/>
  <c r="AF210" i="51162"/>
  <c r="AG210" i="51162"/>
  <c r="AH210" i="51162"/>
  <c r="AI210" i="51162"/>
  <c r="AJ210" i="51162"/>
  <c r="AK210" i="51162"/>
  <c r="AL210" i="51162"/>
  <c r="AM210" i="51162"/>
  <c r="AN210" i="51162"/>
  <c r="B211" i="51162"/>
  <c r="C211" i="51162"/>
  <c r="D211" i="51162"/>
  <c r="E211" i="51162"/>
  <c r="F211" i="51162"/>
  <c r="G211" i="51162"/>
  <c r="H211" i="51162"/>
  <c r="I211" i="51162"/>
  <c r="J211" i="51162"/>
  <c r="K211" i="51162"/>
  <c r="L211" i="51162"/>
  <c r="M211" i="51162"/>
  <c r="N211" i="51162"/>
  <c r="O211" i="51162"/>
  <c r="P211" i="51162"/>
  <c r="Q211" i="51162"/>
  <c r="R211" i="51162"/>
  <c r="S211" i="51162"/>
  <c r="W211" i="51162"/>
  <c r="X211" i="51162"/>
  <c r="Y211" i="51162"/>
  <c r="Z211" i="51162"/>
  <c r="AA211" i="51162"/>
  <c r="AB211" i="51162"/>
  <c r="AC211" i="51162"/>
  <c r="AD211" i="51162"/>
  <c r="AE211" i="51162"/>
  <c r="AF211" i="51162"/>
  <c r="AG211" i="51162"/>
  <c r="AH211" i="51162"/>
  <c r="AI211" i="51162"/>
  <c r="AJ211" i="51162"/>
  <c r="AK211" i="51162"/>
  <c r="AL211" i="51162"/>
  <c r="AM211" i="51162"/>
  <c r="AN211" i="51162"/>
  <c r="B212" i="51162"/>
  <c r="C212" i="51162"/>
  <c r="D212" i="51162"/>
  <c r="E212" i="51162"/>
  <c r="F212" i="51162"/>
  <c r="G212" i="51162"/>
  <c r="H212" i="51162"/>
  <c r="I212" i="51162"/>
  <c r="J212" i="51162"/>
  <c r="K212" i="51162"/>
  <c r="L212" i="51162"/>
  <c r="M212" i="51162"/>
  <c r="N212" i="51162"/>
  <c r="O212" i="51162"/>
  <c r="P212" i="51162"/>
  <c r="Q212" i="51162"/>
  <c r="R212" i="51162"/>
  <c r="S212" i="51162"/>
  <c r="W212" i="51162"/>
  <c r="X212" i="51162"/>
  <c r="Y212" i="51162"/>
  <c r="Z212" i="51162"/>
  <c r="AA212" i="51162"/>
  <c r="AB212" i="51162"/>
  <c r="AC212" i="51162"/>
  <c r="AD212" i="51162"/>
  <c r="AE212" i="51162"/>
  <c r="AF212" i="51162"/>
  <c r="AG212" i="51162"/>
  <c r="AH212" i="51162"/>
  <c r="AI212" i="51162"/>
  <c r="AJ212" i="51162"/>
  <c r="AK212" i="51162"/>
  <c r="AL212" i="51162"/>
  <c r="AM212" i="51162"/>
  <c r="AN212" i="51162"/>
  <c r="B213" i="51162"/>
  <c r="C213" i="51162"/>
  <c r="D213" i="51162"/>
  <c r="E213" i="51162"/>
  <c r="F213" i="51162"/>
  <c r="G213" i="51162"/>
  <c r="H213" i="51162"/>
  <c r="I213" i="51162"/>
  <c r="J213" i="51162"/>
  <c r="K213" i="51162"/>
  <c r="L213" i="51162"/>
  <c r="M213" i="51162"/>
  <c r="N213" i="51162"/>
  <c r="O213" i="51162"/>
  <c r="P213" i="51162"/>
  <c r="Q213" i="51162"/>
  <c r="R213" i="51162"/>
  <c r="S213" i="51162"/>
  <c r="W213" i="51162"/>
  <c r="X213" i="51162"/>
  <c r="Y213" i="51162"/>
  <c r="Z213" i="51162"/>
  <c r="AA213" i="51162"/>
  <c r="AB213" i="51162"/>
  <c r="AC213" i="51162"/>
  <c r="AD213" i="51162"/>
  <c r="AE213" i="51162"/>
  <c r="AF213" i="51162"/>
  <c r="AG213" i="51162"/>
  <c r="AH213" i="51162"/>
  <c r="AI213" i="51162"/>
  <c r="AJ213" i="51162"/>
  <c r="AK213" i="51162"/>
  <c r="AL213" i="51162"/>
  <c r="AM213" i="51162"/>
  <c r="AN213" i="51162"/>
  <c r="B214" i="51162"/>
  <c r="C214" i="51162"/>
  <c r="D214" i="51162"/>
  <c r="E214" i="51162"/>
  <c r="F214" i="51162"/>
  <c r="G214" i="51162"/>
  <c r="H214" i="51162"/>
  <c r="I214" i="51162"/>
  <c r="J214" i="51162"/>
  <c r="K214" i="51162"/>
  <c r="L214" i="51162"/>
  <c r="M214" i="51162"/>
  <c r="N214" i="51162"/>
  <c r="O214" i="51162"/>
  <c r="P214" i="51162"/>
  <c r="Q214" i="51162"/>
  <c r="R214" i="51162"/>
  <c r="S214" i="51162"/>
  <c r="W214" i="51162"/>
  <c r="X214" i="51162"/>
  <c r="Y214" i="51162"/>
  <c r="Z214" i="51162"/>
  <c r="AA214" i="51162"/>
  <c r="AB214" i="51162"/>
  <c r="AC214" i="51162"/>
  <c r="AD214" i="51162"/>
  <c r="AE214" i="51162"/>
  <c r="AF214" i="51162"/>
  <c r="AG214" i="51162"/>
  <c r="AH214" i="51162"/>
  <c r="AI214" i="51162"/>
  <c r="AJ214" i="51162"/>
  <c r="AK214" i="51162"/>
  <c r="AL214" i="51162"/>
  <c r="AM214" i="51162"/>
  <c r="AN214" i="51162"/>
  <c r="B433" i="51162"/>
  <c r="C433" i="51162"/>
  <c r="C31" i="51161"/>
  <c r="C32" i="51161"/>
  <c r="D31" i="51161"/>
  <c r="C33" i="51161"/>
  <c r="E31" i="51161"/>
  <c r="C34" i="51161"/>
  <c r="F31" i="51161"/>
  <c r="C35" i="51161"/>
  <c r="G31" i="51161"/>
  <c r="C36" i="51161"/>
  <c r="H31" i="51161"/>
  <c r="C37" i="51161"/>
  <c r="I31" i="51161"/>
  <c r="C38" i="51161"/>
  <c r="J31" i="51161"/>
  <c r="C39" i="51161"/>
  <c r="K31" i="51161"/>
  <c r="C40" i="51161"/>
  <c r="L31" i="51161"/>
  <c r="C41" i="51161"/>
  <c r="M31" i="51161"/>
  <c r="C42" i="51161"/>
  <c r="N31" i="51161"/>
  <c r="C43" i="51161"/>
  <c r="O31" i="51161"/>
  <c r="C44" i="51161"/>
  <c r="P31" i="51161"/>
  <c r="C45" i="51161"/>
  <c r="Q31" i="51161"/>
  <c r="C46" i="51161"/>
  <c r="R31" i="51161"/>
  <c r="W31" i="51161"/>
  <c r="W32" i="51161"/>
  <c r="X31" i="51161"/>
  <c r="W33" i="51161"/>
  <c r="Y31" i="51161"/>
  <c r="W34" i="51161"/>
  <c r="Z31" i="51161"/>
  <c r="W35" i="51161"/>
  <c r="AA31" i="51161"/>
  <c r="W36" i="51161"/>
  <c r="AB31" i="51161"/>
  <c r="W37" i="51161"/>
  <c r="AC31" i="51161"/>
  <c r="W38" i="51161"/>
  <c r="AD31" i="51161"/>
  <c r="W39" i="51161"/>
  <c r="AE31" i="51161"/>
  <c r="W40" i="51161"/>
  <c r="AF31" i="51161"/>
  <c r="W41" i="51161"/>
  <c r="AG31" i="51161"/>
  <c r="W42" i="51161"/>
  <c r="AH31" i="51161"/>
  <c r="W43" i="51161"/>
  <c r="AI31" i="51161"/>
  <c r="W44" i="51161"/>
  <c r="AJ31" i="51161"/>
  <c r="W45" i="51161"/>
  <c r="AK31" i="51161"/>
  <c r="W46" i="51161"/>
  <c r="AL31" i="51161"/>
  <c r="W47" i="51161"/>
  <c r="AM31" i="51161"/>
  <c r="W48" i="51161"/>
  <c r="AN31" i="51161"/>
  <c r="W49" i="51161"/>
  <c r="AO31" i="51161"/>
  <c r="W50" i="51161"/>
  <c r="AP31" i="51161"/>
  <c r="D32" i="51161"/>
  <c r="D33" i="51161"/>
  <c r="E32" i="51161"/>
  <c r="D34" i="51161"/>
  <c r="F32" i="51161"/>
  <c r="D35" i="51161"/>
  <c r="G32" i="51161"/>
  <c r="D36" i="51161"/>
  <c r="H32" i="51161"/>
  <c r="D37" i="51161"/>
  <c r="I32" i="51161"/>
  <c r="D38" i="51161"/>
  <c r="J32" i="51161"/>
  <c r="D39" i="51161"/>
  <c r="K32" i="51161"/>
  <c r="D40" i="51161"/>
  <c r="L32" i="51161"/>
  <c r="D41" i="51161"/>
  <c r="M32" i="51161"/>
  <c r="D42" i="51161"/>
  <c r="N32" i="51161"/>
  <c r="D43" i="51161"/>
  <c r="O32" i="51161"/>
  <c r="D44" i="51161"/>
  <c r="P32" i="51161"/>
  <c r="D45" i="51161"/>
  <c r="Q32" i="51161"/>
  <c r="D46" i="51161"/>
  <c r="R32" i="51161"/>
  <c r="X32" i="51161"/>
  <c r="X33" i="51161"/>
  <c r="Y32" i="51161"/>
  <c r="X34" i="51161"/>
  <c r="Z32" i="51161"/>
  <c r="X35" i="51161"/>
  <c r="AA32" i="51161"/>
  <c r="X36" i="51161"/>
  <c r="AB32" i="51161"/>
  <c r="X37" i="51161"/>
  <c r="AC32" i="51161"/>
  <c r="X38" i="51161"/>
  <c r="AD32" i="51161"/>
  <c r="X39" i="51161"/>
  <c r="AE32" i="51161"/>
  <c r="X40" i="51161"/>
  <c r="AF32" i="51161"/>
  <c r="X41" i="51161"/>
  <c r="AG32" i="51161"/>
  <c r="X42" i="51161"/>
  <c r="AH32" i="51161"/>
  <c r="X43" i="51161"/>
  <c r="AI32" i="51161"/>
  <c r="X44" i="51161"/>
  <c r="AJ32" i="51161"/>
  <c r="X45" i="51161"/>
  <c r="AK32" i="51161"/>
  <c r="X46" i="51161"/>
  <c r="AL32" i="51161"/>
  <c r="X47" i="51161"/>
  <c r="AM32" i="51161"/>
  <c r="X48" i="51161"/>
  <c r="AN32" i="51161"/>
  <c r="X49" i="51161"/>
  <c r="AO32" i="51161"/>
  <c r="X50" i="51161"/>
  <c r="AP32" i="51161"/>
  <c r="E33" i="51161"/>
  <c r="E34" i="51161"/>
  <c r="F33" i="51161"/>
  <c r="E35" i="51161"/>
  <c r="G33" i="51161"/>
  <c r="E36" i="51161"/>
  <c r="H33" i="51161"/>
  <c r="E37" i="51161"/>
  <c r="I33" i="51161"/>
  <c r="E38" i="51161"/>
  <c r="J33" i="51161"/>
  <c r="E39" i="51161"/>
  <c r="K33" i="51161"/>
  <c r="E40" i="51161"/>
  <c r="L33" i="51161"/>
  <c r="E41" i="51161"/>
  <c r="M33" i="51161"/>
  <c r="E42" i="51161"/>
  <c r="N33" i="51161"/>
  <c r="E43" i="51161"/>
  <c r="O33" i="51161"/>
  <c r="E44" i="51161"/>
  <c r="P33" i="51161"/>
  <c r="E45" i="51161"/>
  <c r="Q33" i="51161"/>
  <c r="E46" i="51161"/>
  <c r="R33" i="51161"/>
  <c r="Y33" i="51161"/>
  <c r="Y34" i="51161"/>
  <c r="Z33" i="51161"/>
  <c r="Y35" i="51161"/>
  <c r="AA33" i="51161"/>
  <c r="Y36" i="51161"/>
  <c r="AB33" i="51161"/>
  <c r="Y37" i="51161"/>
  <c r="AC33" i="51161"/>
  <c r="Y38" i="51161"/>
  <c r="AD33" i="51161"/>
  <c r="Y39" i="51161"/>
  <c r="AE33" i="51161"/>
  <c r="Y40" i="51161"/>
  <c r="AF33" i="51161"/>
  <c r="Y41" i="51161"/>
  <c r="AG33" i="51161"/>
  <c r="Y42" i="51161"/>
  <c r="AH33" i="51161"/>
  <c r="Y43" i="51161"/>
  <c r="AI33" i="51161"/>
  <c r="Y44" i="51161"/>
  <c r="AJ33" i="51161"/>
  <c r="Y45" i="51161"/>
  <c r="AK33" i="51161"/>
  <c r="Y46" i="51161"/>
  <c r="AL33" i="51161"/>
  <c r="Y47" i="51161"/>
  <c r="AM33" i="51161"/>
  <c r="Y48" i="51161"/>
  <c r="AN33" i="51161"/>
  <c r="Y49" i="51161"/>
  <c r="AO33" i="51161"/>
  <c r="Y50" i="51161"/>
  <c r="AP33" i="51161"/>
  <c r="F34" i="51161"/>
  <c r="F35" i="51161"/>
  <c r="G34" i="51161"/>
  <c r="F36" i="51161"/>
  <c r="H34" i="51161"/>
  <c r="F37" i="51161"/>
  <c r="I34" i="51161"/>
  <c r="F38" i="51161"/>
  <c r="J34" i="51161"/>
  <c r="F39" i="51161"/>
  <c r="K34" i="51161"/>
  <c r="F40" i="51161"/>
  <c r="L34" i="51161"/>
  <c r="F41" i="51161"/>
  <c r="M34" i="51161"/>
  <c r="F42" i="51161"/>
  <c r="N34" i="51161"/>
  <c r="F43" i="51161"/>
  <c r="O34" i="51161"/>
  <c r="F44" i="51161"/>
  <c r="P34" i="51161"/>
  <c r="F45" i="51161"/>
  <c r="Q34" i="51161"/>
  <c r="F46" i="51161"/>
  <c r="R34" i="51161"/>
  <c r="Z34" i="51161"/>
  <c r="Z35" i="51161"/>
  <c r="AA34" i="51161"/>
  <c r="Z36" i="51161"/>
  <c r="AB34" i="51161"/>
  <c r="Z37" i="51161"/>
  <c r="AC34" i="51161"/>
  <c r="Z38" i="51161"/>
  <c r="AD34" i="51161"/>
  <c r="Z39" i="51161"/>
  <c r="AE34" i="51161"/>
  <c r="Z40" i="51161"/>
  <c r="AF34" i="51161"/>
  <c r="Z41" i="51161"/>
  <c r="AG34" i="51161"/>
  <c r="Z42" i="51161"/>
  <c r="AH34" i="51161"/>
  <c r="Z43" i="51161"/>
  <c r="AI34" i="51161"/>
  <c r="Z44" i="51161"/>
  <c r="AJ34" i="51161"/>
  <c r="Z45" i="51161"/>
  <c r="AK34" i="51161"/>
  <c r="Z46" i="51161"/>
  <c r="AL34" i="51161"/>
  <c r="Z47" i="51161"/>
  <c r="AM34" i="51161"/>
  <c r="Z48" i="51161"/>
  <c r="AN34" i="51161"/>
  <c r="Z49" i="51161"/>
  <c r="AO34" i="51161"/>
  <c r="Z50" i="51161"/>
  <c r="AP34" i="51161"/>
  <c r="G35" i="51161"/>
  <c r="G36" i="51161"/>
  <c r="H35" i="51161"/>
  <c r="G37" i="51161"/>
  <c r="I35" i="51161"/>
  <c r="G38" i="51161"/>
  <c r="J35" i="51161"/>
  <c r="G39" i="51161"/>
  <c r="K35" i="51161"/>
  <c r="G40" i="51161"/>
  <c r="L35" i="51161"/>
  <c r="G41" i="51161"/>
  <c r="M35" i="51161"/>
  <c r="G42" i="51161"/>
  <c r="N35" i="51161"/>
  <c r="G43" i="51161"/>
  <c r="O35" i="51161"/>
  <c r="G44" i="51161"/>
  <c r="P35" i="51161"/>
  <c r="G45" i="51161"/>
  <c r="Q35" i="51161"/>
  <c r="G46" i="51161"/>
  <c r="R35" i="51161"/>
  <c r="AA35" i="51161"/>
  <c r="AA36" i="51161"/>
  <c r="AB35" i="51161"/>
  <c r="AA37" i="51161"/>
  <c r="AC35" i="51161"/>
  <c r="AA38" i="51161"/>
  <c r="AD35" i="51161"/>
  <c r="AA39" i="51161"/>
  <c r="AE35" i="51161"/>
  <c r="AA40" i="51161"/>
  <c r="AF35" i="51161"/>
  <c r="AA41" i="51161"/>
  <c r="AG35" i="51161"/>
  <c r="AA42" i="51161"/>
  <c r="AH35" i="51161"/>
  <c r="AA43" i="51161"/>
  <c r="AI35" i="51161"/>
  <c r="AA44" i="51161"/>
  <c r="AJ35" i="51161"/>
  <c r="AA45" i="51161"/>
  <c r="AK35" i="51161"/>
  <c r="AA46" i="51161"/>
  <c r="AL35" i="51161"/>
  <c r="AA47" i="51161"/>
  <c r="AM35" i="51161"/>
  <c r="AA48" i="51161"/>
  <c r="AN35" i="51161"/>
  <c r="AA49" i="51161"/>
  <c r="AO35" i="51161"/>
  <c r="AA50" i="51161"/>
  <c r="AP35" i="51161"/>
  <c r="H36" i="51161"/>
  <c r="H37" i="51161"/>
  <c r="I36" i="51161"/>
  <c r="H38" i="51161"/>
  <c r="J36" i="51161"/>
  <c r="H39" i="51161"/>
  <c r="K36" i="51161"/>
  <c r="H40" i="51161"/>
  <c r="L36" i="51161"/>
  <c r="H41" i="51161"/>
  <c r="M36" i="51161"/>
  <c r="H42" i="51161"/>
  <c r="N36" i="51161"/>
  <c r="H43" i="51161"/>
  <c r="O36" i="51161"/>
  <c r="H44" i="51161"/>
  <c r="P36" i="51161"/>
  <c r="H45" i="51161"/>
  <c r="Q36" i="51161"/>
  <c r="H46" i="51161"/>
  <c r="R36" i="51161"/>
  <c r="AB36" i="51161"/>
  <c r="AB37" i="51161"/>
  <c r="AC36" i="51161"/>
  <c r="AB38" i="51161"/>
  <c r="AD36" i="51161"/>
  <c r="AB39" i="51161"/>
  <c r="AE36" i="51161"/>
  <c r="AB40" i="51161"/>
  <c r="AF36" i="51161"/>
  <c r="AB41" i="51161"/>
  <c r="AG36" i="51161"/>
  <c r="AB42" i="51161"/>
  <c r="AH36" i="51161"/>
  <c r="AB43" i="51161"/>
  <c r="AI36" i="51161"/>
  <c r="AB44" i="51161"/>
  <c r="AJ36" i="51161"/>
  <c r="AB45" i="51161"/>
  <c r="AK36" i="51161"/>
  <c r="AB46" i="51161"/>
  <c r="AL36" i="51161"/>
  <c r="AB47" i="51161"/>
  <c r="AM36" i="51161"/>
  <c r="AB48" i="51161"/>
  <c r="AN36" i="51161"/>
  <c r="AB49" i="51161"/>
  <c r="AO36" i="51161"/>
  <c r="AB50" i="51161"/>
  <c r="AP36" i="51161"/>
  <c r="I37" i="51161"/>
  <c r="I38" i="51161"/>
  <c r="J37" i="51161"/>
  <c r="I39" i="51161"/>
  <c r="K37" i="51161"/>
  <c r="I40" i="51161"/>
  <c r="L37" i="51161"/>
  <c r="I41" i="51161"/>
  <c r="M37" i="51161"/>
  <c r="I42" i="51161"/>
  <c r="N37" i="51161"/>
  <c r="I43" i="51161"/>
  <c r="O37" i="51161"/>
  <c r="I44" i="51161"/>
  <c r="P37" i="51161"/>
  <c r="I45" i="51161"/>
  <c r="Q37" i="51161"/>
  <c r="I46" i="51161"/>
  <c r="R37" i="51161"/>
  <c r="AC37" i="51161"/>
  <c r="AC38" i="51161"/>
  <c r="AD37" i="51161"/>
  <c r="AC39" i="51161"/>
  <c r="AE37" i="51161"/>
  <c r="AC40" i="51161"/>
  <c r="AF37" i="51161"/>
  <c r="AC41" i="51161"/>
  <c r="AG37" i="51161"/>
  <c r="AC42" i="51161"/>
  <c r="AH37" i="51161"/>
  <c r="AC43" i="51161"/>
  <c r="AI37" i="51161"/>
  <c r="AC44" i="51161"/>
  <c r="AJ37" i="51161"/>
  <c r="AC45" i="51161"/>
  <c r="AK37" i="51161"/>
  <c r="AC46" i="51161"/>
  <c r="AL37" i="51161"/>
  <c r="AC47" i="51161"/>
  <c r="AM37" i="51161"/>
  <c r="AC48" i="51161"/>
  <c r="AN37" i="51161"/>
  <c r="AC49" i="51161"/>
  <c r="AO37" i="51161"/>
  <c r="AC50" i="51161"/>
  <c r="AP37" i="51161"/>
  <c r="J38" i="51161"/>
  <c r="J39" i="51161"/>
  <c r="K38" i="51161"/>
  <c r="J40" i="51161"/>
  <c r="L38" i="51161"/>
  <c r="J41" i="51161"/>
  <c r="M38" i="51161"/>
  <c r="J42" i="51161"/>
  <c r="N38" i="51161"/>
  <c r="J43" i="51161"/>
  <c r="O38" i="51161"/>
  <c r="J44" i="51161"/>
  <c r="P38" i="51161"/>
  <c r="J45" i="51161"/>
  <c r="Q38" i="51161"/>
  <c r="J46" i="51161"/>
  <c r="R38" i="51161"/>
  <c r="AD38" i="51161"/>
  <c r="AD39" i="51161"/>
  <c r="AE38" i="51161"/>
  <c r="AD40" i="51161"/>
  <c r="AF38" i="51161"/>
  <c r="AD41" i="51161"/>
  <c r="AG38" i="51161"/>
  <c r="AD42" i="51161"/>
  <c r="AH38" i="51161"/>
  <c r="AD43" i="51161"/>
  <c r="AI38" i="51161"/>
  <c r="AD44" i="51161"/>
  <c r="AJ38" i="51161"/>
  <c r="AD45" i="51161"/>
  <c r="AK38" i="51161"/>
  <c r="AD46" i="51161"/>
  <c r="AL38" i="51161"/>
  <c r="AD47" i="51161"/>
  <c r="AM38" i="51161"/>
  <c r="AD48" i="51161"/>
  <c r="AN38" i="51161"/>
  <c r="AD49" i="51161"/>
  <c r="AO38" i="51161"/>
  <c r="AD50" i="51161"/>
  <c r="AP38" i="51161"/>
  <c r="K39" i="51161"/>
  <c r="K40" i="51161"/>
  <c r="L39" i="51161"/>
  <c r="K41" i="51161"/>
  <c r="M39" i="51161"/>
  <c r="K42" i="51161"/>
  <c r="N39" i="51161"/>
  <c r="K43" i="51161"/>
  <c r="O39" i="51161"/>
  <c r="K44" i="51161"/>
  <c r="P39" i="51161"/>
  <c r="K45" i="51161"/>
  <c r="Q39" i="51161"/>
  <c r="K46" i="51161"/>
  <c r="R39" i="51161"/>
  <c r="AE39" i="51161"/>
  <c r="AE40" i="51161"/>
  <c r="AF39" i="51161"/>
  <c r="AE41" i="51161"/>
  <c r="AG39" i="51161"/>
  <c r="AE42" i="51161"/>
  <c r="AH39" i="51161"/>
  <c r="AE43" i="51161"/>
  <c r="AI39" i="51161"/>
  <c r="AE44" i="51161"/>
  <c r="AJ39" i="51161"/>
  <c r="AE45" i="51161"/>
  <c r="AK39" i="51161"/>
  <c r="AE46" i="51161"/>
  <c r="AL39" i="51161"/>
  <c r="AE47" i="51161"/>
  <c r="AM39" i="51161"/>
  <c r="AE48" i="51161"/>
  <c r="AN39" i="51161"/>
  <c r="AE49" i="51161"/>
  <c r="AO39" i="51161"/>
  <c r="AE50" i="51161"/>
  <c r="AP39" i="51161"/>
  <c r="L40" i="51161"/>
  <c r="L41" i="51161"/>
  <c r="M40" i="51161"/>
  <c r="L42" i="51161"/>
  <c r="N40" i="51161"/>
  <c r="L43" i="51161"/>
  <c r="O40" i="51161"/>
  <c r="L44" i="51161"/>
  <c r="P40" i="51161"/>
  <c r="L45" i="51161"/>
  <c r="Q40" i="51161"/>
  <c r="L46" i="51161"/>
  <c r="R40" i="51161"/>
  <c r="AF40" i="51161"/>
  <c r="AF41" i="51161"/>
  <c r="AG40" i="51161"/>
  <c r="AF42" i="51161"/>
  <c r="AH40" i="51161"/>
  <c r="AF43" i="51161"/>
  <c r="AI40" i="51161"/>
  <c r="AF44" i="51161"/>
  <c r="AJ40" i="51161"/>
  <c r="AF45" i="51161"/>
  <c r="AK40" i="51161"/>
  <c r="AF46" i="51161"/>
  <c r="AL40" i="51161"/>
  <c r="AF47" i="51161"/>
  <c r="AM40" i="51161"/>
  <c r="AF48" i="51161"/>
  <c r="AN40" i="51161"/>
  <c r="AF49" i="51161"/>
  <c r="AO40" i="51161"/>
  <c r="AF50" i="51161"/>
  <c r="AP40" i="51161"/>
  <c r="M41" i="51161"/>
  <c r="M42" i="51161"/>
  <c r="N41" i="51161"/>
  <c r="M43" i="51161"/>
  <c r="O41" i="51161"/>
  <c r="M44" i="51161"/>
  <c r="P41" i="51161"/>
  <c r="M45" i="51161"/>
  <c r="Q41" i="51161"/>
  <c r="M46" i="51161"/>
  <c r="R41" i="51161"/>
  <c r="AG41" i="51161"/>
  <c r="AG42" i="51161"/>
  <c r="AH41" i="51161"/>
  <c r="AG43" i="51161"/>
  <c r="AI41" i="51161"/>
  <c r="AG44" i="51161"/>
  <c r="AJ41" i="51161"/>
  <c r="AG45" i="51161"/>
  <c r="AK41" i="51161"/>
  <c r="AG46" i="51161"/>
  <c r="AL41" i="51161"/>
  <c r="AG47" i="51161"/>
  <c r="AM41" i="51161"/>
  <c r="AG48" i="51161"/>
  <c r="AN41" i="51161"/>
  <c r="AG49" i="51161"/>
  <c r="AO41" i="51161"/>
  <c r="AG50" i="51161"/>
  <c r="AP41" i="51161"/>
  <c r="N42" i="51161"/>
  <c r="N43" i="51161"/>
  <c r="O42" i="51161"/>
  <c r="N44" i="51161"/>
  <c r="P42" i="51161"/>
  <c r="N45" i="51161"/>
  <c r="Q42" i="51161"/>
  <c r="N46" i="51161"/>
  <c r="R42" i="51161"/>
  <c r="AH42" i="51161"/>
  <c r="AH43" i="51161"/>
  <c r="AI42" i="51161"/>
  <c r="AH44" i="51161"/>
  <c r="AJ42" i="51161"/>
  <c r="AH45" i="51161"/>
  <c r="AK42" i="51161"/>
  <c r="AH46" i="51161"/>
  <c r="AL42" i="51161"/>
  <c r="AH47" i="51161"/>
  <c r="AM42" i="51161"/>
  <c r="AH48" i="51161"/>
  <c r="AN42" i="51161"/>
  <c r="AH49" i="51161"/>
  <c r="AO42" i="51161"/>
  <c r="AH50" i="51161"/>
  <c r="AP42" i="51161"/>
  <c r="O43" i="51161"/>
  <c r="O44" i="51161"/>
  <c r="P43" i="51161"/>
  <c r="O45" i="51161"/>
  <c r="Q43" i="51161"/>
  <c r="O46" i="51161"/>
  <c r="R43" i="51161"/>
  <c r="AI43" i="51161"/>
  <c r="AI44" i="51161"/>
  <c r="AJ43" i="51161"/>
  <c r="AI45" i="51161"/>
  <c r="AK43" i="51161"/>
  <c r="AI46" i="51161"/>
  <c r="AL43" i="51161"/>
  <c r="AI47" i="51161"/>
  <c r="AM43" i="51161"/>
  <c r="AI48" i="51161"/>
  <c r="AN43" i="51161"/>
  <c r="AI49" i="51161"/>
  <c r="AO43" i="51161"/>
  <c r="AI50" i="51161"/>
  <c r="AP43" i="51161"/>
  <c r="P44" i="51161"/>
  <c r="P45" i="51161"/>
  <c r="Q44" i="51161"/>
  <c r="P46" i="51161"/>
  <c r="R44" i="51161"/>
  <c r="AJ44" i="51161"/>
  <c r="AJ45" i="51161"/>
  <c r="AK44" i="51161"/>
  <c r="AJ46" i="51161"/>
  <c r="AL44" i="51161"/>
  <c r="AJ47" i="51161"/>
  <c r="AM44" i="51161"/>
  <c r="AJ48" i="51161"/>
  <c r="AN44" i="51161"/>
  <c r="AJ49" i="51161"/>
  <c r="AO44" i="51161"/>
  <c r="AJ50" i="51161"/>
  <c r="AP44" i="51161"/>
  <c r="Q45" i="51161"/>
  <c r="Q46" i="51161"/>
  <c r="R45" i="51161"/>
  <c r="AK45" i="51161"/>
  <c r="AK46" i="51161"/>
  <c r="AL45" i="51161"/>
  <c r="AK47" i="51161"/>
  <c r="AM45" i="51161"/>
  <c r="AK48" i="51161"/>
  <c r="AN45" i="51161"/>
  <c r="AK49" i="51161"/>
  <c r="AO45" i="51161"/>
  <c r="AK50" i="51161"/>
  <c r="AP45" i="51161"/>
  <c r="R46" i="51161"/>
  <c r="AL46" i="51161"/>
  <c r="AL47" i="51161"/>
  <c r="AM46" i="51161"/>
  <c r="AL48" i="51161"/>
  <c r="AN46" i="51161"/>
  <c r="AL49" i="51161"/>
  <c r="AO46" i="51161"/>
  <c r="AL50" i="51161"/>
  <c r="AP46" i="51161"/>
  <c r="AM47" i="51161"/>
  <c r="AM48" i="51161"/>
  <c r="AN47" i="51161"/>
  <c r="AM49" i="51161"/>
  <c r="AO47" i="51161"/>
  <c r="AM50" i="51161"/>
  <c r="AP47" i="51161"/>
  <c r="AN48" i="51161"/>
  <c r="AN49" i="51161"/>
  <c r="AO48" i="51161"/>
  <c r="AN50" i="51161"/>
  <c r="AP48" i="51161"/>
  <c r="AO49" i="51161"/>
  <c r="AO50" i="51161"/>
  <c r="AP49" i="51161"/>
  <c r="AP50" i="51161"/>
  <c r="C114" i="51161" a="1"/>
  <c r="C114" i="51161"/>
  <c r="D114" i="51161"/>
  <c r="E114" i="51161"/>
  <c r="F114" i="51161"/>
  <c r="G114" i="51161"/>
  <c r="H114" i="51161"/>
  <c r="I114" i="51161"/>
  <c r="J114" i="51161"/>
  <c r="K114" i="51161"/>
  <c r="L114" i="51161"/>
  <c r="M114" i="51161"/>
  <c r="N114" i="51161"/>
  <c r="O114" i="51161"/>
  <c r="P114" i="51161"/>
  <c r="Q114" i="51161"/>
  <c r="R114" i="51161"/>
  <c r="C115" i="51161"/>
  <c r="D115" i="51161"/>
  <c r="E115" i="51161"/>
  <c r="F115" i="51161"/>
  <c r="G115" i="51161"/>
  <c r="H115" i="51161"/>
  <c r="I115" i="51161"/>
  <c r="J115" i="51161"/>
  <c r="K115" i="51161"/>
  <c r="L115" i="51161"/>
  <c r="M115" i="51161"/>
  <c r="N115" i="51161"/>
  <c r="O115" i="51161"/>
  <c r="P115" i="51161"/>
  <c r="Q115" i="51161"/>
  <c r="R115" i="51161"/>
  <c r="C116" i="51161"/>
  <c r="D116" i="51161"/>
  <c r="E116" i="51161"/>
  <c r="F116" i="51161"/>
  <c r="G116" i="51161"/>
  <c r="H116" i="51161"/>
  <c r="I116" i="51161"/>
  <c r="J116" i="51161"/>
  <c r="K116" i="51161"/>
  <c r="L116" i="51161"/>
  <c r="M116" i="51161"/>
  <c r="N116" i="51161"/>
  <c r="O116" i="51161"/>
  <c r="P116" i="51161"/>
  <c r="Q116" i="51161"/>
  <c r="R116" i="51161"/>
  <c r="C117" i="51161"/>
  <c r="D117" i="51161"/>
  <c r="E117" i="51161"/>
  <c r="F117" i="51161"/>
  <c r="G117" i="51161"/>
  <c r="H117" i="51161"/>
  <c r="I117" i="51161"/>
  <c r="J117" i="51161"/>
  <c r="K117" i="51161"/>
  <c r="L117" i="51161"/>
  <c r="M117" i="51161"/>
  <c r="N117" i="51161"/>
  <c r="O117" i="51161"/>
  <c r="P117" i="51161"/>
  <c r="Q117" i="51161"/>
  <c r="R117" i="51161"/>
  <c r="C118" i="51161"/>
  <c r="D118" i="51161"/>
  <c r="E118" i="51161"/>
  <c r="F118" i="51161"/>
  <c r="G118" i="51161"/>
  <c r="H118" i="51161"/>
  <c r="I118" i="51161"/>
  <c r="J118" i="51161"/>
  <c r="K118" i="51161"/>
  <c r="L118" i="51161"/>
  <c r="M118" i="51161"/>
  <c r="N118" i="51161"/>
  <c r="O118" i="51161"/>
  <c r="P118" i="51161"/>
  <c r="Q118" i="51161"/>
  <c r="R118" i="51161"/>
  <c r="C119" i="51161"/>
  <c r="D119" i="51161"/>
  <c r="E119" i="51161"/>
  <c r="F119" i="51161"/>
  <c r="G119" i="51161"/>
  <c r="H119" i="51161"/>
  <c r="I119" i="51161"/>
  <c r="J119" i="51161"/>
  <c r="K119" i="51161"/>
  <c r="L119" i="51161"/>
  <c r="M119" i="51161"/>
  <c r="N119" i="51161"/>
  <c r="O119" i="51161"/>
  <c r="P119" i="51161"/>
  <c r="Q119" i="51161"/>
  <c r="R119" i="51161"/>
  <c r="C120" i="51161"/>
  <c r="D120" i="51161"/>
  <c r="E120" i="51161"/>
  <c r="F120" i="51161"/>
  <c r="G120" i="51161"/>
  <c r="H120" i="51161"/>
  <c r="I120" i="51161"/>
  <c r="J120" i="51161"/>
  <c r="K120" i="51161"/>
  <c r="L120" i="51161"/>
  <c r="M120" i="51161"/>
  <c r="N120" i="51161"/>
  <c r="O120" i="51161"/>
  <c r="P120" i="51161"/>
  <c r="Q120" i="51161"/>
  <c r="R120" i="51161"/>
  <c r="C121" i="51161"/>
  <c r="D121" i="51161"/>
  <c r="E121" i="51161"/>
  <c r="F121" i="51161"/>
  <c r="G121" i="51161"/>
  <c r="H121" i="51161"/>
  <c r="I121" i="51161"/>
  <c r="J121" i="51161"/>
  <c r="K121" i="51161"/>
  <c r="L121" i="51161"/>
  <c r="M121" i="51161"/>
  <c r="N121" i="51161"/>
  <c r="O121" i="51161"/>
  <c r="P121" i="51161"/>
  <c r="Q121" i="51161"/>
  <c r="R121" i="51161"/>
  <c r="C122" i="51161"/>
  <c r="D122" i="51161"/>
  <c r="E122" i="51161"/>
  <c r="F122" i="51161"/>
  <c r="G122" i="51161"/>
  <c r="H122" i="51161"/>
  <c r="I122" i="51161"/>
  <c r="J122" i="51161"/>
  <c r="K122" i="51161"/>
  <c r="L122" i="51161"/>
  <c r="M122" i="51161"/>
  <c r="N122" i="51161"/>
  <c r="O122" i="51161"/>
  <c r="P122" i="51161"/>
  <c r="Q122" i="51161"/>
  <c r="R122" i="51161"/>
  <c r="C123" i="51161"/>
  <c r="D123" i="51161"/>
  <c r="E123" i="51161"/>
  <c r="F123" i="51161"/>
  <c r="G123" i="51161"/>
  <c r="H123" i="51161"/>
  <c r="I123" i="51161"/>
  <c r="J123" i="51161"/>
  <c r="K123" i="51161"/>
  <c r="L123" i="51161"/>
  <c r="M123" i="51161"/>
  <c r="N123" i="51161"/>
  <c r="O123" i="51161"/>
  <c r="P123" i="51161"/>
  <c r="Q123" i="51161"/>
  <c r="R123" i="51161"/>
  <c r="C124" i="51161"/>
  <c r="D124" i="51161"/>
  <c r="E124" i="51161"/>
  <c r="F124" i="51161"/>
  <c r="G124" i="51161"/>
  <c r="H124" i="51161"/>
  <c r="I124" i="51161"/>
  <c r="J124" i="51161"/>
  <c r="K124" i="51161"/>
  <c r="L124" i="51161"/>
  <c r="M124" i="51161"/>
  <c r="N124" i="51161"/>
  <c r="O124" i="51161"/>
  <c r="P124" i="51161"/>
  <c r="Q124" i="51161"/>
  <c r="R124" i="51161"/>
  <c r="C125" i="51161"/>
  <c r="D125" i="51161"/>
  <c r="E125" i="51161"/>
  <c r="F125" i="51161"/>
  <c r="G125" i="51161"/>
  <c r="H125" i="51161"/>
  <c r="I125" i="51161"/>
  <c r="J125" i="51161"/>
  <c r="K125" i="51161"/>
  <c r="L125" i="51161"/>
  <c r="M125" i="51161"/>
  <c r="N125" i="51161"/>
  <c r="O125" i="51161"/>
  <c r="P125" i="51161"/>
  <c r="Q125" i="51161"/>
  <c r="R125" i="51161"/>
  <c r="C126" i="51161"/>
  <c r="D126" i="51161"/>
  <c r="E126" i="51161"/>
  <c r="F126" i="51161"/>
  <c r="G126" i="51161"/>
  <c r="H126" i="51161"/>
  <c r="I126" i="51161"/>
  <c r="J126" i="51161"/>
  <c r="K126" i="51161"/>
  <c r="L126" i="51161"/>
  <c r="M126" i="51161"/>
  <c r="N126" i="51161"/>
  <c r="O126" i="51161"/>
  <c r="P126" i="51161"/>
  <c r="Q126" i="51161"/>
  <c r="R126" i="51161"/>
  <c r="C127" i="51161"/>
  <c r="D127" i="51161"/>
  <c r="E127" i="51161"/>
  <c r="F127" i="51161"/>
  <c r="G127" i="51161"/>
  <c r="H127" i="51161"/>
  <c r="I127" i="51161"/>
  <c r="J127" i="51161"/>
  <c r="K127" i="51161"/>
  <c r="L127" i="51161"/>
  <c r="M127" i="51161"/>
  <c r="N127" i="51161"/>
  <c r="O127" i="51161"/>
  <c r="P127" i="51161"/>
  <c r="Q127" i="51161"/>
  <c r="R127" i="51161"/>
  <c r="C128" i="51161"/>
  <c r="D128" i="51161"/>
  <c r="E128" i="51161"/>
  <c r="F128" i="51161"/>
  <c r="G128" i="51161"/>
  <c r="H128" i="51161"/>
  <c r="I128" i="51161"/>
  <c r="J128" i="51161"/>
  <c r="K128" i="51161"/>
  <c r="L128" i="51161"/>
  <c r="M128" i="51161"/>
  <c r="N128" i="51161"/>
  <c r="O128" i="51161"/>
  <c r="P128" i="51161"/>
  <c r="Q128" i="51161"/>
  <c r="R128" i="51161"/>
  <c r="W128" i="51161" a="1"/>
  <c r="W128" i="51161"/>
  <c r="X128" i="51161"/>
  <c r="Y128" i="51161"/>
  <c r="Z128" i="51161"/>
  <c r="AA128" i="51161"/>
  <c r="AB128" i="51161"/>
  <c r="AC128" i="51161"/>
  <c r="AD128" i="51161"/>
  <c r="AE128" i="51161"/>
  <c r="AF128" i="51161"/>
  <c r="AG128" i="51161"/>
  <c r="AH128" i="51161"/>
  <c r="AI128" i="51161"/>
  <c r="AJ128" i="51161"/>
  <c r="AK128" i="51161"/>
  <c r="AL128" i="51161"/>
  <c r="AM128" i="51161"/>
  <c r="AN128" i="51161"/>
  <c r="AO128" i="51161"/>
  <c r="AP128" i="51161"/>
  <c r="C129" i="51161"/>
  <c r="D129" i="51161"/>
  <c r="E129" i="51161"/>
  <c r="F129" i="51161"/>
  <c r="G129" i="51161"/>
  <c r="H129" i="51161"/>
  <c r="I129" i="51161"/>
  <c r="J129" i="51161"/>
  <c r="K129" i="51161"/>
  <c r="L129" i="51161"/>
  <c r="M129" i="51161"/>
  <c r="N129" i="51161"/>
  <c r="O129" i="51161"/>
  <c r="P129" i="51161"/>
  <c r="Q129" i="51161"/>
  <c r="R129" i="51161"/>
  <c r="W129" i="51161"/>
  <c r="X129" i="51161"/>
  <c r="Y129" i="51161"/>
  <c r="Z129" i="51161"/>
  <c r="AA129" i="51161"/>
  <c r="AB129" i="51161"/>
  <c r="AC129" i="51161"/>
  <c r="AD129" i="51161"/>
  <c r="AE129" i="51161"/>
  <c r="AF129" i="51161"/>
  <c r="AG129" i="51161"/>
  <c r="AH129" i="51161"/>
  <c r="AI129" i="51161"/>
  <c r="AJ129" i="51161"/>
  <c r="AK129" i="51161"/>
  <c r="AL129" i="51161"/>
  <c r="AM129" i="51161"/>
  <c r="AN129" i="51161"/>
  <c r="AO129" i="51161"/>
  <c r="AP129" i="51161"/>
  <c r="C130" i="51161"/>
  <c r="D130" i="51161"/>
  <c r="E130" i="51161"/>
  <c r="F130" i="51161"/>
  <c r="G130" i="51161"/>
  <c r="H130" i="51161"/>
  <c r="I130" i="51161"/>
  <c r="J130" i="51161"/>
  <c r="K130" i="51161"/>
  <c r="L130" i="51161"/>
  <c r="M130" i="51161"/>
  <c r="N130" i="51161"/>
  <c r="O130" i="51161"/>
  <c r="P130" i="51161"/>
  <c r="Q130" i="51161"/>
  <c r="R130" i="51161"/>
  <c r="W130" i="51161"/>
  <c r="X130" i="51161"/>
  <c r="Y130" i="51161"/>
  <c r="Z130" i="51161"/>
  <c r="AA130" i="51161"/>
  <c r="AB130" i="51161"/>
  <c r="AC130" i="51161"/>
  <c r="AD130" i="51161"/>
  <c r="AE130" i="51161"/>
  <c r="AF130" i="51161"/>
  <c r="AG130" i="51161"/>
  <c r="AH130" i="51161"/>
  <c r="AI130" i="51161"/>
  <c r="AJ130" i="51161"/>
  <c r="AK130" i="51161"/>
  <c r="AL130" i="51161"/>
  <c r="AM130" i="51161"/>
  <c r="AN130" i="51161"/>
  <c r="AO130" i="51161"/>
  <c r="AP130" i="51161"/>
  <c r="C131" i="51161"/>
  <c r="D131" i="51161"/>
  <c r="E131" i="51161"/>
  <c r="F131" i="51161"/>
  <c r="G131" i="51161"/>
  <c r="H131" i="51161"/>
  <c r="I131" i="51161"/>
  <c r="J131" i="51161"/>
  <c r="K131" i="51161"/>
  <c r="L131" i="51161"/>
  <c r="M131" i="51161"/>
  <c r="N131" i="51161"/>
  <c r="O131" i="51161"/>
  <c r="P131" i="51161"/>
  <c r="Q131" i="51161"/>
  <c r="R131" i="51161"/>
  <c r="W131" i="51161"/>
  <c r="X131" i="51161"/>
  <c r="Y131" i="51161"/>
  <c r="Z131" i="51161"/>
  <c r="AA131" i="51161"/>
  <c r="AB131" i="51161"/>
  <c r="AC131" i="51161"/>
  <c r="AD131" i="51161"/>
  <c r="AE131" i="51161"/>
  <c r="AF131" i="51161"/>
  <c r="AG131" i="51161"/>
  <c r="AH131" i="51161"/>
  <c r="AI131" i="51161"/>
  <c r="AJ131" i="51161"/>
  <c r="AK131" i="51161"/>
  <c r="AL131" i="51161"/>
  <c r="AM131" i="51161"/>
  <c r="AN131" i="51161"/>
  <c r="AO131" i="51161"/>
  <c r="AP131" i="51161"/>
  <c r="W132" i="51161"/>
  <c r="X132" i="51161"/>
  <c r="Y132" i="51161"/>
  <c r="Z132" i="51161"/>
  <c r="AA132" i="51161"/>
  <c r="AB132" i="51161"/>
  <c r="AC132" i="51161"/>
  <c r="AD132" i="51161"/>
  <c r="AE132" i="51161"/>
  <c r="AF132" i="51161"/>
  <c r="AG132" i="51161"/>
  <c r="AH132" i="51161"/>
  <c r="AI132" i="51161"/>
  <c r="AJ132" i="51161"/>
  <c r="AK132" i="51161"/>
  <c r="AL132" i="51161"/>
  <c r="AM132" i="51161"/>
  <c r="AN132" i="51161"/>
  <c r="AO132" i="51161"/>
  <c r="AP132" i="51161"/>
  <c r="W133" i="51161"/>
  <c r="X133" i="51161"/>
  <c r="Y133" i="51161"/>
  <c r="Z133" i="51161"/>
  <c r="AA133" i="51161"/>
  <c r="AB133" i="51161"/>
  <c r="AC133" i="51161"/>
  <c r="AD133" i="51161"/>
  <c r="AE133" i="51161"/>
  <c r="AF133" i="51161"/>
  <c r="AG133" i="51161"/>
  <c r="AH133" i="51161"/>
  <c r="AI133" i="51161"/>
  <c r="AJ133" i="51161"/>
  <c r="AK133" i="51161"/>
  <c r="AL133" i="51161"/>
  <c r="AM133" i="51161"/>
  <c r="AN133" i="51161"/>
  <c r="AO133" i="51161"/>
  <c r="AP133" i="51161"/>
  <c r="W134" i="51161"/>
  <c r="X134" i="51161"/>
  <c r="Y134" i="51161"/>
  <c r="Z134" i="51161"/>
  <c r="AA134" i="51161"/>
  <c r="AB134" i="51161"/>
  <c r="AC134" i="51161"/>
  <c r="AD134" i="51161"/>
  <c r="AE134" i="51161"/>
  <c r="AF134" i="51161"/>
  <c r="AG134" i="51161"/>
  <c r="AH134" i="51161"/>
  <c r="AI134" i="51161"/>
  <c r="AJ134" i="51161"/>
  <c r="AK134" i="51161"/>
  <c r="AL134" i="51161"/>
  <c r="AM134" i="51161"/>
  <c r="AN134" i="51161"/>
  <c r="AO134" i="51161"/>
  <c r="AP134" i="51161"/>
  <c r="W135" i="51161"/>
  <c r="X135" i="51161"/>
  <c r="Y135" i="51161"/>
  <c r="Z135" i="51161"/>
  <c r="AA135" i="51161"/>
  <c r="AB135" i="51161"/>
  <c r="AC135" i="51161"/>
  <c r="AD135" i="51161"/>
  <c r="AE135" i="51161"/>
  <c r="AF135" i="51161"/>
  <c r="AG135" i="51161"/>
  <c r="AH135" i="51161"/>
  <c r="AI135" i="51161"/>
  <c r="AJ135" i="51161"/>
  <c r="AK135" i="51161"/>
  <c r="AL135" i="51161"/>
  <c r="AM135" i="51161"/>
  <c r="AN135" i="51161"/>
  <c r="AO135" i="51161"/>
  <c r="AP135" i="51161"/>
  <c r="W136" i="51161"/>
  <c r="X136" i="51161"/>
  <c r="Y136" i="51161"/>
  <c r="Z136" i="51161"/>
  <c r="AA136" i="51161"/>
  <c r="AB136" i="51161"/>
  <c r="AC136" i="51161"/>
  <c r="AD136" i="51161"/>
  <c r="AE136" i="51161"/>
  <c r="AF136" i="51161"/>
  <c r="AG136" i="51161"/>
  <c r="AH136" i="51161"/>
  <c r="AI136" i="51161"/>
  <c r="AJ136" i="51161"/>
  <c r="AK136" i="51161"/>
  <c r="AL136" i="51161"/>
  <c r="AM136" i="51161"/>
  <c r="AN136" i="51161"/>
  <c r="AO136" i="51161"/>
  <c r="AP136" i="51161"/>
  <c r="W137" i="51161"/>
  <c r="X137" i="51161"/>
  <c r="Y137" i="51161"/>
  <c r="Z137" i="51161"/>
  <c r="AA137" i="51161"/>
  <c r="AB137" i="51161"/>
  <c r="AC137" i="51161"/>
  <c r="AD137" i="51161"/>
  <c r="AE137" i="51161"/>
  <c r="AF137" i="51161"/>
  <c r="AG137" i="51161"/>
  <c r="AH137" i="51161"/>
  <c r="AI137" i="51161"/>
  <c r="AJ137" i="51161"/>
  <c r="AK137" i="51161"/>
  <c r="AL137" i="51161"/>
  <c r="AM137" i="51161"/>
  <c r="AN137" i="51161"/>
  <c r="AO137" i="51161"/>
  <c r="AP137" i="51161"/>
  <c r="W138" i="51161"/>
  <c r="X138" i="51161"/>
  <c r="Y138" i="51161"/>
  <c r="Z138" i="51161"/>
  <c r="AA138" i="51161"/>
  <c r="AB138" i="51161"/>
  <c r="AC138" i="51161"/>
  <c r="AD138" i="51161"/>
  <c r="AE138" i="51161"/>
  <c r="AF138" i="51161"/>
  <c r="AG138" i="51161"/>
  <c r="AH138" i="51161"/>
  <c r="AI138" i="51161"/>
  <c r="AJ138" i="51161"/>
  <c r="AK138" i="51161"/>
  <c r="AL138" i="51161"/>
  <c r="AM138" i="51161"/>
  <c r="AN138" i="51161"/>
  <c r="AO138" i="51161"/>
  <c r="AP138" i="51161"/>
  <c r="W139" i="51161"/>
  <c r="X139" i="51161"/>
  <c r="Y139" i="51161"/>
  <c r="Z139" i="51161"/>
  <c r="AA139" i="51161"/>
  <c r="AB139" i="51161"/>
  <c r="AC139" i="51161"/>
  <c r="AD139" i="51161"/>
  <c r="AE139" i="51161"/>
  <c r="AF139" i="51161"/>
  <c r="AG139" i="51161"/>
  <c r="AH139" i="51161"/>
  <c r="AI139" i="51161"/>
  <c r="AJ139" i="51161"/>
  <c r="AK139" i="51161"/>
  <c r="AL139" i="51161"/>
  <c r="AM139" i="51161"/>
  <c r="AN139" i="51161"/>
  <c r="AO139" i="51161"/>
  <c r="AP139" i="51161"/>
  <c r="W140" i="51161"/>
  <c r="X140" i="51161"/>
  <c r="Y140" i="51161"/>
  <c r="Z140" i="51161"/>
  <c r="AA140" i="51161"/>
  <c r="AB140" i="51161"/>
  <c r="AC140" i="51161"/>
  <c r="AD140" i="51161"/>
  <c r="AE140" i="51161"/>
  <c r="AF140" i="51161"/>
  <c r="AG140" i="51161"/>
  <c r="AH140" i="51161"/>
  <c r="AI140" i="51161"/>
  <c r="AJ140" i="51161"/>
  <c r="AK140" i="51161"/>
  <c r="AL140" i="51161"/>
  <c r="AM140" i="51161"/>
  <c r="AN140" i="51161"/>
  <c r="AO140" i="51161"/>
  <c r="AP140" i="51161"/>
  <c r="W141" i="51161"/>
  <c r="X141" i="51161"/>
  <c r="Y141" i="51161"/>
  <c r="Z141" i="51161"/>
  <c r="AA141" i="51161"/>
  <c r="AB141" i="51161"/>
  <c r="AC141" i="51161"/>
  <c r="AD141" i="51161"/>
  <c r="AE141" i="51161"/>
  <c r="AF141" i="51161"/>
  <c r="AG141" i="51161"/>
  <c r="AH141" i="51161"/>
  <c r="AI141" i="51161"/>
  <c r="AJ141" i="51161"/>
  <c r="AK141" i="51161"/>
  <c r="AL141" i="51161"/>
  <c r="AM141" i="51161"/>
  <c r="AN141" i="51161"/>
  <c r="AO141" i="51161"/>
  <c r="AP141" i="51161"/>
  <c r="W142" i="51161"/>
  <c r="X142" i="51161"/>
  <c r="Y142" i="51161"/>
  <c r="Z142" i="51161"/>
  <c r="AA142" i="51161"/>
  <c r="AB142" i="51161"/>
  <c r="AC142" i="51161"/>
  <c r="AD142" i="51161"/>
  <c r="AE142" i="51161"/>
  <c r="AF142" i="51161"/>
  <c r="AG142" i="51161"/>
  <c r="AH142" i="51161"/>
  <c r="AI142" i="51161"/>
  <c r="AJ142" i="51161"/>
  <c r="AK142" i="51161"/>
  <c r="AL142" i="51161"/>
  <c r="AM142" i="51161"/>
  <c r="AN142" i="51161"/>
  <c r="AO142" i="51161"/>
  <c r="AP142" i="51161"/>
  <c r="W143" i="51161"/>
  <c r="X143" i="51161"/>
  <c r="Y143" i="51161"/>
  <c r="Z143" i="51161"/>
  <c r="AA143" i="51161"/>
  <c r="AB143" i="51161"/>
  <c r="AC143" i="51161"/>
  <c r="AD143" i="51161"/>
  <c r="AE143" i="51161"/>
  <c r="AF143" i="51161"/>
  <c r="AG143" i="51161"/>
  <c r="AH143" i="51161"/>
  <c r="AI143" i="51161"/>
  <c r="AJ143" i="51161"/>
  <c r="AK143" i="51161"/>
  <c r="AL143" i="51161"/>
  <c r="AM143" i="51161"/>
  <c r="AN143" i="51161"/>
  <c r="AO143" i="51161"/>
  <c r="AP143" i="51161"/>
  <c r="W144" i="51161"/>
  <c r="X144" i="51161"/>
  <c r="Y144" i="51161"/>
  <c r="Z144" i="51161"/>
  <c r="AA144" i="51161"/>
  <c r="AB144" i="51161"/>
  <c r="AC144" i="51161"/>
  <c r="AD144" i="51161"/>
  <c r="AE144" i="51161"/>
  <c r="AF144" i="51161"/>
  <c r="AG144" i="51161"/>
  <c r="AH144" i="51161"/>
  <c r="AI144" i="51161"/>
  <c r="AJ144" i="51161"/>
  <c r="AK144" i="51161"/>
  <c r="AL144" i="51161"/>
  <c r="AM144" i="51161"/>
  <c r="AN144" i="51161"/>
  <c r="AO144" i="51161"/>
  <c r="AP144" i="51161"/>
  <c r="W145" i="51161"/>
  <c r="X145" i="51161"/>
  <c r="Y145" i="51161"/>
  <c r="Z145" i="51161"/>
  <c r="AA145" i="51161"/>
  <c r="AB145" i="51161"/>
  <c r="AC145" i="51161"/>
  <c r="AD145" i="51161"/>
  <c r="AE145" i="51161"/>
  <c r="AF145" i="51161"/>
  <c r="AG145" i="51161"/>
  <c r="AH145" i="51161"/>
  <c r="AI145" i="51161"/>
  <c r="AJ145" i="51161"/>
  <c r="AK145" i="51161"/>
  <c r="AL145" i="51161"/>
  <c r="AM145" i="51161"/>
  <c r="AN145" i="51161"/>
  <c r="AO145" i="51161"/>
  <c r="AP145" i="51161"/>
  <c r="W50" i="51160"/>
  <c r="W51" i="51160"/>
  <c r="X50" i="51160"/>
  <c r="X51" i="51160"/>
  <c r="AA8" i="51160"/>
  <c r="AB7" i="51160"/>
  <c r="W52" i="51160"/>
  <c r="X52" i="51160"/>
  <c r="AA9" i="51160"/>
  <c r="AC7" i="51160"/>
  <c r="W53" i="51160"/>
  <c r="X53" i="51160"/>
  <c r="AA10" i="51160"/>
  <c r="AD7" i="51160"/>
  <c r="W54" i="51160"/>
  <c r="X54" i="51160"/>
  <c r="AA11" i="51160"/>
  <c r="AE7" i="51160"/>
  <c r="W55" i="51160"/>
  <c r="X55" i="51160"/>
  <c r="AA12" i="51160"/>
  <c r="AF7" i="51160"/>
  <c r="W56" i="51160"/>
  <c r="X56" i="51160"/>
  <c r="AA13" i="51160"/>
  <c r="AG7" i="51160"/>
  <c r="W57" i="51160"/>
  <c r="X57" i="51160"/>
  <c r="AA14" i="51160"/>
  <c r="AH7" i="51160"/>
  <c r="W58" i="51160"/>
  <c r="X58" i="51160"/>
  <c r="AA15" i="51160"/>
  <c r="AI7" i="51160"/>
  <c r="W59" i="51160"/>
  <c r="X59" i="51160"/>
  <c r="AA16" i="51160"/>
  <c r="AJ7" i="51160"/>
  <c r="AQ18" i="51160"/>
  <c r="AR7" i="51160"/>
  <c r="AS7" i="51160"/>
  <c r="AB9" i="51160"/>
  <c r="AC8" i="51160"/>
  <c r="AB10" i="51160"/>
  <c r="AD8" i="51160"/>
  <c r="AB11" i="51160"/>
  <c r="AE8" i="51160"/>
  <c r="AB12" i="51160"/>
  <c r="AF8" i="51160"/>
  <c r="AB13" i="51160"/>
  <c r="AG8" i="51160"/>
  <c r="AB14" i="51160"/>
  <c r="AH8" i="51160"/>
  <c r="AB15" i="51160"/>
  <c r="AI8" i="51160"/>
  <c r="AB16" i="51160"/>
  <c r="AJ8" i="51160"/>
  <c r="AR8" i="51160"/>
  <c r="AS8" i="51160"/>
  <c r="BA8" i="51160"/>
  <c r="BB8" i="51160"/>
  <c r="BC8" i="51160"/>
  <c r="BD8" i="51160"/>
  <c r="BE8" i="51160"/>
  <c r="BF8" i="51160"/>
  <c r="BG8" i="51160"/>
  <c r="BH8" i="51160"/>
  <c r="BI8" i="51160"/>
  <c r="BJ8" i="51160"/>
  <c r="AC10" i="51160"/>
  <c r="AD9" i="51160"/>
  <c r="AC11" i="51160"/>
  <c r="AE9" i="51160"/>
  <c r="AC12" i="51160"/>
  <c r="AF9" i="51160"/>
  <c r="AC13" i="51160"/>
  <c r="AG9" i="51160"/>
  <c r="AC14" i="51160"/>
  <c r="AH9" i="51160"/>
  <c r="AC15" i="51160"/>
  <c r="AI9" i="51160"/>
  <c r="AC16" i="51160"/>
  <c r="AJ9" i="51160"/>
  <c r="AR9" i="51160"/>
  <c r="AS9" i="51160"/>
  <c r="BA9" i="51160"/>
  <c r="BB9" i="51160"/>
  <c r="BC9" i="51160"/>
  <c r="BD9" i="51160"/>
  <c r="BE9" i="51160"/>
  <c r="BF9" i="51160"/>
  <c r="BG9" i="51160"/>
  <c r="BH9" i="51160"/>
  <c r="BI9" i="51160"/>
  <c r="BJ9" i="51160"/>
  <c r="AD11" i="51160"/>
  <c r="AE10" i="51160"/>
  <c r="AD12" i="51160"/>
  <c r="AF10" i="51160"/>
  <c r="AD13" i="51160"/>
  <c r="AG10" i="51160"/>
  <c r="AD14" i="51160"/>
  <c r="AH10" i="51160"/>
  <c r="AD15" i="51160"/>
  <c r="AI10" i="51160"/>
  <c r="AD16" i="51160"/>
  <c r="AJ10" i="51160"/>
  <c r="AR10" i="51160"/>
  <c r="AS10" i="51160"/>
  <c r="BA10" i="51160"/>
  <c r="BB10" i="51160"/>
  <c r="BC10" i="51160"/>
  <c r="BD10" i="51160"/>
  <c r="BE10" i="51160"/>
  <c r="BF10" i="51160"/>
  <c r="BG10" i="51160"/>
  <c r="BH10" i="51160"/>
  <c r="BI10" i="51160"/>
  <c r="BJ10" i="51160"/>
  <c r="AE12" i="51160"/>
  <c r="AF11" i="51160"/>
  <c r="AE13" i="51160"/>
  <c r="AG11" i="51160"/>
  <c r="AE14" i="51160"/>
  <c r="AH11" i="51160"/>
  <c r="AE15" i="51160"/>
  <c r="AI11" i="51160"/>
  <c r="AE16" i="51160"/>
  <c r="AJ11" i="51160"/>
  <c r="AR11" i="51160"/>
  <c r="AS11" i="51160"/>
  <c r="BA11" i="51160"/>
  <c r="BB11" i="51160"/>
  <c r="BC11" i="51160"/>
  <c r="BD11" i="51160"/>
  <c r="BE11" i="51160"/>
  <c r="BF11" i="51160"/>
  <c r="BG11" i="51160"/>
  <c r="BH11" i="51160"/>
  <c r="BI11" i="51160"/>
  <c r="BJ11" i="51160"/>
  <c r="AF13" i="51160"/>
  <c r="AG12" i="51160"/>
  <c r="AF14" i="51160"/>
  <c r="AH12" i="51160"/>
  <c r="AF15" i="51160"/>
  <c r="AI12" i="51160"/>
  <c r="AF16" i="51160"/>
  <c r="AJ12" i="51160"/>
  <c r="AR12" i="51160"/>
  <c r="AS12" i="51160"/>
  <c r="BA12" i="51160"/>
  <c r="BB12" i="51160"/>
  <c r="BC12" i="51160"/>
  <c r="BD12" i="51160"/>
  <c r="BE12" i="51160"/>
  <c r="BF12" i="51160"/>
  <c r="BG12" i="51160"/>
  <c r="BH12" i="51160"/>
  <c r="BI12" i="51160"/>
  <c r="BJ12" i="51160"/>
  <c r="AG14" i="51160"/>
  <c r="AH13" i="51160"/>
  <c r="AG15" i="51160"/>
  <c r="AI13" i="51160"/>
  <c r="AG16" i="51160"/>
  <c r="AJ13" i="51160"/>
  <c r="AR13" i="51160"/>
  <c r="AS13" i="51160"/>
  <c r="BA13" i="51160"/>
  <c r="BB13" i="51160"/>
  <c r="BC13" i="51160"/>
  <c r="BD13" i="51160"/>
  <c r="BE13" i="51160"/>
  <c r="BF13" i="51160"/>
  <c r="BG13" i="51160"/>
  <c r="BH13" i="51160"/>
  <c r="BI13" i="51160"/>
  <c r="BJ13" i="51160"/>
  <c r="AH15" i="51160"/>
  <c r="AI14" i="51160"/>
  <c r="AH16" i="51160"/>
  <c r="AJ14" i="51160"/>
  <c r="BA14" i="51160"/>
  <c r="BB14" i="51160"/>
  <c r="BC14" i="51160"/>
  <c r="BD14" i="51160"/>
  <c r="BE14" i="51160"/>
  <c r="BF14" i="51160"/>
  <c r="BG14" i="51160"/>
  <c r="BH14" i="51160"/>
  <c r="BI14" i="51160"/>
  <c r="BJ14" i="51160"/>
  <c r="AI16" i="51160"/>
  <c r="AJ15" i="51160"/>
  <c r="BA15" i="51160"/>
  <c r="BB15" i="51160"/>
  <c r="BC15" i="51160"/>
  <c r="BD15" i="51160"/>
  <c r="BE15" i="51160"/>
  <c r="BF15" i="51160"/>
  <c r="BG15" i="51160"/>
  <c r="BH15" i="51160"/>
  <c r="BI15" i="51160"/>
  <c r="BJ15" i="51160"/>
  <c r="BA16" i="51160"/>
  <c r="BB16" i="51160"/>
  <c r="BC16" i="51160"/>
  <c r="BD16" i="51160"/>
  <c r="BE16" i="51160"/>
  <c r="BF16" i="51160"/>
  <c r="BG16" i="51160"/>
  <c r="BH16" i="51160"/>
  <c r="BI16" i="51160"/>
  <c r="BJ16" i="51160"/>
  <c r="BA17" i="51160"/>
  <c r="BB17" i="51160"/>
  <c r="BC17" i="51160"/>
  <c r="BD17" i="51160"/>
  <c r="BE17" i="51160"/>
  <c r="BF17" i="51160"/>
  <c r="BG17" i="51160"/>
  <c r="BH17" i="51160"/>
  <c r="BI17" i="51160"/>
  <c r="BJ17" i="51160"/>
  <c r="AR18" i="51160"/>
  <c r="BA18" i="51160"/>
  <c r="BB18" i="51160"/>
  <c r="BC18" i="51160"/>
  <c r="BD18" i="51160"/>
  <c r="BE18" i="51160"/>
  <c r="BF18" i="51160"/>
  <c r="BG18" i="51160"/>
  <c r="BH18" i="51160"/>
  <c r="BI18" i="51160"/>
  <c r="BJ18" i="51160"/>
  <c r="BA19" i="51160"/>
  <c r="BB19" i="51160"/>
  <c r="BC19" i="51160"/>
  <c r="BD19" i="51160"/>
  <c r="BE19" i="51160"/>
  <c r="BF19" i="51160"/>
  <c r="BG19" i="51160"/>
  <c r="BH19" i="51160"/>
  <c r="BI19" i="51160"/>
  <c r="BJ19" i="51160"/>
  <c r="BA20" i="51160"/>
  <c r="BB20" i="51160"/>
  <c r="BC20" i="51160"/>
  <c r="BD20" i="51160"/>
  <c r="BE20" i="51160"/>
  <c r="BF20" i="51160"/>
  <c r="BG20" i="51160"/>
  <c r="BH20" i="51160"/>
  <c r="BI20" i="51160"/>
  <c r="BJ20" i="51160"/>
  <c r="BA21" i="51160"/>
  <c r="BB21" i="51160"/>
  <c r="BC21" i="51160"/>
  <c r="BD21" i="51160"/>
  <c r="BE21" i="51160"/>
  <c r="BF21" i="51160"/>
  <c r="BG21" i="51160"/>
  <c r="BH21" i="51160"/>
  <c r="BI21" i="51160"/>
  <c r="BJ21" i="51160"/>
  <c r="AA23" i="51160"/>
  <c r="AB22" i="51160"/>
  <c r="AA24" i="51160"/>
  <c r="AC22" i="51160"/>
  <c r="AA25" i="51160"/>
  <c r="AD22" i="51160"/>
  <c r="AA26" i="51160"/>
  <c r="AE22" i="51160"/>
  <c r="AA27" i="51160"/>
  <c r="AF22" i="51160"/>
  <c r="AA28" i="51160"/>
  <c r="AG22" i="51160"/>
  <c r="AA29" i="51160"/>
  <c r="AH22" i="51160"/>
  <c r="AA30" i="51160"/>
  <c r="AI22" i="51160"/>
  <c r="AA31" i="51160"/>
  <c r="AJ22" i="51160"/>
  <c r="AK22" i="51160"/>
  <c r="AA33" i="51160"/>
  <c r="AL22" i="51160"/>
  <c r="AA34" i="51160"/>
  <c r="AM22" i="51160"/>
  <c r="BA22" i="51160"/>
  <c r="BB22" i="51160"/>
  <c r="BC22" i="51160"/>
  <c r="BD22" i="51160"/>
  <c r="BE22" i="51160"/>
  <c r="BF22" i="51160"/>
  <c r="BG22" i="51160"/>
  <c r="BH22" i="51160"/>
  <c r="BI22" i="51160"/>
  <c r="BJ22" i="51160"/>
  <c r="AB24" i="51160"/>
  <c r="AC23" i="51160"/>
  <c r="AB25" i="51160"/>
  <c r="AD23" i="51160"/>
  <c r="AB26" i="51160"/>
  <c r="AE23" i="51160"/>
  <c r="AB27" i="51160"/>
  <c r="AF23" i="51160"/>
  <c r="AB28" i="51160"/>
  <c r="AG23" i="51160"/>
  <c r="AB29" i="51160"/>
  <c r="AH23" i="51160"/>
  <c r="AB30" i="51160"/>
  <c r="AI23" i="51160"/>
  <c r="AB31" i="51160"/>
  <c r="AJ23" i="51160"/>
  <c r="AK23" i="51160"/>
  <c r="AB33" i="51160"/>
  <c r="AL23" i="51160"/>
  <c r="AB34" i="51160"/>
  <c r="AM23" i="51160"/>
  <c r="BA23" i="51160"/>
  <c r="BB23" i="51160"/>
  <c r="BC23" i="51160"/>
  <c r="BD23" i="51160"/>
  <c r="BE23" i="51160"/>
  <c r="BF23" i="51160"/>
  <c r="BG23" i="51160"/>
  <c r="BH23" i="51160"/>
  <c r="BI23" i="51160"/>
  <c r="BJ23" i="51160"/>
  <c r="AC25" i="51160"/>
  <c r="AD24" i="51160"/>
  <c r="AC26" i="51160"/>
  <c r="AE24" i="51160"/>
  <c r="AC27" i="51160"/>
  <c r="AF24" i="51160"/>
  <c r="AC28" i="51160"/>
  <c r="AG24" i="51160"/>
  <c r="AC29" i="51160"/>
  <c r="AH24" i="51160"/>
  <c r="AC30" i="51160"/>
  <c r="AI24" i="51160"/>
  <c r="AC31" i="51160"/>
  <c r="AJ24" i="51160"/>
  <c r="AK24" i="51160"/>
  <c r="AC33" i="51160"/>
  <c r="AL24" i="51160"/>
  <c r="AC34" i="51160"/>
  <c r="AM24" i="51160"/>
  <c r="BA24" i="51160"/>
  <c r="BB24" i="51160"/>
  <c r="BC24" i="51160"/>
  <c r="BD24" i="51160"/>
  <c r="BE24" i="51160"/>
  <c r="BF24" i="51160"/>
  <c r="BG24" i="51160"/>
  <c r="BH24" i="51160"/>
  <c r="BI24" i="51160"/>
  <c r="BJ24" i="51160"/>
  <c r="AD26" i="51160"/>
  <c r="AE25" i="51160"/>
  <c r="AD27" i="51160"/>
  <c r="AF25" i="51160"/>
  <c r="AD28" i="51160"/>
  <c r="AG25" i="51160"/>
  <c r="AD29" i="51160"/>
  <c r="AH25" i="51160"/>
  <c r="AD30" i="51160"/>
  <c r="AI25" i="51160"/>
  <c r="AD31" i="51160"/>
  <c r="AJ25" i="51160"/>
  <c r="AK25" i="51160"/>
  <c r="AD33" i="51160"/>
  <c r="AL25" i="51160"/>
  <c r="AD34" i="51160"/>
  <c r="AM25" i="51160"/>
  <c r="BA25" i="51160"/>
  <c r="BB25" i="51160"/>
  <c r="BC25" i="51160"/>
  <c r="BD25" i="51160"/>
  <c r="BE25" i="51160"/>
  <c r="BF25" i="51160"/>
  <c r="BG25" i="51160"/>
  <c r="BH25" i="51160"/>
  <c r="BI25" i="51160"/>
  <c r="BJ25" i="51160"/>
  <c r="AE27" i="51160"/>
  <c r="AF26" i="51160"/>
  <c r="AE28" i="51160"/>
  <c r="AG26" i="51160"/>
  <c r="AE29" i="51160"/>
  <c r="AH26" i="51160"/>
  <c r="AE30" i="51160"/>
  <c r="AI26" i="51160"/>
  <c r="AE31" i="51160"/>
  <c r="AJ26" i="51160"/>
  <c r="AK26" i="51160"/>
  <c r="AE33" i="51160"/>
  <c r="AL26" i="51160"/>
  <c r="AE34" i="51160"/>
  <c r="AM26" i="51160"/>
  <c r="AF28" i="51160"/>
  <c r="AG27" i="51160"/>
  <c r="AF29" i="51160"/>
  <c r="AH27" i="51160"/>
  <c r="AF30" i="51160"/>
  <c r="AI27" i="51160"/>
  <c r="AF31" i="51160"/>
  <c r="AJ27" i="51160"/>
  <c r="AK27" i="51160"/>
  <c r="AF33" i="51160"/>
  <c r="AL27" i="51160"/>
  <c r="AF34" i="51160"/>
  <c r="AM27" i="51160"/>
  <c r="AG29" i="51160"/>
  <c r="AH28" i="51160"/>
  <c r="AG30" i="51160"/>
  <c r="AI28" i="51160"/>
  <c r="AG31" i="51160"/>
  <c r="AJ28" i="51160"/>
  <c r="AK28" i="51160"/>
  <c r="AG33" i="51160"/>
  <c r="AL28" i="51160"/>
  <c r="AG34" i="51160"/>
  <c r="AM28" i="51160"/>
  <c r="AH30" i="51160"/>
  <c r="AI29" i="51160"/>
  <c r="AH31" i="51160"/>
  <c r="AJ29" i="51160"/>
  <c r="AK29" i="51160"/>
  <c r="AH33" i="51160"/>
  <c r="AL29" i="51160"/>
  <c r="AH34" i="51160"/>
  <c r="AM29" i="51160"/>
  <c r="AI31" i="51160"/>
  <c r="AJ30" i="51160"/>
  <c r="AK30" i="51160"/>
  <c r="AI33" i="51160"/>
  <c r="AL30" i="51160"/>
  <c r="AI34" i="51160"/>
  <c r="AM30" i="51160"/>
  <c r="AK31" i="51160"/>
  <c r="AJ33" i="51160"/>
  <c r="AL31" i="51160"/>
  <c r="AJ34" i="51160"/>
  <c r="AM31" i="51160"/>
  <c r="BA32" i="51160"/>
  <c r="BB32" i="51160"/>
  <c r="BC32" i="51160"/>
  <c r="BD32" i="51160"/>
  <c r="BE32" i="51160"/>
  <c r="BF32" i="51160"/>
  <c r="BG32" i="51160"/>
  <c r="BH32" i="51160"/>
  <c r="BI32" i="51160"/>
  <c r="BJ32" i="51160"/>
  <c r="BA33" i="51160"/>
  <c r="BB33" i="51160"/>
  <c r="BC33" i="51160"/>
  <c r="BD33" i="51160"/>
  <c r="BE33" i="51160"/>
  <c r="BF33" i="51160"/>
  <c r="BG33" i="51160"/>
  <c r="BH33" i="51160"/>
  <c r="BI33" i="51160"/>
  <c r="BJ33" i="51160"/>
  <c r="BA34" i="51160"/>
  <c r="BB34" i="51160"/>
  <c r="BC34" i="51160"/>
  <c r="BD34" i="51160"/>
  <c r="BE34" i="51160"/>
  <c r="BF34" i="51160"/>
  <c r="BG34" i="51160"/>
  <c r="BH34" i="51160"/>
  <c r="BI34" i="51160"/>
  <c r="BJ34" i="51160"/>
  <c r="BA35" i="51160"/>
  <c r="BB35" i="51160"/>
  <c r="BC35" i="51160"/>
  <c r="BD35" i="51160"/>
  <c r="BE35" i="51160"/>
  <c r="BF35" i="51160"/>
  <c r="BG35" i="51160"/>
  <c r="BH35" i="51160"/>
  <c r="BI35" i="51160"/>
  <c r="BJ35" i="51160"/>
  <c r="BA36" i="51160"/>
  <c r="BB36" i="51160"/>
  <c r="BC36" i="51160"/>
  <c r="BD36" i="51160"/>
  <c r="BE36" i="51160"/>
  <c r="BF36" i="51160"/>
  <c r="BG36" i="51160"/>
  <c r="BH36" i="51160"/>
  <c r="BI36" i="51160"/>
  <c r="BJ36" i="51160"/>
  <c r="BA37" i="51160"/>
  <c r="BB37" i="51160"/>
  <c r="BC37" i="51160"/>
  <c r="BD37" i="51160"/>
  <c r="BE37" i="51160"/>
  <c r="BF37" i="51160"/>
  <c r="BG37" i="51160"/>
  <c r="BH37" i="51160"/>
  <c r="BI37" i="51160"/>
  <c r="BJ37" i="51160"/>
  <c r="BA38" i="51160"/>
  <c r="BB38" i="51160"/>
  <c r="BC38" i="51160"/>
  <c r="BD38" i="51160"/>
  <c r="BE38" i="51160"/>
  <c r="BF38" i="51160"/>
  <c r="BG38" i="51160"/>
  <c r="BH38" i="51160"/>
  <c r="BI38" i="51160"/>
  <c r="BJ38" i="51160"/>
  <c r="BA39" i="51160"/>
  <c r="BB39" i="51160"/>
  <c r="BC39" i="51160"/>
  <c r="BD39" i="51160"/>
  <c r="BE39" i="51160"/>
  <c r="BF39" i="51160"/>
  <c r="BG39" i="51160"/>
  <c r="BH39" i="51160"/>
  <c r="BI39" i="51160"/>
  <c r="BJ39" i="51160"/>
  <c r="AA40" i="51160" a="1"/>
  <c r="AA40" i="51160"/>
  <c r="AB40" i="51160"/>
  <c r="AC40" i="51160"/>
  <c r="AD40" i="51160"/>
  <c r="AE40" i="51160"/>
  <c r="AF40" i="51160"/>
  <c r="AG40" i="51160"/>
  <c r="AH40" i="51160"/>
  <c r="AI40" i="51160"/>
  <c r="AJ40" i="51160"/>
  <c r="AK40" i="51160"/>
  <c r="AL40" i="51160"/>
  <c r="AM40" i="51160"/>
  <c r="BA40" i="51160"/>
  <c r="BB40" i="51160"/>
  <c r="BC40" i="51160"/>
  <c r="BD40" i="51160"/>
  <c r="BE40" i="51160"/>
  <c r="BF40" i="51160"/>
  <c r="BG40" i="51160"/>
  <c r="BH40" i="51160"/>
  <c r="BI40" i="51160"/>
  <c r="BJ40" i="51160"/>
  <c r="AA41" i="51160"/>
  <c r="AB41" i="51160"/>
  <c r="AC41" i="51160"/>
  <c r="AD41" i="51160"/>
  <c r="AE41" i="51160"/>
  <c r="AF41" i="51160"/>
  <c r="AG41" i="51160"/>
  <c r="AH41" i="51160"/>
  <c r="AI41" i="51160"/>
  <c r="AJ41" i="51160"/>
  <c r="AK41" i="51160"/>
  <c r="AL41" i="51160"/>
  <c r="AM41" i="51160"/>
  <c r="BA41" i="51160"/>
  <c r="BB41" i="51160"/>
  <c r="BC41" i="51160"/>
  <c r="BD41" i="51160"/>
  <c r="BE41" i="51160"/>
  <c r="BF41" i="51160"/>
  <c r="BG41" i="51160"/>
  <c r="BH41" i="51160"/>
  <c r="BI41" i="51160"/>
  <c r="BJ41" i="51160"/>
  <c r="AA42" i="51160"/>
  <c r="AB42" i="51160"/>
  <c r="AC42" i="51160"/>
  <c r="AD42" i="51160"/>
  <c r="AE42" i="51160"/>
  <c r="AF42" i="51160"/>
  <c r="AG42" i="51160"/>
  <c r="AH42" i="51160"/>
  <c r="AI42" i="51160"/>
  <c r="AJ42" i="51160"/>
  <c r="AK42" i="51160"/>
  <c r="AL42" i="51160"/>
  <c r="AM42" i="51160"/>
  <c r="BA42" i="51160"/>
  <c r="BB42" i="51160"/>
  <c r="BC42" i="51160"/>
  <c r="BD42" i="51160"/>
  <c r="BE42" i="51160"/>
  <c r="BF42" i="51160"/>
  <c r="BG42" i="51160"/>
  <c r="BH42" i="51160"/>
  <c r="BI42" i="51160"/>
  <c r="BJ42" i="51160"/>
  <c r="AA43" i="51160"/>
  <c r="AB43" i="51160"/>
  <c r="AC43" i="51160"/>
  <c r="AD43" i="51160"/>
  <c r="AE43" i="51160"/>
  <c r="AF43" i="51160"/>
  <c r="AG43" i="51160"/>
  <c r="AH43" i="51160"/>
  <c r="AI43" i="51160"/>
  <c r="AJ43" i="51160"/>
  <c r="AK43" i="51160"/>
  <c r="AL43" i="51160"/>
  <c r="AM43" i="51160"/>
  <c r="AQ43" i="51160"/>
  <c r="BA43" i="51160"/>
  <c r="BB43" i="51160"/>
  <c r="BC43" i="51160"/>
  <c r="BD43" i="51160"/>
  <c r="BE43" i="51160"/>
  <c r="BF43" i="51160"/>
  <c r="BG43" i="51160"/>
  <c r="BH43" i="51160"/>
  <c r="BI43" i="51160"/>
  <c r="BJ43" i="51160"/>
  <c r="AA44" i="51160"/>
  <c r="AB44" i="51160"/>
  <c r="AC44" i="51160"/>
  <c r="AD44" i="51160"/>
  <c r="AE44" i="51160"/>
  <c r="AF44" i="51160"/>
  <c r="AG44" i="51160"/>
  <c r="AH44" i="51160"/>
  <c r="AI44" i="51160"/>
  <c r="AJ44" i="51160"/>
  <c r="AK44" i="51160"/>
  <c r="AL44" i="51160"/>
  <c r="AM44" i="51160"/>
  <c r="AR44" i="51160"/>
  <c r="BA44" i="51160"/>
  <c r="BB44" i="51160"/>
  <c r="BC44" i="51160"/>
  <c r="BD44" i="51160"/>
  <c r="BE44" i="51160"/>
  <c r="BF44" i="51160"/>
  <c r="BG44" i="51160"/>
  <c r="BH44" i="51160"/>
  <c r="BI44" i="51160"/>
  <c r="BJ44" i="51160"/>
  <c r="AA45" i="51160"/>
  <c r="AB45" i="51160"/>
  <c r="AC45" i="51160"/>
  <c r="AD45" i="51160"/>
  <c r="AE45" i="51160"/>
  <c r="AF45" i="51160"/>
  <c r="AG45" i="51160"/>
  <c r="AH45" i="51160"/>
  <c r="AI45" i="51160"/>
  <c r="AJ45" i="51160"/>
  <c r="AK45" i="51160"/>
  <c r="AL45" i="51160"/>
  <c r="AM45" i="51160"/>
  <c r="AS45" i="51160"/>
  <c r="BA45" i="51160"/>
  <c r="BB45" i="51160"/>
  <c r="BC45" i="51160"/>
  <c r="BD45" i="51160"/>
  <c r="BE45" i="51160"/>
  <c r="BF45" i="51160"/>
  <c r="BG45" i="51160"/>
  <c r="BH45" i="51160"/>
  <c r="BI45" i="51160"/>
  <c r="BJ45" i="51160"/>
  <c r="AA46" i="51160"/>
  <c r="AB46" i="51160"/>
  <c r="AC46" i="51160"/>
  <c r="AD46" i="51160"/>
  <c r="AE46" i="51160"/>
  <c r="AF46" i="51160"/>
  <c r="AG46" i="51160"/>
  <c r="AH46" i="51160"/>
  <c r="AI46" i="51160"/>
  <c r="AJ46" i="51160"/>
  <c r="AK46" i="51160"/>
  <c r="AL46" i="51160"/>
  <c r="AM46" i="51160"/>
  <c r="AT46" i="51160"/>
  <c r="BA46" i="51160"/>
  <c r="BB46" i="51160"/>
  <c r="BC46" i="51160"/>
  <c r="BD46" i="51160"/>
  <c r="BE46" i="51160"/>
  <c r="BF46" i="51160"/>
  <c r="BG46" i="51160"/>
  <c r="BH46" i="51160"/>
  <c r="BI46" i="51160"/>
  <c r="BJ46" i="51160"/>
  <c r="AA47" i="51160"/>
  <c r="AB47" i="51160"/>
  <c r="AC47" i="51160"/>
  <c r="AD47" i="51160"/>
  <c r="AE47" i="51160"/>
  <c r="AF47" i="51160"/>
  <c r="AG47" i="51160"/>
  <c r="AH47" i="51160"/>
  <c r="AI47" i="51160"/>
  <c r="AJ47" i="51160"/>
  <c r="AK47" i="51160"/>
  <c r="AL47" i="51160"/>
  <c r="AM47" i="51160"/>
  <c r="AU47" i="51160"/>
  <c r="BA47" i="51160"/>
  <c r="BB47" i="51160"/>
  <c r="BC47" i="51160"/>
  <c r="BD47" i="51160"/>
  <c r="BE47" i="51160"/>
  <c r="BF47" i="51160"/>
  <c r="BG47" i="51160"/>
  <c r="BH47" i="51160"/>
  <c r="BI47" i="51160"/>
  <c r="BJ47" i="51160"/>
  <c r="AA48" i="51160"/>
  <c r="AB48" i="51160"/>
  <c r="AC48" i="51160"/>
  <c r="AD48" i="51160"/>
  <c r="AE48" i="51160"/>
  <c r="AF48" i="51160"/>
  <c r="AG48" i="51160"/>
  <c r="AH48" i="51160"/>
  <c r="AI48" i="51160"/>
  <c r="AJ48" i="51160"/>
  <c r="AK48" i="51160"/>
  <c r="AL48" i="51160"/>
  <c r="AM48" i="51160"/>
  <c r="AV48" i="51160"/>
  <c r="BA48" i="51160"/>
  <c r="BB48" i="51160"/>
  <c r="BC48" i="51160"/>
  <c r="BD48" i="51160"/>
  <c r="BE48" i="51160"/>
  <c r="BF48" i="51160"/>
  <c r="BG48" i="51160"/>
  <c r="BH48" i="51160"/>
  <c r="BI48" i="51160"/>
  <c r="BJ48" i="51160"/>
  <c r="AA49" i="51160"/>
  <c r="AB49" i="51160"/>
  <c r="AC49" i="51160"/>
  <c r="AD49" i="51160"/>
  <c r="AE49" i="51160"/>
  <c r="AF49" i="51160"/>
  <c r="AG49" i="51160"/>
  <c r="AH49" i="51160"/>
  <c r="AI49" i="51160"/>
  <c r="AJ49" i="51160"/>
  <c r="AK49" i="51160"/>
  <c r="AL49" i="51160"/>
  <c r="AM49" i="51160"/>
  <c r="AW49" i="51160"/>
  <c r="BA49" i="51160"/>
  <c r="BB49" i="51160"/>
  <c r="BC49" i="51160"/>
  <c r="BD49" i="51160"/>
  <c r="BE49" i="51160"/>
  <c r="BF49" i="51160"/>
  <c r="BG49" i="51160"/>
  <c r="BH49" i="51160"/>
  <c r="BI49" i="51160"/>
  <c r="BJ49" i="51160"/>
  <c r="AA50" i="51160"/>
  <c r="AB50" i="51160"/>
  <c r="AC50" i="51160"/>
  <c r="AD50" i="51160"/>
  <c r="AE50" i="51160"/>
  <c r="AF50" i="51160"/>
  <c r="AG50" i="51160"/>
  <c r="AH50" i="51160"/>
  <c r="AI50" i="51160"/>
  <c r="AJ50" i="51160"/>
  <c r="AK50" i="51160"/>
  <c r="AL50" i="51160"/>
  <c r="AM50" i="51160"/>
  <c r="AA51" i="51160"/>
  <c r="AB51" i="51160"/>
  <c r="AC51" i="51160"/>
  <c r="AD51" i="51160"/>
  <c r="AE51" i="51160"/>
  <c r="AF51" i="51160"/>
  <c r="AG51" i="51160"/>
  <c r="AH51" i="51160"/>
  <c r="AI51" i="51160"/>
  <c r="AJ51" i="51160"/>
  <c r="AK51" i="51160"/>
  <c r="AL51" i="51160"/>
  <c r="AM51" i="51160"/>
  <c r="AA52" i="51160"/>
  <c r="AB52" i="51160"/>
  <c r="AC52" i="51160"/>
  <c r="AD52" i="51160"/>
  <c r="AE52" i="51160"/>
  <c r="AF52" i="51160"/>
  <c r="AG52" i="51160"/>
  <c r="AH52" i="51160"/>
  <c r="AI52" i="51160"/>
  <c r="AJ52" i="51160"/>
  <c r="AK52" i="51160"/>
  <c r="AL52" i="51160"/>
  <c r="AM52" i="51160"/>
  <c r="AQ56" i="51160" a="1"/>
  <c r="AQ56" i="51160"/>
  <c r="AR56" i="51160"/>
  <c r="AS56" i="51160"/>
  <c r="AT56" i="51160"/>
  <c r="AU56" i="51160"/>
  <c r="AV56" i="51160"/>
  <c r="AW56" i="51160"/>
  <c r="AQ57" i="51160"/>
  <c r="AR57" i="51160"/>
  <c r="AS57" i="51160"/>
  <c r="AT57" i="51160"/>
  <c r="AU57" i="51160"/>
  <c r="AV57" i="51160"/>
  <c r="AW57" i="51160"/>
  <c r="AQ58" i="51160"/>
  <c r="AR58" i="51160"/>
  <c r="AS58" i="51160"/>
  <c r="AT58" i="51160"/>
  <c r="AU58" i="51160"/>
  <c r="AV58" i="51160"/>
  <c r="AW58" i="51160"/>
  <c r="AQ59" i="51160"/>
  <c r="AR59" i="51160"/>
  <c r="AS59" i="51160"/>
  <c r="AT59" i="51160"/>
  <c r="AU59" i="51160"/>
  <c r="AV59" i="51160"/>
  <c r="AW59" i="51160"/>
  <c r="AQ60" i="51160"/>
  <c r="AR60" i="51160"/>
  <c r="AS60" i="51160"/>
  <c r="AT60" i="51160"/>
  <c r="AU60" i="51160"/>
  <c r="AV60" i="51160"/>
  <c r="AW60" i="51160"/>
  <c r="AQ61" i="51160"/>
  <c r="AR61" i="51160"/>
  <c r="AS61" i="51160"/>
  <c r="AT61" i="51160"/>
  <c r="AU61" i="51160"/>
  <c r="AV61" i="51160"/>
  <c r="AW61" i="51160"/>
  <c r="AQ62" i="51160"/>
  <c r="AR62" i="51160"/>
  <c r="AS62" i="51160"/>
  <c r="AT62" i="51160"/>
  <c r="AU62" i="51160"/>
  <c r="AV62" i="51160"/>
  <c r="AW62" i="51160"/>
  <c r="AQ63" i="51160"/>
  <c r="AR63" i="51160"/>
  <c r="AS63" i="51160"/>
  <c r="AT63" i="51160"/>
  <c r="AU63" i="51160"/>
  <c r="AV63" i="51160"/>
  <c r="AW63" i="51160"/>
  <c r="AQ64" i="51160"/>
  <c r="AR64" i="51160"/>
  <c r="AS64" i="51160"/>
  <c r="AT64" i="51160"/>
  <c r="AU64" i="51160"/>
  <c r="AV64" i="51160"/>
  <c r="AW64" i="51160"/>
  <c r="AQ65" i="51160"/>
  <c r="AR65" i="51160"/>
  <c r="AS65" i="51160"/>
  <c r="AT65" i="51160"/>
  <c r="AU65" i="51160"/>
  <c r="AV65" i="51160"/>
  <c r="AW65" i="51160"/>
  <c r="BA56" i="51160" a="1"/>
  <c r="BA56" i="51160"/>
  <c r="BB56" i="51160"/>
  <c r="BC56" i="51160"/>
  <c r="BD56" i="51160"/>
  <c r="BE56" i="51160"/>
  <c r="BF56" i="51160"/>
  <c r="BG56" i="51160"/>
  <c r="BA57" i="51160"/>
  <c r="BB57" i="51160"/>
  <c r="BC57" i="51160"/>
  <c r="BD57" i="51160"/>
  <c r="BE57" i="51160"/>
  <c r="BF57" i="51160"/>
  <c r="BG57" i="51160"/>
  <c r="AA58" i="51160"/>
  <c r="AB58" i="51160"/>
  <c r="AC58" i="51160"/>
  <c r="AD58" i="51160"/>
  <c r="AE58" i="51160"/>
  <c r="AF58" i="51160"/>
  <c r="AG58" i="51160"/>
  <c r="AH58" i="51160"/>
  <c r="AI58" i="51160"/>
  <c r="AJ58" i="51160"/>
  <c r="BA58" i="51160"/>
  <c r="BB58" i="51160"/>
  <c r="BC58" i="51160"/>
  <c r="BD58" i="51160"/>
  <c r="BE58" i="51160"/>
  <c r="BF58" i="51160"/>
  <c r="BG58" i="51160"/>
  <c r="AA59" i="51160"/>
  <c r="AB59" i="51160"/>
  <c r="AC59" i="51160"/>
  <c r="AD59" i="51160"/>
  <c r="AE59" i="51160"/>
  <c r="AF59" i="51160"/>
  <c r="AG59" i="51160"/>
  <c r="AH59" i="51160"/>
  <c r="AI59" i="51160"/>
  <c r="AJ59" i="51160"/>
  <c r="BA59" i="51160"/>
  <c r="BB59" i="51160"/>
  <c r="BC59" i="51160"/>
  <c r="BD59" i="51160"/>
  <c r="BE59" i="51160"/>
  <c r="BF59" i="51160"/>
  <c r="BG59" i="51160"/>
  <c r="AA60" i="51160"/>
  <c r="AB60" i="51160"/>
  <c r="AC60" i="51160"/>
  <c r="AD60" i="51160"/>
  <c r="AE60" i="51160"/>
  <c r="AF60" i="51160"/>
  <c r="AG60" i="51160"/>
  <c r="AH60" i="51160"/>
  <c r="AI60" i="51160"/>
  <c r="AJ60" i="51160"/>
  <c r="BA60" i="51160"/>
  <c r="BB60" i="51160"/>
  <c r="BC60" i="51160"/>
  <c r="BD60" i="51160"/>
  <c r="BE60" i="51160"/>
  <c r="BF60" i="51160"/>
  <c r="BG60" i="51160"/>
  <c r="AA61" i="51160"/>
  <c r="AB61" i="51160"/>
  <c r="AC61" i="51160"/>
  <c r="AD61" i="51160"/>
  <c r="AE61" i="51160"/>
  <c r="AF61" i="51160"/>
  <c r="AG61" i="51160"/>
  <c r="AH61" i="51160"/>
  <c r="AI61" i="51160"/>
  <c r="AJ61" i="51160"/>
  <c r="BA61" i="51160"/>
  <c r="BB61" i="51160"/>
  <c r="BC61" i="51160"/>
  <c r="BD61" i="51160"/>
  <c r="BE61" i="51160"/>
  <c r="BF61" i="51160"/>
  <c r="BG61" i="51160"/>
  <c r="AA62" i="51160"/>
  <c r="AB62" i="51160"/>
  <c r="AC62" i="51160"/>
  <c r="AD62" i="51160"/>
  <c r="AE62" i="51160"/>
  <c r="AF62" i="51160"/>
  <c r="AG62" i="51160"/>
  <c r="AH62" i="51160"/>
  <c r="AI62" i="51160"/>
  <c r="AJ62" i="51160"/>
  <c r="BA62" i="51160"/>
  <c r="BB62" i="51160"/>
  <c r="BC62" i="51160"/>
  <c r="BD62" i="51160"/>
  <c r="BE62" i="51160"/>
  <c r="BF62" i="51160"/>
  <c r="BG62" i="51160"/>
  <c r="AA63" i="51160"/>
  <c r="AB63" i="51160"/>
  <c r="AC63" i="51160"/>
  <c r="AD63" i="51160"/>
  <c r="AE63" i="51160"/>
  <c r="AF63" i="51160"/>
  <c r="AG63" i="51160"/>
  <c r="AH63" i="51160"/>
  <c r="AI63" i="51160"/>
  <c r="AJ63" i="51160"/>
  <c r="BA63" i="51160"/>
  <c r="BB63" i="51160"/>
  <c r="BC63" i="51160"/>
  <c r="BD63" i="51160"/>
  <c r="BE63" i="51160"/>
  <c r="BF63" i="51160"/>
  <c r="BG63" i="51160"/>
  <c r="AA64" i="51160"/>
  <c r="AB64" i="51160"/>
  <c r="AC64" i="51160"/>
  <c r="AD64" i="51160"/>
  <c r="AE64" i="51160"/>
  <c r="AF64" i="51160"/>
  <c r="AG64" i="51160"/>
  <c r="AH64" i="51160"/>
  <c r="AI64" i="51160"/>
  <c r="AJ64" i="51160"/>
  <c r="BA64" i="51160"/>
  <c r="BB64" i="51160"/>
  <c r="BC64" i="51160"/>
  <c r="BD64" i="51160"/>
  <c r="BE64" i="51160"/>
  <c r="BF64" i="51160"/>
  <c r="BG64" i="51160"/>
  <c r="AA65" i="51160"/>
  <c r="AB65" i="51160"/>
  <c r="AC65" i="51160"/>
  <c r="AD65" i="51160"/>
  <c r="AE65" i="51160"/>
  <c r="AF65" i="51160"/>
  <c r="AG65" i="51160"/>
  <c r="AH65" i="51160"/>
  <c r="AI65" i="51160"/>
  <c r="AJ65" i="51160"/>
  <c r="BA65" i="51160"/>
  <c r="BB65" i="51160"/>
  <c r="BC65" i="51160"/>
  <c r="BD65" i="51160"/>
  <c r="BE65" i="51160"/>
  <c r="BF65" i="51160"/>
  <c r="BG65" i="51160"/>
  <c r="AA66" i="51160"/>
  <c r="AB66" i="51160"/>
  <c r="AC66" i="51160"/>
  <c r="AD66" i="51160"/>
  <c r="AE66" i="51160"/>
  <c r="AF66" i="51160"/>
  <c r="AG66" i="51160"/>
  <c r="AH66" i="51160"/>
  <c r="AI66" i="51160"/>
  <c r="AJ66" i="51160"/>
  <c r="BA66" i="51160"/>
  <c r="BB66" i="51160"/>
  <c r="BC66" i="51160"/>
  <c r="BD66" i="51160"/>
  <c r="BE66" i="51160"/>
  <c r="BF66" i="51160"/>
  <c r="BG66" i="51160"/>
  <c r="AA67" i="51160"/>
  <c r="AB67" i="51160"/>
  <c r="AC67" i="51160"/>
  <c r="AD67" i="51160"/>
  <c r="AE67" i="51160"/>
  <c r="AF67" i="51160"/>
  <c r="AG67" i="51160"/>
  <c r="AH67" i="51160"/>
  <c r="AI67" i="51160"/>
  <c r="AJ67" i="51160"/>
  <c r="BA67" i="51160"/>
  <c r="BB67" i="51160"/>
  <c r="BC67" i="51160"/>
  <c r="BD67" i="51160"/>
  <c r="BE67" i="51160"/>
  <c r="BF67" i="51160"/>
  <c r="BG67" i="51160"/>
  <c r="BA68" i="51160"/>
  <c r="BB68" i="51160"/>
  <c r="BC68" i="51160"/>
  <c r="BD68" i="51160"/>
  <c r="BE68" i="51160"/>
  <c r="BF68" i="51160"/>
  <c r="BG68" i="51160"/>
  <c r="BA69" i="51160"/>
  <c r="BB69" i="51160"/>
  <c r="BC69" i="51160"/>
  <c r="BD69" i="51160"/>
  <c r="BE69" i="51160"/>
  <c r="BF69" i="51160"/>
  <c r="BG69" i="51160"/>
  <c r="BA70" i="51160"/>
  <c r="BB70" i="51160"/>
  <c r="BC70" i="51160"/>
  <c r="BD70" i="51160"/>
  <c r="BE70" i="51160"/>
  <c r="BF70" i="51160"/>
  <c r="BG70" i="51160"/>
  <c r="BA71" i="51160"/>
  <c r="BB71" i="51160"/>
  <c r="BC71" i="51160"/>
  <c r="BD71" i="51160"/>
  <c r="BE71" i="51160"/>
  <c r="BF71" i="51160"/>
  <c r="BG71" i="51160"/>
  <c r="BA72" i="51160"/>
  <c r="BB72" i="51160"/>
  <c r="BC72" i="51160"/>
  <c r="BD72" i="51160"/>
  <c r="BE72" i="51160"/>
  <c r="BF72" i="51160"/>
  <c r="BG72" i="51160"/>
  <c r="BA73" i="51160"/>
  <c r="BB73" i="51160"/>
  <c r="BC73" i="51160"/>
  <c r="BD73" i="51160"/>
  <c r="BE73" i="51160"/>
  <c r="BF73" i="51160"/>
  <c r="BG73" i="51160"/>
  <c r="BA80" i="51160" a="1"/>
  <c r="BA80" i="51160"/>
  <c r="BB80" i="51160"/>
  <c r="BC80" i="51160"/>
  <c r="BD80" i="51160"/>
  <c r="BE80" i="51160"/>
  <c r="BF80" i="51160"/>
  <c r="BG80" i="51160"/>
  <c r="BA81" i="51160"/>
  <c r="BB81" i="51160"/>
  <c r="BC81" i="51160"/>
  <c r="BD81" i="51160"/>
  <c r="BE81" i="51160"/>
  <c r="BF81" i="51160"/>
  <c r="BG81" i="51160"/>
  <c r="BA82" i="51160"/>
  <c r="BB82" i="51160"/>
  <c r="BC82" i="51160"/>
  <c r="BD82" i="51160"/>
  <c r="BE82" i="51160"/>
  <c r="BF82" i="51160"/>
  <c r="BG82" i="51160"/>
  <c r="BA83" i="51160"/>
  <c r="BB83" i="51160"/>
  <c r="BC83" i="51160"/>
  <c r="BD83" i="51160"/>
  <c r="BE83" i="51160"/>
  <c r="BF83" i="51160"/>
  <c r="BG83" i="51160"/>
  <c r="BA84" i="51160"/>
  <c r="BB84" i="51160"/>
  <c r="BC84" i="51160"/>
  <c r="BD84" i="51160"/>
  <c r="BE84" i="51160"/>
  <c r="BF84" i="51160"/>
  <c r="BG84" i="51160"/>
  <c r="BA85" i="51160"/>
  <c r="BB85" i="51160"/>
  <c r="BC85" i="51160"/>
  <c r="BD85" i="51160"/>
  <c r="BE85" i="51160"/>
  <c r="BF85" i="51160"/>
  <c r="BG85" i="51160"/>
  <c r="BA86" i="51160"/>
  <c r="BB86" i="51160"/>
  <c r="BC86" i="51160"/>
  <c r="BD86" i="51160"/>
  <c r="BE86" i="51160"/>
  <c r="BF86" i="51160"/>
  <c r="BG86" i="51160"/>
  <c r="BA87" i="51160"/>
  <c r="BB87" i="51160"/>
  <c r="BC87" i="51160"/>
  <c r="BD87" i="51160"/>
  <c r="BE87" i="51160"/>
  <c r="BF87" i="51160"/>
  <c r="BG87" i="51160"/>
  <c r="BA88" i="51160"/>
  <c r="BB88" i="51160"/>
  <c r="BC88" i="51160"/>
  <c r="BD88" i="51160"/>
  <c r="BE88" i="51160"/>
  <c r="BF88" i="51160"/>
  <c r="BG88" i="51160"/>
  <c r="BA89" i="51160"/>
  <c r="BB89" i="51160"/>
  <c r="BC89" i="51160"/>
  <c r="BD89" i="51160"/>
  <c r="BE89" i="51160"/>
  <c r="BF89" i="51160"/>
  <c r="BG89" i="51160"/>
  <c r="BA90" i="51160"/>
  <c r="BB90" i="51160"/>
  <c r="BC90" i="51160"/>
  <c r="BD90" i="51160"/>
  <c r="BE90" i="51160"/>
  <c r="BF90" i="51160"/>
  <c r="BG90" i="51160"/>
  <c r="BA91" i="51160"/>
  <c r="BB91" i="51160"/>
  <c r="BC91" i="51160"/>
  <c r="BD91" i="51160"/>
  <c r="BE91" i="51160"/>
  <c r="BF91" i="51160"/>
  <c r="BG91" i="51160"/>
  <c r="BA92" i="51160"/>
  <c r="BB92" i="51160"/>
  <c r="BC92" i="51160"/>
  <c r="BD92" i="51160"/>
  <c r="BE92" i="51160"/>
  <c r="BF92" i="51160"/>
  <c r="BG92" i="51160"/>
  <c r="BA93" i="51160"/>
  <c r="BB93" i="51160"/>
  <c r="BC93" i="51160"/>
  <c r="BD93" i="51160"/>
  <c r="BE93" i="51160"/>
  <c r="BF93" i="51160"/>
  <c r="BG93" i="51160"/>
  <c r="BA94" i="51160"/>
  <c r="BB94" i="51160"/>
  <c r="BC94" i="51160"/>
  <c r="BD94" i="51160"/>
  <c r="BE94" i="51160"/>
  <c r="BF94" i="51160"/>
  <c r="BG94" i="51160"/>
  <c r="BA95" i="51160"/>
  <c r="BB95" i="51160"/>
  <c r="BC95" i="51160"/>
  <c r="BD95" i="51160"/>
  <c r="BE95" i="51160"/>
  <c r="BF95" i="51160"/>
  <c r="BG95" i="51160"/>
  <c r="BA96" i="51160"/>
  <c r="BB96" i="51160"/>
  <c r="BC96" i="51160"/>
  <c r="BD96" i="51160"/>
  <c r="BE96" i="51160"/>
  <c r="BF96" i="51160"/>
  <c r="BG96" i="51160"/>
  <c r="BA97" i="51160"/>
  <c r="BB97" i="51160"/>
  <c r="BC97" i="51160"/>
  <c r="BD97" i="51160"/>
  <c r="BE97" i="51160"/>
  <c r="BF97" i="51160"/>
  <c r="BG97" i="51160"/>
  <c r="J7" i="51159"/>
  <c r="K6" i="51159"/>
  <c r="J8" i="51159"/>
  <c r="L6" i="51159"/>
  <c r="J9" i="51159"/>
  <c r="M6" i="51159"/>
  <c r="J10" i="51159"/>
  <c r="N6" i="51159"/>
  <c r="J11" i="51159"/>
  <c r="O6" i="51159"/>
  <c r="J12" i="51159"/>
  <c r="P6" i="51159"/>
  <c r="J13" i="51159"/>
  <c r="Q6" i="51159"/>
  <c r="J14" i="51159"/>
  <c r="R6" i="51159"/>
  <c r="J15" i="51159"/>
  <c r="S6" i="51159"/>
  <c r="K8" i="51159"/>
  <c r="L7" i="51159"/>
  <c r="K9" i="51159"/>
  <c r="M7" i="51159"/>
  <c r="K10" i="51159"/>
  <c r="N7" i="51159"/>
  <c r="K11" i="51159"/>
  <c r="O7" i="51159"/>
  <c r="K12" i="51159"/>
  <c r="P7" i="51159"/>
  <c r="K13" i="51159"/>
  <c r="Q7" i="51159"/>
  <c r="K14" i="51159"/>
  <c r="R7" i="51159"/>
  <c r="K15" i="51159"/>
  <c r="S7" i="51159"/>
  <c r="L9" i="51159"/>
  <c r="M8" i="51159"/>
  <c r="L10" i="51159"/>
  <c r="N8" i="51159"/>
  <c r="L11" i="51159"/>
  <c r="O8" i="51159"/>
  <c r="L12" i="51159"/>
  <c r="P8" i="51159"/>
  <c r="L13" i="51159"/>
  <c r="Q8" i="51159"/>
  <c r="L14" i="51159"/>
  <c r="R8" i="51159"/>
  <c r="L15" i="51159"/>
  <c r="S8" i="51159"/>
  <c r="M10" i="51159"/>
  <c r="N9" i="51159"/>
  <c r="M11" i="51159"/>
  <c r="O9" i="51159"/>
  <c r="M12" i="51159"/>
  <c r="P9" i="51159"/>
  <c r="M13" i="51159"/>
  <c r="Q9" i="51159"/>
  <c r="M14" i="51159"/>
  <c r="R9" i="51159"/>
  <c r="M15" i="51159"/>
  <c r="S9" i="51159"/>
  <c r="N11" i="51159"/>
  <c r="O10" i="51159"/>
  <c r="N12" i="51159"/>
  <c r="P10" i="51159"/>
  <c r="N13" i="51159"/>
  <c r="Q10" i="51159"/>
  <c r="N14" i="51159"/>
  <c r="R10" i="51159"/>
  <c r="N15" i="51159"/>
  <c r="S10" i="51159"/>
  <c r="O12" i="51159"/>
  <c r="P11" i="51159"/>
  <c r="O13" i="51159"/>
  <c r="Q11" i="51159"/>
  <c r="O14" i="51159"/>
  <c r="R11" i="51159"/>
  <c r="O15" i="51159"/>
  <c r="S11" i="51159"/>
  <c r="P13" i="51159"/>
  <c r="Q12" i="51159"/>
  <c r="P14" i="51159"/>
  <c r="R12" i="51159"/>
  <c r="P15" i="51159"/>
  <c r="S12" i="51159"/>
  <c r="Q14" i="51159"/>
  <c r="R13" i="51159"/>
  <c r="Q15" i="51159"/>
  <c r="S13" i="51159"/>
  <c r="R15" i="51159"/>
  <c r="S14" i="51159"/>
  <c r="J21" i="51159"/>
  <c r="K20" i="51159"/>
  <c r="J22" i="51159"/>
  <c r="L20" i="51159"/>
  <c r="J23" i="51159"/>
  <c r="M20" i="51159"/>
  <c r="J24" i="51159"/>
  <c r="N20" i="51159"/>
  <c r="J25" i="51159"/>
  <c r="O20" i="51159"/>
  <c r="J26" i="51159"/>
  <c r="P20" i="51159"/>
  <c r="J27" i="51159"/>
  <c r="Q20" i="51159"/>
  <c r="J28" i="51159"/>
  <c r="R20" i="51159"/>
  <c r="J29" i="51159"/>
  <c r="S20" i="51159"/>
  <c r="T20" i="51159"/>
  <c r="J31" i="51159"/>
  <c r="U20" i="51159"/>
  <c r="J32" i="51159"/>
  <c r="V20" i="51159"/>
  <c r="K22" i="51159"/>
  <c r="L21" i="51159"/>
  <c r="K23" i="51159"/>
  <c r="M21" i="51159"/>
  <c r="K24" i="51159"/>
  <c r="N21" i="51159"/>
  <c r="K25" i="51159"/>
  <c r="O21" i="51159"/>
  <c r="K26" i="51159"/>
  <c r="P21" i="51159"/>
  <c r="K27" i="51159"/>
  <c r="Q21" i="51159"/>
  <c r="K28" i="51159"/>
  <c r="R21" i="51159"/>
  <c r="K29" i="51159"/>
  <c r="S21" i="51159"/>
  <c r="T21" i="51159"/>
  <c r="K31" i="51159"/>
  <c r="U21" i="51159"/>
  <c r="K32" i="51159"/>
  <c r="V21" i="51159"/>
  <c r="L23" i="51159"/>
  <c r="M22" i="51159"/>
  <c r="L24" i="51159"/>
  <c r="N22" i="51159"/>
  <c r="L25" i="51159"/>
  <c r="O22" i="51159"/>
  <c r="L26" i="51159"/>
  <c r="P22" i="51159"/>
  <c r="L27" i="51159"/>
  <c r="Q22" i="51159"/>
  <c r="L28" i="51159"/>
  <c r="R22" i="51159"/>
  <c r="L29" i="51159"/>
  <c r="S22" i="51159"/>
  <c r="T22" i="51159"/>
  <c r="L31" i="51159"/>
  <c r="U22" i="51159"/>
  <c r="L32" i="51159"/>
  <c r="V22" i="51159"/>
  <c r="M24" i="51159"/>
  <c r="N23" i="51159"/>
  <c r="M25" i="51159"/>
  <c r="O23" i="51159"/>
  <c r="M26" i="51159"/>
  <c r="P23" i="51159"/>
  <c r="M27" i="51159"/>
  <c r="Q23" i="51159"/>
  <c r="M28" i="51159"/>
  <c r="R23" i="51159"/>
  <c r="M29" i="51159"/>
  <c r="S23" i="51159"/>
  <c r="T23" i="51159"/>
  <c r="M31" i="51159"/>
  <c r="U23" i="51159"/>
  <c r="M32" i="51159"/>
  <c r="V23" i="51159"/>
  <c r="N25" i="51159"/>
  <c r="O24" i="51159"/>
  <c r="N26" i="51159"/>
  <c r="P24" i="51159"/>
  <c r="N27" i="51159"/>
  <c r="Q24" i="51159"/>
  <c r="N28" i="51159"/>
  <c r="R24" i="51159"/>
  <c r="N29" i="51159"/>
  <c r="S24" i="51159"/>
  <c r="T24" i="51159"/>
  <c r="N31" i="51159"/>
  <c r="U24" i="51159"/>
  <c r="N32" i="51159"/>
  <c r="V24" i="51159"/>
  <c r="O26" i="51159"/>
  <c r="P25" i="51159"/>
  <c r="O27" i="51159"/>
  <c r="Q25" i="51159"/>
  <c r="O28" i="51159"/>
  <c r="R25" i="51159"/>
  <c r="O29" i="51159"/>
  <c r="S25" i="51159"/>
  <c r="T25" i="51159"/>
  <c r="O31" i="51159"/>
  <c r="U25" i="51159"/>
  <c r="O32" i="51159"/>
  <c r="V25" i="51159"/>
  <c r="P27" i="51159"/>
  <c r="Q26" i="51159"/>
  <c r="P28" i="51159"/>
  <c r="R26" i="51159"/>
  <c r="P29" i="51159"/>
  <c r="S26" i="51159"/>
  <c r="T26" i="51159"/>
  <c r="P31" i="51159"/>
  <c r="U26" i="51159"/>
  <c r="P32" i="51159"/>
  <c r="V26" i="51159"/>
  <c r="Q28" i="51159"/>
  <c r="R27" i="51159"/>
  <c r="Q29" i="51159"/>
  <c r="S27" i="51159"/>
  <c r="T27" i="51159"/>
  <c r="Q31" i="51159"/>
  <c r="U27" i="51159"/>
  <c r="Q32" i="51159"/>
  <c r="V27" i="51159"/>
  <c r="R29" i="51159"/>
  <c r="S28" i="51159"/>
  <c r="T28" i="51159"/>
  <c r="R31" i="51159"/>
  <c r="U28" i="51159"/>
  <c r="R32" i="51159"/>
  <c r="V28" i="51159"/>
  <c r="T29" i="51159"/>
  <c r="S31" i="51159"/>
  <c r="U29" i="51159"/>
  <c r="S32" i="51159"/>
  <c r="V29" i="51159"/>
  <c r="J37" i="51159" a="1"/>
  <c r="J37" i="51159"/>
  <c r="K37" i="51159"/>
  <c r="L37" i="51159"/>
  <c r="M37" i="51159"/>
  <c r="N37" i="51159"/>
  <c r="O37" i="51159"/>
  <c r="P37" i="51159"/>
  <c r="Q37" i="51159"/>
  <c r="R37" i="51159"/>
  <c r="S37" i="51159"/>
  <c r="T37" i="51159"/>
  <c r="U37" i="51159"/>
  <c r="V37" i="51159"/>
  <c r="J38" i="51159"/>
  <c r="K38" i="51159"/>
  <c r="L38" i="51159"/>
  <c r="M38" i="51159"/>
  <c r="N38" i="51159"/>
  <c r="O38" i="51159"/>
  <c r="P38" i="51159"/>
  <c r="Q38" i="51159"/>
  <c r="R38" i="51159"/>
  <c r="S38" i="51159"/>
  <c r="T38" i="51159"/>
  <c r="U38" i="51159"/>
  <c r="V38" i="51159"/>
  <c r="J39" i="51159"/>
  <c r="K39" i="51159"/>
  <c r="L39" i="51159"/>
  <c r="M39" i="51159"/>
  <c r="N39" i="51159"/>
  <c r="O39" i="51159"/>
  <c r="P39" i="51159"/>
  <c r="Q39" i="51159"/>
  <c r="R39" i="51159"/>
  <c r="S39" i="51159"/>
  <c r="T39" i="51159"/>
  <c r="U39" i="51159"/>
  <c r="V39" i="51159"/>
  <c r="J40" i="51159"/>
  <c r="K40" i="51159"/>
  <c r="L40" i="51159"/>
  <c r="M40" i="51159"/>
  <c r="N40" i="51159"/>
  <c r="O40" i="51159"/>
  <c r="P40" i="51159"/>
  <c r="Q40" i="51159"/>
  <c r="R40" i="51159"/>
  <c r="S40" i="51159"/>
  <c r="T40" i="51159"/>
  <c r="U40" i="51159"/>
  <c r="V40" i="51159"/>
  <c r="J41" i="51159"/>
  <c r="K41" i="51159"/>
  <c r="L41" i="51159"/>
  <c r="M41" i="51159"/>
  <c r="N41" i="51159"/>
  <c r="O41" i="51159"/>
  <c r="P41" i="51159"/>
  <c r="Q41" i="51159"/>
  <c r="R41" i="51159"/>
  <c r="S41" i="51159"/>
  <c r="T41" i="51159"/>
  <c r="U41" i="51159"/>
  <c r="V41" i="51159"/>
  <c r="J42" i="51159"/>
  <c r="K42" i="51159"/>
  <c r="L42" i="51159"/>
  <c r="M42" i="51159"/>
  <c r="N42" i="51159"/>
  <c r="O42" i="51159"/>
  <c r="P42" i="51159"/>
  <c r="Q42" i="51159"/>
  <c r="R42" i="51159"/>
  <c r="S42" i="51159"/>
  <c r="T42" i="51159"/>
  <c r="U42" i="51159"/>
  <c r="V42" i="51159"/>
  <c r="J43" i="51159"/>
  <c r="K43" i="51159"/>
  <c r="L43" i="51159"/>
  <c r="M43" i="51159"/>
  <c r="N43" i="51159"/>
  <c r="O43" i="51159"/>
  <c r="P43" i="51159"/>
  <c r="Q43" i="51159"/>
  <c r="R43" i="51159"/>
  <c r="S43" i="51159"/>
  <c r="T43" i="51159"/>
  <c r="U43" i="51159"/>
  <c r="V43" i="51159"/>
  <c r="J44" i="51159"/>
  <c r="K44" i="51159"/>
  <c r="L44" i="51159"/>
  <c r="M44" i="51159"/>
  <c r="N44" i="51159"/>
  <c r="O44" i="51159"/>
  <c r="P44" i="51159"/>
  <c r="Q44" i="51159"/>
  <c r="R44" i="51159"/>
  <c r="S44" i="51159"/>
  <c r="T44" i="51159"/>
  <c r="U44" i="51159"/>
  <c r="V44" i="51159"/>
  <c r="J45" i="51159"/>
  <c r="K45" i="51159"/>
  <c r="L45" i="51159"/>
  <c r="M45" i="51159"/>
  <c r="N45" i="51159"/>
  <c r="O45" i="51159"/>
  <c r="P45" i="51159"/>
  <c r="Q45" i="51159"/>
  <c r="R45" i="51159"/>
  <c r="S45" i="51159"/>
  <c r="T45" i="51159"/>
  <c r="U45" i="51159"/>
  <c r="V45" i="51159"/>
  <c r="J46" i="51159"/>
  <c r="K46" i="51159"/>
  <c r="L46" i="51159"/>
  <c r="M46" i="51159"/>
  <c r="N46" i="51159"/>
  <c r="O46" i="51159"/>
  <c r="P46" i="51159"/>
  <c r="Q46" i="51159"/>
  <c r="R46" i="51159"/>
  <c r="S46" i="51159"/>
  <c r="T46" i="51159"/>
  <c r="U46" i="51159"/>
  <c r="V46" i="51159"/>
  <c r="J47" i="51159"/>
  <c r="K47" i="51159"/>
  <c r="L47" i="51159"/>
  <c r="M47" i="51159"/>
  <c r="N47" i="51159"/>
  <c r="O47" i="51159"/>
  <c r="P47" i="51159"/>
  <c r="Q47" i="51159"/>
  <c r="R47" i="51159"/>
  <c r="S47" i="51159"/>
  <c r="T47" i="51159"/>
  <c r="U47" i="51159"/>
  <c r="V47" i="51159"/>
  <c r="J48" i="51159"/>
  <c r="K48" i="51159"/>
  <c r="L48" i="51159"/>
  <c r="M48" i="51159"/>
  <c r="N48" i="51159"/>
  <c r="O48" i="51159"/>
  <c r="P48" i="51159"/>
  <c r="Q48" i="51159"/>
  <c r="R48" i="51159"/>
  <c r="S48" i="51159"/>
  <c r="T48" i="51159"/>
  <c r="U48" i="51159"/>
  <c r="V48" i="51159"/>
  <c r="J49" i="51159"/>
  <c r="K49" i="51159"/>
  <c r="L49" i="51159"/>
  <c r="M49" i="51159"/>
  <c r="N49" i="51159"/>
  <c r="O49" i="51159"/>
  <c r="P49" i="51159"/>
  <c r="Q49" i="51159"/>
  <c r="R49" i="51159"/>
  <c r="S49" i="51159"/>
  <c r="T49" i="51159"/>
  <c r="U49" i="51159"/>
  <c r="V49" i="51159"/>
  <c r="J54" i="51159"/>
  <c r="K54" i="51159"/>
  <c r="J55" i="51159"/>
  <c r="K55" i="51159"/>
  <c r="J56" i="51159"/>
  <c r="K56" i="51159"/>
  <c r="J57" i="51159"/>
  <c r="K57" i="51159"/>
  <c r="J58" i="51159"/>
  <c r="K58" i="51159"/>
  <c r="J59" i="51159"/>
  <c r="K59" i="51159"/>
  <c r="J60" i="51159"/>
  <c r="K60" i="51159"/>
  <c r="J61" i="51159"/>
  <c r="K61" i="51159"/>
  <c r="J62" i="51159"/>
  <c r="K62" i="51159"/>
  <c r="J63" i="51159"/>
  <c r="K63" i="51159"/>
  <c r="N54" i="51159" a="1"/>
  <c r="N54" i="51159"/>
  <c r="O54" i="51159"/>
  <c r="D77" i="51159"/>
  <c r="D80" i="51159"/>
  <c r="U54" i="51159"/>
  <c r="N55" i="51159"/>
  <c r="O55" i="51159"/>
  <c r="N56" i="51159"/>
  <c r="O56" i="51159"/>
  <c r="N57" i="51159"/>
  <c r="O57" i="51159"/>
  <c r="N58" i="51159"/>
  <c r="O58" i="51159"/>
  <c r="N59" i="51159"/>
  <c r="O59" i="51159"/>
  <c r="N60" i="51159"/>
  <c r="O60" i="51159"/>
  <c r="N61" i="51159"/>
  <c r="O61" i="51159"/>
  <c r="N62" i="51159"/>
  <c r="O62" i="51159"/>
  <c r="N63" i="51159"/>
  <c r="O63" i="51159"/>
  <c r="N64" i="51159"/>
  <c r="O64" i="51159"/>
  <c r="N65" i="51159"/>
  <c r="O65" i="51159"/>
  <c r="N66" i="51159"/>
  <c r="O66" i="51159"/>
  <c r="K76" i="51159"/>
  <c r="D78" i="51159"/>
  <c r="D81" i="51159"/>
  <c r="L81" i="51159"/>
  <c r="G78" i="51159"/>
  <c r="G81" i="51159"/>
  <c r="D85" i="51159"/>
  <c r="L80" i="51159"/>
  <c r="L79" i="51159"/>
  <c r="L78" i="51159"/>
  <c r="L77" i="51159"/>
  <c r="L76" i="51159"/>
  <c r="Z76" i="51159"/>
  <c r="AA76" i="51159"/>
  <c r="AB76" i="51159"/>
  <c r="AC76" i="51159"/>
  <c r="AD76" i="51159"/>
  <c r="AE76" i="51159"/>
  <c r="AF76" i="51159"/>
  <c r="AG76" i="51159"/>
  <c r="AH76" i="51159"/>
  <c r="AI76" i="51159"/>
  <c r="AJ76" i="51159"/>
  <c r="AK76" i="51159"/>
  <c r="AL76" i="51159"/>
  <c r="AM76" i="51159"/>
  <c r="AN76" i="51159"/>
  <c r="AO76" i="51159"/>
  <c r="AP76" i="51159"/>
  <c r="AQ76" i="51159"/>
  <c r="AS76" i="51159"/>
  <c r="AT76" i="51159"/>
  <c r="G77" i="51159"/>
  <c r="K77" i="51159"/>
  <c r="Z77" i="51159"/>
  <c r="AA77" i="51159"/>
  <c r="AB77" i="51159"/>
  <c r="AC77" i="51159"/>
  <c r="AD77" i="51159"/>
  <c r="AE77" i="51159"/>
  <c r="AF77" i="51159"/>
  <c r="AG77" i="51159"/>
  <c r="AH77" i="51159"/>
  <c r="AI77" i="51159"/>
  <c r="AJ77" i="51159"/>
  <c r="AK77" i="51159"/>
  <c r="AL77" i="51159"/>
  <c r="AM77" i="51159"/>
  <c r="AN77" i="51159"/>
  <c r="AO77" i="51159"/>
  <c r="AP77" i="51159"/>
  <c r="AQ77" i="51159"/>
  <c r="AS77" i="51159"/>
  <c r="AT77" i="51159"/>
  <c r="K78" i="51159"/>
  <c r="Z78" i="51159"/>
  <c r="AA78" i="51159"/>
  <c r="AB78" i="51159"/>
  <c r="AC78" i="51159"/>
  <c r="AD78" i="51159"/>
  <c r="AE78" i="51159"/>
  <c r="AF78" i="51159"/>
  <c r="AG78" i="51159"/>
  <c r="AH78" i="51159"/>
  <c r="AI78" i="51159"/>
  <c r="AJ78" i="51159"/>
  <c r="AK78" i="51159"/>
  <c r="AL78" i="51159"/>
  <c r="AM78" i="51159"/>
  <c r="AN78" i="51159"/>
  <c r="AO78" i="51159"/>
  <c r="AP78" i="51159"/>
  <c r="AQ78" i="51159"/>
  <c r="AS78" i="51159"/>
  <c r="AT78" i="51159"/>
  <c r="K79" i="51159"/>
  <c r="Z79" i="51159"/>
  <c r="AA79" i="51159"/>
  <c r="AB79" i="51159"/>
  <c r="AC79" i="51159"/>
  <c r="AD79" i="51159"/>
  <c r="AE79" i="51159"/>
  <c r="AF79" i="51159"/>
  <c r="AG79" i="51159"/>
  <c r="AH79" i="51159"/>
  <c r="AI79" i="51159"/>
  <c r="AJ79" i="51159"/>
  <c r="AK79" i="51159"/>
  <c r="AL79" i="51159"/>
  <c r="AM79" i="51159"/>
  <c r="AN79" i="51159"/>
  <c r="AO79" i="51159"/>
  <c r="AP79" i="51159"/>
  <c r="AQ79" i="51159"/>
  <c r="AS79" i="51159"/>
  <c r="AT79" i="51159"/>
  <c r="G80" i="51159"/>
  <c r="K80" i="51159"/>
  <c r="Z80" i="51159"/>
  <c r="AA80" i="51159"/>
  <c r="AB80" i="51159"/>
  <c r="AC80" i="51159"/>
  <c r="AD80" i="51159"/>
  <c r="AE80" i="51159"/>
  <c r="AF80" i="51159"/>
  <c r="AG80" i="51159"/>
  <c r="AH80" i="51159"/>
  <c r="AI80" i="51159"/>
  <c r="AJ80" i="51159"/>
  <c r="AK80" i="51159"/>
  <c r="AL80" i="51159"/>
  <c r="AM80" i="51159"/>
  <c r="AN80" i="51159"/>
  <c r="AO80" i="51159"/>
  <c r="AP80" i="51159"/>
  <c r="AQ80" i="51159"/>
  <c r="AS80" i="51159"/>
  <c r="AT80" i="51159"/>
  <c r="K81" i="51159"/>
  <c r="Z81" i="51159"/>
  <c r="AA81" i="51159"/>
  <c r="AB81" i="51159"/>
  <c r="AC81" i="51159"/>
  <c r="AD81" i="51159"/>
  <c r="AE81" i="51159"/>
  <c r="AF81" i="51159"/>
  <c r="AG81" i="51159"/>
  <c r="AH81" i="51159"/>
  <c r="AI81" i="51159"/>
  <c r="AJ81" i="51159"/>
  <c r="AK81" i="51159"/>
  <c r="AL81" i="51159"/>
  <c r="AM81" i="51159"/>
  <c r="AN81" i="51159"/>
  <c r="AO81" i="51159"/>
  <c r="AP81" i="51159"/>
  <c r="AQ81" i="51159"/>
  <c r="AS81" i="51159"/>
  <c r="AT81" i="51159"/>
  <c r="D84" i="51159"/>
  <c r="K82" i="51159"/>
  <c r="L82" i="51159"/>
  <c r="Z82" i="51159"/>
  <c r="AA82" i="51159"/>
  <c r="AB82" i="51159"/>
  <c r="AC82" i="51159"/>
  <c r="AD82" i="51159"/>
  <c r="AE82" i="51159"/>
  <c r="AF82" i="51159"/>
  <c r="AG82" i="51159"/>
  <c r="AH82" i="51159"/>
  <c r="AI82" i="51159"/>
  <c r="AJ82" i="51159"/>
  <c r="AK82" i="51159"/>
  <c r="AL82" i="51159"/>
  <c r="AM82" i="51159"/>
  <c r="AN82" i="51159"/>
  <c r="AO82" i="51159"/>
  <c r="AP82" i="51159"/>
  <c r="AQ82" i="51159"/>
  <c r="AS82" i="51159"/>
  <c r="AT82" i="51159"/>
  <c r="K83" i="51159"/>
  <c r="L83" i="51159"/>
  <c r="Z83" i="51159"/>
  <c r="AA83" i="51159"/>
  <c r="AB83" i="51159"/>
  <c r="AC83" i="51159"/>
  <c r="AD83" i="51159"/>
  <c r="AE83" i="51159"/>
  <c r="AF83" i="51159"/>
  <c r="AG83" i="51159"/>
  <c r="AH83" i="51159"/>
  <c r="AI83" i="51159"/>
  <c r="AJ83" i="51159"/>
  <c r="AK83" i="51159"/>
  <c r="AL83" i="51159"/>
  <c r="AM83" i="51159"/>
  <c r="AN83" i="51159"/>
  <c r="AO83" i="51159"/>
  <c r="AP83" i="51159"/>
  <c r="AQ83" i="51159"/>
  <c r="AS83" i="51159"/>
  <c r="AT83" i="51159"/>
  <c r="K84" i="51159"/>
  <c r="L84" i="51159"/>
  <c r="Z84" i="51159"/>
  <c r="AA84" i="51159"/>
  <c r="AB84" i="51159"/>
  <c r="AC84" i="51159"/>
  <c r="AD84" i="51159"/>
  <c r="AE84" i="51159"/>
  <c r="AF84" i="51159"/>
  <c r="AG84" i="51159"/>
  <c r="AH84" i="51159"/>
  <c r="AI84" i="51159"/>
  <c r="AJ84" i="51159"/>
  <c r="AK84" i="51159"/>
  <c r="AL84" i="51159"/>
  <c r="AM84" i="51159"/>
  <c r="AN84" i="51159"/>
  <c r="AO84" i="51159"/>
  <c r="AP84" i="51159"/>
  <c r="AQ84" i="51159"/>
  <c r="AS84" i="51159"/>
  <c r="AT84" i="51159"/>
  <c r="K85" i="51159"/>
  <c r="L85" i="51159"/>
  <c r="Z85" i="51159"/>
  <c r="AA85" i="51159"/>
  <c r="AB85" i="51159"/>
  <c r="AC85" i="51159"/>
  <c r="AD85" i="51159"/>
  <c r="AE85" i="51159"/>
  <c r="AF85" i="51159"/>
  <c r="AG85" i="51159"/>
  <c r="AH85" i="51159"/>
  <c r="AI85" i="51159"/>
  <c r="AJ85" i="51159"/>
  <c r="AK85" i="51159"/>
  <c r="AL85" i="51159"/>
  <c r="AM85" i="51159"/>
  <c r="AN85" i="51159"/>
  <c r="AO85" i="51159"/>
  <c r="AP85" i="51159"/>
  <c r="AQ85" i="51159"/>
  <c r="AS85" i="51159"/>
  <c r="AT85" i="51159"/>
  <c r="K86" i="51159"/>
  <c r="L86" i="51159"/>
  <c r="Z86" i="51159"/>
  <c r="AA86" i="51159"/>
  <c r="AB86" i="51159"/>
  <c r="AC86" i="51159"/>
  <c r="AD86" i="51159"/>
  <c r="AE86" i="51159"/>
  <c r="AF86" i="51159"/>
  <c r="AG86" i="51159"/>
  <c r="AH86" i="51159"/>
  <c r="AI86" i="51159"/>
  <c r="AJ86" i="51159"/>
  <c r="AK86" i="51159"/>
  <c r="AL86" i="51159"/>
  <c r="AM86" i="51159"/>
  <c r="AN86" i="51159"/>
  <c r="AO86" i="51159"/>
  <c r="AP86" i="51159"/>
  <c r="AQ86" i="51159"/>
  <c r="AS86" i="51159"/>
  <c r="AT86" i="51159"/>
  <c r="K87" i="51159"/>
  <c r="L87" i="51159"/>
  <c r="Z87" i="51159"/>
  <c r="AA87" i="51159"/>
  <c r="AB87" i="51159"/>
  <c r="AC87" i="51159"/>
  <c r="AD87" i="51159"/>
  <c r="AE87" i="51159"/>
  <c r="AF87" i="51159"/>
  <c r="AG87" i="51159"/>
  <c r="AH87" i="51159"/>
  <c r="AI87" i="51159"/>
  <c r="AJ87" i="51159"/>
  <c r="AK87" i="51159"/>
  <c r="AL87" i="51159"/>
  <c r="AM87" i="51159"/>
  <c r="AN87" i="51159"/>
  <c r="AO87" i="51159"/>
  <c r="AP87" i="51159"/>
  <c r="AQ87" i="51159"/>
  <c r="AS87" i="51159"/>
  <c r="AT87" i="51159"/>
  <c r="K88" i="51159"/>
  <c r="L88" i="51159"/>
  <c r="Z88" i="51159"/>
  <c r="AA88" i="51159"/>
  <c r="AB88" i="51159"/>
  <c r="AC88" i="51159"/>
  <c r="AD88" i="51159"/>
  <c r="AE88" i="51159"/>
  <c r="AF88" i="51159"/>
  <c r="AG88" i="51159"/>
  <c r="AH88" i="51159"/>
  <c r="AI88" i="51159"/>
  <c r="AJ88" i="51159"/>
  <c r="AK88" i="51159"/>
  <c r="AL88" i="51159"/>
  <c r="AM88" i="51159"/>
  <c r="AN88" i="51159"/>
  <c r="AO88" i="51159"/>
  <c r="AP88" i="51159"/>
  <c r="AQ88" i="51159"/>
  <c r="AS88" i="51159"/>
  <c r="AT88" i="51159"/>
  <c r="K89" i="51159"/>
  <c r="L89" i="51159"/>
  <c r="Z89" i="51159"/>
  <c r="AA89" i="51159"/>
  <c r="AB89" i="51159"/>
  <c r="AC89" i="51159"/>
  <c r="AD89" i="51159"/>
  <c r="AE89" i="51159"/>
  <c r="AF89" i="51159"/>
  <c r="AG89" i="51159"/>
  <c r="AH89" i="51159"/>
  <c r="AI89" i="51159"/>
  <c r="AJ89" i="51159"/>
  <c r="AK89" i="51159"/>
  <c r="AL89" i="51159"/>
  <c r="AM89" i="51159"/>
  <c r="AN89" i="51159"/>
  <c r="AO89" i="51159"/>
  <c r="AP89" i="51159"/>
  <c r="AQ89" i="51159"/>
  <c r="AS89" i="51159"/>
  <c r="AT89" i="51159"/>
  <c r="K90" i="51159"/>
  <c r="L90" i="51159"/>
  <c r="Z90" i="51159"/>
  <c r="AA90" i="51159"/>
  <c r="AB90" i="51159"/>
  <c r="AC90" i="51159"/>
  <c r="AD90" i="51159"/>
  <c r="AE90" i="51159"/>
  <c r="AF90" i="51159"/>
  <c r="AG90" i="51159"/>
  <c r="AH90" i="51159"/>
  <c r="AI90" i="51159"/>
  <c r="AJ90" i="51159"/>
  <c r="AK90" i="51159"/>
  <c r="AL90" i="51159"/>
  <c r="AM90" i="51159"/>
  <c r="AN90" i="51159"/>
  <c r="AO90" i="51159"/>
  <c r="AP90" i="51159"/>
  <c r="AQ90" i="51159"/>
  <c r="AS90" i="51159"/>
  <c r="AT90" i="51159"/>
  <c r="K91" i="51159"/>
  <c r="L91" i="51159"/>
  <c r="Z91" i="51159"/>
  <c r="AA91" i="51159"/>
  <c r="AB91" i="51159"/>
  <c r="AC91" i="51159"/>
  <c r="AD91" i="51159"/>
  <c r="AE91" i="51159"/>
  <c r="AF91" i="51159"/>
  <c r="AG91" i="51159"/>
  <c r="AH91" i="51159"/>
  <c r="AI91" i="51159"/>
  <c r="AJ91" i="51159"/>
  <c r="AK91" i="51159"/>
  <c r="AL91" i="51159"/>
  <c r="AM91" i="51159"/>
  <c r="AN91" i="51159"/>
  <c r="AO91" i="51159"/>
  <c r="AP91" i="51159"/>
  <c r="AQ91" i="51159"/>
  <c r="AS91" i="51159"/>
  <c r="AT91" i="51159"/>
  <c r="K92" i="51159"/>
  <c r="L92" i="51159"/>
  <c r="Z92" i="51159"/>
  <c r="AA92" i="51159"/>
  <c r="AB92" i="51159"/>
  <c r="AC92" i="51159"/>
  <c r="AD92" i="51159"/>
  <c r="AE92" i="51159"/>
  <c r="AF92" i="51159"/>
  <c r="AG92" i="51159"/>
  <c r="AH92" i="51159"/>
  <c r="AI92" i="51159"/>
  <c r="AJ92" i="51159"/>
  <c r="AK92" i="51159"/>
  <c r="AL92" i="51159"/>
  <c r="AM92" i="51159"/>
  <c r="AN92" i="51159"/>
  <c r="AO92" i="51159"/>
  <c r="AP92" i="51159"/>
  <c r="AQ92" i="51159"/>
  <c r="AS92" i="51159"/>
  <c r="AT92" i="51159"/>
  <c r="K93" i="51159"/>
  <c r="L93" i="51159"/>
  <c r="Z93" i="51159"/>
  <c r="AA93" i="51159"/>
  <c r="AB93" i="51159"/>
  <c r="AC93" i="51159"/>
  <c r="AD93" i="51159"/>
  <c r="AE93" i="51159"/>
  <c r="AF93" i="51159"/>
  <c r="AG93" i="51159"/>
  <c r="AH93" i="51159"/>
  <c r="AI93" i="51159"/>
  <c r="AJ93" i="51159"/>
  <c r="AK93" i="51159"/>
  <c r="AL93" i="51159"/>
  <c r="AM93" i="51159"/>
  <c r="AN93" i="51159"/>
  <c r="AO93" i="51159"/>
  <c r="AP93" i="51159"/>
  <c r="AQ93" i="51159"/>
  <c r="AS93" i="51159"/>
  <c r="AT93" i="51159"/>
  <c r="K94" i="51159"/>
  <c r="L94" i="51159"/>
  <c r="Z94" i="51159"/>
  <c r="AA94" i="51159"/>
  <c r="AB94" i="51159"/>
  <c r="AC94" i="51159"/>
  <c r="AD94" i="51159"/>
  <c r="AE94" i="51159"/>
  <c r="AF94" i="51159"/>
  <c r="AG94" i="51159"/>
  <c r="AH94" i="51159"/>
  <c r="AI94" i="51159"/>
  <c r="AJ94" i="51159"/>
  <c r="AK94" i="51159"/>
  <c r="AL94" i="51159"/>
  <c r="AM94" i="51159"/>
  <c r="AN94" i="51159"/>
  <c r="AO94" i="51159"/>
  <c r="AP94" i="51159"/>
  <c r="AQ94" i="51159"/>
  <c r="AS94" i="51159"/>
  <c r="AT94" i="51159"/>
  <c r="K95" i="51159"/>
  <c r="L95" i="51159"/>
  <c r="Z95" i="51159"/>
  <c r="AA95" i="51159"/>
  <c r="AB95" i="51159"/>
  <c r="AC95" i="51159"/>
  <c r="AD95" i="51159"/>
  <c r="AE95" i="51159"/>
  <c r="AF95" i="51159"/>
  <c r="AG95" i="51159"/>
  <c r="AH95" i="51159"/>
  <c r="AI95" i="51159"/>
  <c r="AJ95" i="51159"/>
  <c r="AK95" i="51159"/>
  <c r="AL95" i="51159"/>
  <c r="AM95" i="51159"/>
  <c r="AN95" i="51159"/>
  <c r="AO95" i="51159"/>
  <c r="AP95" i="51159"/>
  <c r="AQ95" i="51159"/>
  <c r="AS95" i="51159"/>
  <c r="AT95" i="51159"/>
  <c r="K96" i="51159"/>
  <c r="L96" i="51159"/>
  <c r="Z96" i="51159"/>
  <c r="AA96" i="51159"/>
  <c r="AB96" i="51159"/>
  <c r="AC96" i="51159"/>
  <c r="AD96" i="51159"/>
  <c r="AE96" i="51159"/>
  <c r="AF96" i="51159"/>
  <c r="AG96" i="51159"/>
  <c r="AH96" i="51159"/>
  <c r="AI96" i="51159"/>
  <c r="AJ96" i="51159"/>
  <c r="AK96" i="51159"/>
  <c r="AL96" i="51159"/>
  <c r="AM96" i="51159"/>
  <c r="AN96" i="51159"/>
  <c r="AO96" i="51159"/>
  <c r="AP96" i="51159"/>
  <c r="AQ96" i="51159"/>
  <c r="AS96" i="51159"/>
  <c r="AT96" i="51159"/>
  <c r="K97" i="51159"/>
  <c r="L97" i="51159"/>
  <c r="Z97" i="51159"/>
  <c r="AA97" i="51159"/>
  <c r="AB97" i="51159"/>
  <c r="AC97" i="51159"/>
  <c r="AD97" i="51159"/>
  <c r="AE97" i="51159"/>
  <c r="AF97" i="51159"/>
  <c r="AG97" i="51159"/>
  <c r="AH97" i="51159"/>
  <c r="AI97" i="51159"/>
  <c r="AJ97" i="51159"/>
  <c r="AK97" i="51159"/>
  <c r="AL97" i="51159"/>
  <c r="AM97" i="51159"/>
  <c r="AN97" i="51159"/>
  <c r="AO97" i="51159"/>
  <c r="AP97" i="51159"/>
  <c r="AQ97" i="51159"/>
  <c r="AS97" i="51159"/>
  <c r="AT97" i="51159"/>
  <c r="K98" i="51159"/>
  <c r="L98" i="51159"/>
  <c r="Z98" i="51159"/>
  <c r="AA98" i="51159"/>
  <c r="AB98" i="51159"/>
  <c r="AC98" i="51159"/>
  <c r="AD98" i="51159"/>
  <c r="AE98" i="51159"/>
  <c r="AF98" i="51159"/>
  <c r="AG98" i="51159"/>
  <c r="AH98" i="51159"/>
  <c r="AI98" i="51159"/>
  <c r="AJ98" i="51159"/>
  <c r="AK98" i="51159"/>
  <c r="AL98" i="51159"/>
  <c r="AM98" i="51159"/>
  <c r="AN98" i="51159"/>
  <c r="AO98" i="51159"/>
  <c r="AP98" i="51159"/>
  <c r="AQ98" i="51159"/>
  <c r="AS98" i="51159"/>
  <c r="AT98" i="51159"/>
  <c r="K99" i="51159"/>
  <c r="L99" i="51159"/>
  <c r="Z99" i="51159"/>
  <c r="AA99" i="51159"/>
  <c r="AB99" i="51159"/>
  <c r="AC99" i="51159"/>
  <c r="AD99" i="51159"/>
  <c r="AE99" i="51159"/>
  <c r="AF99" i="51159"/>
  <c r="AG99" i="51159"/>
  <c r="AH99" i="51159"/>
  <c r="AI99" i="51159"/>
  <c r="AJ99" i="51159"/>
  <c r="AK99" i="51159"/>
  <c r="AL99" i="51159"/>
  <c r="AM99" i="51159"/>
  <c r="AN99" i="51159"/>
  <c r="AO99" i="51159"/>
  <c r="AP99" i="51159"/>
  <c r="AQ99" i="51159"/>
  <c r="AS99" i="51159"/>
  <c r="AT99" i="51159"/>
  <c r="K100" i="51159"/>
  <c r="L100" i="51159"/>
  <c r="Z100" i="51159"/>
  <c r="AA100" i="51159"/>
  <c r="AB100" i="51159"/>
  <c r="AC100" i="51159"/>
  <c r="AD100" i="51159"/>
  <c r="AE100" i="51159"/>
  <c r="AF100" i="51159"/>
  <c r="AG100" i="51159"/>
  <c r="AH100" i="51159"/>
  <c r="AI100" i="51159"/>
  <c r="AJ100" i="51159"/>
  <c r="AK100" i="51159"/>
  <c r="AL100" i="51159"/>
  <c r="AM100" i="51159"/>
  <c r="AN100" i="51159"/>
  <c r="AO100" i="51159"/>
  <c r="AP100" i="51159"/>
  <c r="AQ100" i="51159"/>
  <c r="AS100" i="51159"/>
  <c r="AT100" i="51159"/>
  <c r="K101" i="51159"/>
  <c r="L101" i="51159"/>
  <c r="Z101" i="51159"/>
  <c r="AA101" i="51159"/>
  <c r="AB101" i="51159"/>
  <c r="AC101" i="51159"/>
  <c r="AD101" i="51159"/>
  <c r="AE101" i="51159"/>
  <c r="AF101" i="51159"/>
  <c r="AG101" i="51159"/>
  <c r="AH101" i="51159"/>
  <c r="AI101" i="51159"/>
  <c r="AJ101" i="51159"/>
  <c r="AK101" i="51159"/>
  <c r="AL101" i="51159"/>
  <c r="AM101" i="51159"/>
  <c r="AN101" i="51159"/>
  <c r="AO101" i="51159"/>
  <c r="AP101" i="51159"/>
  <c r="AQ101" i="51159"/>
  <c r="AS101" i="51159"/>
  <c r="AT101" i="51159"/>
  <c r="K102" i="51159"/>
  <c r="L102" i="51159"/>
  <c r="Z102" i="51159"/>
  <c r="AA102" i="51159"/>
  <c r="AB102" i="51159"/>
  <c r="AC102" i="51159"/>
  <c r="AD102" i="51159"/>
  <c r="AE102" i="51159"/>
  <c r="AF102" i="51159"/>
  <c r="AG102" i="51159"/>
  <c r="AH102" i="51159"/>
  <c r="AI102" i="51159"/>
  <c r="AJ102" i="51159"/>
  <c r="AK102" i="51159"/>
  <c r="AL102" i="51159"/>
  <c r="AM102" i="51159"/>
  <c r="AN102" i="51159"/>
  <c r="AO102" i="51159"/>
  <c r="AP102" i="51159"/>
  <c r="AQ102" i="51159"/>
  <c r="AS102" i="51159"/>
  <c r="AT102" i="51159"/>
  <c r="K103" i="51159"/>
  <c r="L103" i="51159"/>
  <c r="Z103" i="51159"/>
  <c r="AA103" i="51159"/>
  <c r="AB103" i="51159"/>
  <c r="AC103" i="51159"/>
  <c r="AD103" i="51159"/>
  <c r="AE103" i="51159"/>
  <c r="AF103" i="51159"/>
  <c r="AG103" i="51159"/>
  <c r="AH103" i="51159"/>
  <c r="AI103" i="51159"/>
  <c r="AJ103" i="51159"/>
  <c r="AK103" i="51159"/>
  <c r="AL103" i="51159"/>
  <c r="AM103" i="51159"/>
  <c r="AN103" i="51159"/>
  <c r="AO103" i="51159"/>
  <c r="AP103" i="51159"/>
  <c r="AQ103" i="51159"/>
  <c r="AS103" i="51159"/>
  <c r="AT103" i="51159"/>
  <c r="K104" i="51159"/>
  <c r="L104" i="51159"/>
  <c r="Z104" i="51159"/>
  <c r="AA104" i="51159"/>
  <c r="AB104" i="51159"/>
  <c r="AC104" i="51159"/>
  <c r="AD104" i="51159"/>
  <c r="AE104" i="51159"/>
  <c r="AF104" i="51159"/>
  <c r="AG104" i="51159"/>
  <c r="AH104" i="51159"/>
  <c r="AI104" i="51159"/>
  <c r="AJ104" i="51159"/>
  <c r="AK104" i="51159"/>
  <c r="AL104" i="51159"/>
  <c r="AM104" i="51159"/>
  <c r="AN104" i="51159"/>
  <c r="AO104" i="51159"/>
  <c r="AP104" i="51159"/>
  <c r="AQ104" i="51159"/>
  <c r="AS104" i="51159"/>
  <c r="AT104" i="51159"/>
  <c r="K105" i="51159"/>
  <c r="L105" i="51159"/>
  <c r="Z105" i="51159"/>
  <c r="AA105" i="51159"/>
  <c r="AB105" i="51159"/>
  <c r="AC105" i="51159"/>
  <c r="AD105" i="51159"/>
  <c r="AE105" i="51159"/>
  <c r="AF105" i="51159"/>
  <c r="AG105" i="51159"/>
  <c r="AH105" i="51159"/>
  <c r="AI105" i="51159"/>
  <c r="AJ105" i="51159"/>
  <c r="AK105" i="51159"/>
  <c r="AL105" i="51159"/>
  <c r="AM105" i="51159"/>
  <c r="AN105" i="51159"/>
  <c r="AO105" i="51159"/>
  <c r="AP105" i="51159"/>
  <c r="AQ105" i="51159"/>
  <c r="AS105" i="51159"/>
  <c r="AT105" i="51159"/>
  <c r="K106" i="51159"/>
  <c r="L106" i="51159"/>
  <c r="Z106" i="51159"/>
  <c r="AA106" i="51159"/>
  <c r="AB106" i="51159"/>
  <c r="AC106" i="51159"/>
  <c r="AD106" i="51159"/>
  <c r="AE106" i="51159"/>
  <c r="AF106" i="51159"/>
  <c r="AG106" i="51159"/>
  <c r="AH106" i="51159"/>
  <c r="AI106" i="51159"/>
  <c r="AJ106" i="51159"/>
  <c r="AK106" i="51159"/>
  <c r="AL106" i="51159"/>
  <c r="AM106" i="51159"/>
  <c r="AN106" i="51159"/>
  <c r="AO106" i="51159"/>
  <c r="AP106" i="51159"/>
  <c r="AQ106" i="51159"/>
  <c r="AS106" i="51159"/>
  <c r="AT106" i="51159"/>
  <c r="K107" i="51159"/>
  <c r="L107" i="51159"/>
  <c r="Z107" i="51159"/>
  <c r="AA107" i="51159"/>
  <c r="AB107" i="51159"/>
  <c r="AC107" i="51159"/>
  <c r="AD107" i="51159"/>
  <c r="AE107" i="51159"/>
  <c r="AF107" i="51159"/>
  <c r="AG107" i="51159"/>
  <c r="AH107" i="51159"/>
  <c r="AI107" i="51159"/>
  <c r="AJ107" i="51159"/>
  <c r="AK107" i="51159"/>
  <c r="AL107" i="51159"/>
  <c r="AM107" i="51159"/>
  <c r="AN107" i="51159"/>
  <c r="AO107" i="51159"/>
  <c r="AP107" i="51159"/>
  <c r="AQ107" i="51159"/>
  <c r="AS107" i="51159"/>
  <c r="AT107" i="51159"/>
  <c r="K108" i="51159"/>
  <c r="L108" i="51159"/>
  <c r="Z108" i="51159"/>
  <c r="AA108" i="51159"/>
  <c r="AB108" i="51159"/>
  <c r="AC108" i="51159"/>
  <c r="AD108" i="51159"/>
  <c r="AE108" i="51159"/>
  <c r="AF108" i="51159"/>
  <c r="AG108" i="51159"/>
  <c r="AH108" i="51159"/>
  <c r="AI108" i="51159"/>
  <c r="AJ108" i="51159"/>
  <c r="AK108" i="51159"/>
  <c r="AL108" i="51159"/>
  <c r="AM108" i="51159"/>
  <c r="AN108" i="51159"/>
  <c r="AO108" i="51159"/>
  <c r="AP108" i="51159"/>
  <c r="AQ108" i="51159"/>
  <c r="AS108" i="51159"/>
  <c r="AT108" i="51159"/>
  <c r="K109" i="51159"/>
  <c r="L109" i="51159"/>
  <c r="Z109" i="51159"/>
  <c r="AA109" i="51159"/>
  <c r="AB109" i="51159"/>
  <c r="AC109" i="51159"/>
  <c r="AD109" i="51159"/>
  <c r="AE109" i="51159"/>
  <c r="AF109" i="51159"/>
  <c r="AG109" i="51159"/>
  <c r="AH109" i="51159"/>
  <c r="AI109" i="51159"/>
  <c r="AJ109" i="51159"/>
  <c r="AK109" i="51159"/>
  <c r="AL109" i="51159"/>
  <c r="AM109" i="51159"/>
  <c r="AN109" i="51159"/>
  <c r="AO109" i="51159"/>
  <c r="AP109" i="51159"/>
  <c r="AQ109" i="51159"/>
  <c r="AS109" i="51159"/>
  <c r="AT109" i="51159"/>
  <c r="K110" i="51159"/>
  <c r="L110" i="51159"/>
  <c r="Z110" i="51159"/>
  <c r="AA110" i="51159"/>
  <c r="AB110" i="51159"/>
  <c r="AC110" i="51159"/>
  <c r="AD110" i="51159"/>
  <c r="AE110" i="51159"/>
  <c r="AF110" i="51159"/>
  <c r="AG110" i="51159"/>
  <c r="AH110" i="51159"/>
  <c r="AI110" i="51159"/>
  <c r="AJ110" i="51159"/>
  <c r="AK110" i="51159"/>
  <c r="AL110" i="51159"/>
  <c r="AM110" i="51159"/>
  <c r="AN110" i="51159"/>
  <c r="AO110" i="51159"/>
  <c r="AP110" i="51159"/>
  <c r="AQ110" i="51159"/>
  <c r="AS110" i="51159"/>
  <c r="AT110" i="51159"/>
  <c r="K111" i="51159"/>
  <c r="L111" i="51159"/>
  <c r="Z111" i="51159"/>
  <c r="AA111" i="51159"/>
  <c r="AB111" i="51159"/>
  <c r="AC111" i="51159"/>
  <c r="AD111" i="51159"/>
  <c r="AE111" i="51159"/>
  <c r="AF111" i="51159"/>
  <c r="AG111" i="51159"/>
  <c r="AH111" i="51159"/>
  <c r="AI111" i="51159"/>
  <c r="AJ111" i="51159"/>
  <c r="AK111" i="51159"/>
  <c r="AL111" i="51159"/>
  <c r="AM111" i="51159"/>
  <c r="AN111" i="51159"/>
  <c r="AO111" i="51159"/>
  <c r="AP111" i="51159"/>
  <c r="AQ111" i="51159"/>
  <c r="AS111" i="51159"/>
  <c r="AT111" i="51159"/>
  <c r="K112" i="51159"/>
  <c r="L112" i="51159"/>
  <c r="Z112" i="51159"/>
  <c r="AA112" i="51159"/>
  <c r="AB112" i="51159"/>
  <c r="AC112" i="51159"/>
  <c r="AD112" i="51159"/>
  <c r="AE112" i="51159"/>
  <c r="AF112" i="51159"/>
  <c r="AG112" i="51159"/>
  <c r="AH112" i="51159"/>
  <c r="AI112" i="51159"/>
  <c r="AJ112" i="51159"/>
  <c r="AK112" i="51159"/>
  <c r="AL112" i="51159"/>
  <c r="AM112" i="51159"/>
  <c r="AN112" i="51159"/>
  <c r="AO112" i="51159"/>
  <c r="AP112" i="51159"/>
  <c r="AQ112" i="51159"/>
  <c r="AS112" i="51159"/>
  <c r="AT112" i="51159"/>
  <c r="K113" i="51159"/>
  <c r="L113" i="51159"/>
  <c r="Z113" i="51159"/>
  <c r="AA113" i="51159"/>
  <c r="AB113" i="51159"/>
  <c r="AC113" i="51159"/>
  <c r="AD113" i="51159"/>
  <c r="AE113" i="51159"/>
  <c r="AF113" i="51159"/>
  <c r="AG113" i="51159"/>
  <c r="AH113" i="51159"/>
  <c r="AI113" i="51159"/>
  <c r="AJ113" i="51159"/>
  <c r="AK113" i="51159"/>
  <c r="AL113" i="51159"/>
  <c r="AM113" i="51159"/>
  <c r="AN113" i="51159"/>
  <c r="AO113" i="51159"/>
  <c r="AP113" i="51159"/>
  <c r="AQ113" i="51159"/>
  <c r="AS113" i="51159"/>
  <c r="AT113" i="51159"/>
  <c r="K114" i="51159"/>
  <c r="L114" i="51159"/>
  <c r="Z114" i="51159"/>
  <c r="AA114" i="51159"/>
  <c r="AB114" i="51159"/>
  <c r="AC114" i="51159"/>
  <c r="AD114" i="51159"/>
  <c r="AE114" i="51159"/>
  <c r="AF114" i="51159"/>
  <c r="AG114" i="51159"/>
  <c r="AH114" i="51159"/>
  <c r="AI114" i="51159"/>
  <c r="AJ114" i="51159"/>
  <c r="AK114" i="51159"/>
  <c r="AL114" i="51159"/>
  <c r="AM114" i="51159"/>
  <c r="AN114" i="51159"/>
  <c r="AO114" i="51159"/>
  <c r="AP114" i="51159"/>
  <c r="AQ114" i="51159"/>
  <c r="AS114" i="51159"/>
  <c r="AT114" i="51159"/>
  <c r="K115" i="51159"/>
  <c r="L115" i="51159"/>
  <c r="Z115" i="51159"/>
  <c r="AA115" i="51159"/>
  <c r="AB115" i="51159"/>
  <c r="AC115" i="51159"/>
  <c r="AD115" i="51159"/>
  <c r="AE115" i="51159"/>
  <c r="AF115" i="51159"/>
  <c r="AG115" i="51159"/>
  <c r="AH115" i="51159"/>
  <c r="AI115" i="51159"/>
  <c r="AJ115" i="51159"/>
  <c r="AK115" i="51159"/>
  <c r="AL115" i="51159"/>
  <c r="AM115" i="51159"/>
  <c r="AN115" i="51159"/>
  <c r="AO115" i="51159"/>
  <c r="AP115" i="51159"/>
  <c r="AQ115" i="51159"/>
  <c r="AS115" i="51159"/>
  <c r="AT115" i="51159"/>
  <c r="K116" i="51159"/>
  <c r="L116" i="51159"/>
  <c r="Z116" i="51159"/>
  <c r="AA116" i="51159"/>
  <c r="AB116" i="51159"/>
  <c r="AC116" i="51159"/>
  <c r="AD116" i="51159"/>
  <c r="AE116" i="51159"/>
  <c r="AF116" i="51159"/>
  <c r="AG116" i="51159"/>
  <c r="AH116" i="51159"/>
  <c r="AI116" i="51159"/>
  <c r="AJ116" i="51159"/>
  <c r="AK116" i="51159"/>
  <c r="AL116" i="51159"/>
  <c r="AM116" i="51159"/>
  <c r="AN116" i="51159"/>
  <c r="AO116" i="51159"/>
  <c r="AP116" i="51159"/>
  <c r="AQ116" i="51159"/>
  <c r="AS116" i="51159"/>
  <c r="AT116" i="51159"/>
  <c r="K117" i="51159"/>
  <c r="L117" i="51159"/>
  <c r="Z117" i="51159"/>
  <c r="AA117" i="51159"/>
  <c r="AB117" i="51159"/>
  <c r="AC117" i="51159"/>
  <c r="AD117" i="51159"/>
  <c r="AE117" i="51159"/>
  <c r="AF117" i="51159"/>
  <c r="AG117" i="51159"/>
  <c r="AH117" i="51159"/>
  <c r="AI117" i="51159"/>
  <c r="AJ117" i="51159"/>
  <c r="AK117" i="51159"/>
  <c r="AL117" i="51159"/>
  <c r="AM117" i="51159"/>
  <c r="AN117" i="51159"/>
  <c r="AO117" i="51159"/>
  <c r="AP117" i="51159"/>
  <c r="AQ117" i="51159"/>
  <c r="AS117" i="51159"/>
  <c r="AT117" i="51159"/>
  <c r="K118" i="51159"/>
  <c r="L118" i="51159"/>
  <c r="Z118" i="51159"/>
  <c r="AA118" i="51159"/>
  <c r="AB118" i="51159"/>
  <c r="AC118" i="51159"/>
  <c r="AD118" i="51159"/>
  <c r="AE118" i="51159"/>
  <c r="AF118" i="51159"/>
  <c r="AG118" i="51159"/>
  <c r="AH118" i="51159"/>
  <c r="AI118" i="51159"/>
  <c r="AJ118" i="51159"/>
  <c r="AK118" i="51159"/>
  <c r="AL118" i="51159"/>
  <c r="AM118" i="51159"/>
  <c r="AN118" i="51159"/>
  <c r="AO118" i="51159"/>
  <c r="AP118" i="51159"/>
  <c r="AQ118" i="51159"/>
  <c r="AS118" i="51159"/>
  <c r="AT118" i="51159"/>
  <c r="K119" i="51159"/>
  <c r="L119" i="51159"/>
  <c r="Z119" i="51159"/>
  <c r="AA119" i="51159"/>
  <c r="AB119" i="51159"/>
  <c r="AC119" i="51159"/>
  <c r="AD119" i="51159"/>
  <c r="AE119" i="51159"/>
  <c r="AF119" i="51159"/>
  <c r="AG119" i="51159"/>
  <c r="AH119" i="51159"/>
  <c r="AI119" i="51159"/>
  <c r="AJ119" i="51159"/>
  <c r="AK119" i="51159"/>
  <c r="AL119" i="51159"/>
  <c r="AM119" i="51159"/>
  <c r="AN119" i="51159"/>
  <c r="AO119" i="51159"/>
  <c r="AP119" i="51159"/>
  <c r="AQ119" i="51159"/>
  <c r="AS119" i="51159"/>
  <c r="AT119" i="51159"/>
  <c r="K120" i="51159"/>
  <c r="L120" i="51159"/>
  <c r="Z120" i="51159"/>
  <c r="AA120" i="51159"/>
  <c r="AB120" i="51159"/>
  <c r="AC120" i="51159"/>
  <c r="AD120" i="51159"/>
  <c r="AE120" i="51159"/>
  <c r="AF120" i="51159"/>
  <c r="AG120" i="51159"/>
  <c r="AH120" i="51159"/>
  <c r="AI120" i="51159"/>
  <c r="AJ120" i="51159"/>
  <c r="AK120" i="51159"/>
  <c r="AL120" i="51159"/>
  <c r="AM120" i="51159"/>
  <c r="AN120" i="51159"/>
  <c r="AO120" i="51159"/>
  <c r="AP120" i="51159"/>
  <c r="AQ120" i="51159"/>
  <c r="AS120" i="51159"/>
  <c r="AT120" i="51159"/>
  <c r="K121" i="51159"/>
  <c r="L121" i="51159"/>
  <c r="Z121" i="51159"/>
  <c r="AA121" i="51159"/>
  <c r="AB121" i="51159"/>
  <c r="AC121" i="51159"/>
  <c r="AD121" i="51159"/>
  <c r="AE121" i="51159"/>
  <c r="AF121" i="51159"/>
  <c r="AG121" i="51159"/>
  <c r="AH121" i="51159"/>
  <c r="AI121" i="51159"/>
  <c r="AJ121" i="51159"/>
  <c r="AK121" i="51159"/>
  <c r="AL121" i="51159"/>
  <c r="AM121" i="51159"/>
  <c r="AN121" i="51159"/>
  <c r="AO121" i="51159"/>
  <c r="AP121" i="51159"/>
  <c r="AQ121" i="51159"/>
  <c r="AS121" i="51159"/>
  <c r="AT121" i="51159"/>
  <c r="K122" i="51159"/>
  <c r="L122" i="51159"/>
  <c r="Z122" i="51159"/>
  <c r="AA122" i="51159"/>
  <c r="AB122" i="51159"/>
  <c r="AC122" i="51159"/>
  <c r="AD122" i="51159"/>
  <c r="AE122" i="51159"/>
  <c r="AF122" i="51159"/>
  <c r="AG122" i="51159"/>
  <c r="AH122" i="51159"/>
  <c r="AI122" i="51159"/>
  <c r="AJ122" i="51159"/>
  <c r="AK122" i="51159"/>
  <c r="AL122" i="51159"/>
  <c r="AM122" i="51159"/>
  <c r="AN122" i="51159"/>
  <c r="AO122" i="51159"/>
  <c r="AP122" i="51159"/>
  <c r="AQ122" i="51159"/>
  <c r="AS122" i="51159"/>
  <c r="AT122" i="51159"/>
  <c r="K123" i="51159"/>
  <c r="L123" i="51159"/>
  <c r="Z123" i="51159"/>
  <c r="AA123" i="51159"/>
  <c r="AB123" i="51159"/>
  <c r="AC123" i="51159"/>
  <c r="AD123" i="51159"/>
  <c r="AE123" i="51159"/>
  <c r="AF123" i="51159"/>
  <c r="AG123" i="51159"/>
  <c r="AH123" i="51159"/>
  <c r="AI123" i="51159"/>
  <c r="AJ123" i="51159"/>
  <c r="AK123" i="51159"/>
  <c r="AL123" i="51159"/>
  <c r="AM123" i="51159"/>
  <c r="AN123" i="51159"/>
  <c r="AO123" i="51159"/>
  <c r="AP123" i="51159"/>
  <c r="AQ123" i="51159"/>
  <c r="AS123" i="51159"/>
  <c r="AT123" i="51159"/>
  <c r="K124" i="51159"/>
  <c r="L124" i="51159"/>
  <c r="Z124" i="51159"/>
  <c r="AA124" i="51159"/>
  <c r="AB124" i="51159"/>
  <c r="AC124" i="51159"/>
  <c r="AD124" i="51159"/>
  <c r="AE124" i="51159"/>
  <c r="AF124" i="51159"/>
  <c r="AG124" i="51159"/>
  <c r="AH124" i="51159"/>
  <c r="AI124" i="51159"/>
  <c r="AJ124" i="51159"/>
  <c r="AK124" i="51159"/>
  <c r="AL124" i="51159"/>
  <c r="AM124" i="51159"/>
  <c r="AN124" i="51159"/>
  <c r="AO124" i="51159"/>
  <c r="AP124" i="51159"/>
  <c r="AQ124" i="51159"/>
  <c r="AS124" i="51159"/>
  <c r="AT124" i="51159"/>
  <c r="K125" i="51159"/>
  <c r="L125" i="51159"/>
  <c r="Z125" i="51159"/>
  <c r="AA125" i="51159"/>
  <c r="AB125" i="51159"/>
  <c r="AC125" i="51159"/>
  <c r="AD125" i="51159"/>
  <c r="AE125" i="51159"/>
  <c r="AF125" i="51159"/>
  <c r="AG125" i="51159"/>
  <c r="AH125" i="51159"/>
  <c r="AI125" i="51159"/>
  <c r="AJ125" i="51159"/>
  <c r="AK125" i="51159"/>
  <c r="AL125" i="51159"/>
  <c r="AM125" i="51159"/>
  <c r="AN125" i="51159"/>
  <c r="AO125" i="51159"/>
  <c r="AP125" i="51159"/>
  <c r="AQ125" i="51159"/>
  <c r="AS125" i="51159"/>
  <c r="AT125" i="51159"/>
  <c r="K126" i="51159"/>
  <c r="L126" i="51159"/>
  <c r="Z126" i="51159"/>
  <c r="AA126" i="51159"/>
  <c r="AB126" i="51159"/>
  <c r="AC126" i="51159"/>
  <c r="AD126" i="51159"/>
  <c r="AE126" i="51159"/>
  <c r="AF126" i="51159"/>
  <c r="AG126" i="51159"/>
  <c r="AH126" i="51159"/>
  <c r="AI126" i="51159"/>
  <c r="AJ126" i="51159"/>
  <c r="AK126" i="51159"/>
  <c r="AL126" i="51159"/>
  <c r="AM126" i="51159"/>
  <c r="AN126" i="51159"/>
  <c r="AO126" i="51159"/>
  <c r="AP126" i="51159"/>
  <c r="AQ126" i="51159"/>
  <c r="AS126" i="51159"/>
  <c r="AT126" i="51159"/>
  <c r="K127" i="51159"/>
  <c r="L127" i="51159"/>
  <c r="Z127" i="51159"/>
  <c r="AA127" i="51159"/>
  <c r="AB127" i="51159"/>
  <c r="AC127" i="51159"/>
  <c r="AD127" i="51159"/>
  <c r="AE127" i="51159"/>
  <c r="AF127" i="51159"/>
  <c r="AG127" i="51159"/>
  <c r="AH127" i="51159"/>
  <c r="AI127" i="51159"/>
  <c r="AJ127" i="51159"/>
  <c r="AK127" i="51159"/>
  <c r="AL127" i="51159"/>
  <c r="AM127" i="51159"/>
  <c r="AN127" i="51159"/>
  <c r="AO127" i="51159"/>
  <c r="AP127" i="51159"/>
  <c r="AQ127" i="51159"/>
  <c r="AS127" i="51159"/>
  <c r="AT127" i="51159"/>
  <c r="K128" i="51159"/>
  <c r="L128" i="51159"/>
  <c r="Z128" i="51159"/>
  <c r="AA128" i="51159"/>
  <c r="AB128" i="51159"/>
  <c r="AC128" i="51159"/>
  <c r="AD128" i="51159"/>
  <c r="AE128" i="51159"/>
  <c r="AF128" i="51159"/>
  <c r="AG128" i="51159"/>
  <c r="AH128" i="51159"/>
  <c r="AI128" i="51159"/>
  <c r="AJ128" i="51159"/>
  <c r="AK128" i="51159"/>
  <c r="AL128" i="51159"/>
  <c r="AM128" i="51159"/>
  <c r="AN128" i="51159"/>
  <c r="AO128" i="51159"/>
  <c r="AP128" i="51159"/>
  <c r="AQ128" i="51159"/>
  <c r="AS128" i="51159"/>
  <c r="AT128" i="51159"/>
  <c r="K129" i="51159"/>
  <c r="L129" i="51159"/>
  <c r="Z129" i="51159"/>
  <c r="AA129" i="51159"/>
  <c r="AB129" i="51159"/>
  <c r="AC129" i="51159"/>
  <c r="AD129" i="51159"/>
  <c r="AE129" i="51159"/>
  <c r="AF129" i="51159"/>
  <c r="AG129" i="51159"/>
  <c r="AH129" i="51159"/>
  <c r="AI129" i="51159"/>
  <c r="AJ129" i="51159"/>
  <c r="AK129" i="51159"/>
  <c r="AL129" i="51159"/>
  <c r="AM129" i="51159"/>
  <c r="AN129" i="51159"/>
  <c r="AO129" i="51159"/>
  <c r="AP129" i="51159"/>
  <c r="AQ129" i="51159"/>
  <c r="AS129" i="51159"/>
  <c r="AT129" i="51159"/>
  <c r="K130" i="51159"/>
  <c r="L130" i="51159"/>
  <c r="Z130" i="51159"/>
  <c r="AA130" i="51159"/>
  <c r="AB130" i="51159"/>
  <c r="AC130" i="51159"/>
  <c r="AD130" i="51159"/>
  <c r="AE130" i="51159"/>
  <c r="AF130" i="51159"/>
  <c r="AG130" i="51159"/>
  <c r="AH130" i="51159"/>
  <c r="AI130" i="51159"/>
  <c r="AJ130" i="51159"/>
  <c r="AK130" i="51159"/>
  <c r="AL130" i="51159"/>
  <c r="AM130" i="51159"/>
  <c r="AN130" i="51159"/>
  <c r="AO130" i="51159"/>
  <c r="AP130" i="51159"/>
  <c r="AQ130" i="51159"/>
  <c r="AS130" i="51159"/>
  <c r="AT130" i="51159"/>
  <c r="K131" i="51159"/>
  <c r="L131" i="51159"/>
  <c r="Z131" i="51159"/>
  <c r="AA131" i="51159"/>
  <c r="AB131" i="51159"/>
  <c r="AC131" i="51159"/>
  <c r="AD131" i="51159"/>
  <c r="AE131" i="51159"/>
  <c r="AF131" i="51159"/>
  <c r="AG131" i="51159"/>
  <c r="AH131" i="51159"/>
  <c r="AI131" i="51159"/>
  <c r="AJ131" i="51159"/>
  <c r="AK131" i="51159"/>
  <c r="AL131" i="51159"/>
  <c r="AM131" i="51159"/>
  <c r="AN131" i="51159"/>
  <c r="AO131" i="51159"/>
  <c r="AP131" i="51159"/>
  <c r="AQ131" i="51159"/>
  <c r="AS131" i="51159"/>
  <c r="AT131" i="51159"/>
  <c r="K132" i="51159"/>
  <c r="L132" i="51159"/>
  <c r="Z132" i="51159"/>
  <c r="AA132" i="51159"/>
  <c r="AB132" i="51159"/>
  <c r="AC132" i="51159"/>
  <c r="AD132" i="51159"/>
  <c r="AE132" i="51159"/>
  <c r="AF132" i="51159"/>
  <c r="AG132" i="51159"/>
  <c r="AH132" i="51159"/>
  <c r="AI132" i="51159"/>
  <c r="AJ132" i="51159"/>
  <c r="AK132" i="51159"/>
  <c r="AL132" i="51159"/>
  <c r="AM132" i="51159"/>
  <c r="AN132" i="51159"/>
  <c r="AO132" i="51159"/>
  <c r="AP132" i="51159"/>
  <c r="AQ132" i="51159"/>
  <c r="AS132" i="51159"/>
  <c r="AT132" i="51159"/>
  <c r="K133" i="51159"/>
  <c r="L133" i="51159"/>
  <c r="Z133" i="51159"/>
  <c r="AA133" i="51159"/>
  <c r="AB133" i="51159"/>
  <c r="AC133" i="51159"/>
  <c r="AD133" i="51159"/>
  <c r="AE133" i="51159"/>
  <c r="AF133" i="51159"/>
  <c r="AG133" i="51159"/>
  <c r="AH133" i="51159"/>
  <c r="AI133" i="51159"/>
  <c r="AJ133" i="51159"/>
  <c r="AK133" i="51159"/>
  <c r="AL133" i="51159"/>
  <c r="AM133" i="51159"/>
  <c r="AN133" i="51159"/>
  <c r="AO133" i="51159"/>
  <c r="AP133" i="51159"/>
  <c r="AQ133" i="51159"/>
  <c r="AS133" i="51159"/>
  <c r="AT133" i="51159"/>
  <c r="K134" i="51159"/>
  <c r="L134" i="51159"/>
  <c r="Z134" i="51159"/>
  <c r="AA134" i="51159"/>
  <c r="AB134" i="51159"/>
  <c r="AC134" i="51159"/>
  <c r="AD134" i="51159"/>
  <c r="AE134" i="51159"/>
  <c r="AF134" i="51159"/>
  <c r="AG134" i="51159"/>
  <c r="AH134" i="51159"/>
  <c r="AI134" i="51159"/>
  <c r="AJ134" i="51159"/>
  <c r="AK134" i="51159"/>
  <c r="AL134" i="51159"/>
  <c r="AM134" i="51159"/>
  <c r="AN134" i="51159"/>
  <c r="AO134" i="51159"/>
  <c r="AP134" i="51159"/>
  <c r="AQ134" i="51159"/>
  <c r="AS134" i="51159"/>
  <c r="AT134" i="51159"/>
  <c r="K135" i="51159"/>
  <c r="L135" i="51159"/>
  <c r="Z135" i="51159"/>
  <c r="AA135" i="51159"/>
  <c r="AB135" i="51159"/>
  <c r="AC135" i="51159"/>
  <c r="AD135" i="51159"/>
  <c r="AE135" i="51159"/>
  <c r="AF135" i="51159"/>
  <c r="AG135" i="51159"/>
  <c r="AH135" i="51159"/>
  <c r="AI135" i="51159"/>
  <c r="AJ135" i="51159"/>
  <c r="AK135" i="51159"/>
  <c r="AL135" i="51159"/>
  <c r="AM135" i="51159"/>
  <c r="AN135" i="51159"/>
  <c r="AO135" i="51159"/>
  <c r="AP135" i="51159"/>
  <c r="AQ135" i="51159"/>
  <c r="AS135" i="51159"/>
  <c r="AT135" i="51159"/>
  <c r="K136" i="51159"/>
  <c r="L136" i="51159"/>
  <c r="Z136" i="51159"/>
  <c r="AA136" i="51159"/>
  <c r="AB136" i="51159"/>
  <c r="AC136" i="51159"/>
  <c r="AD136" i="51159"/>
  <c r="AE136" i="51159"/>
  <c r="AF136" i="51159"/>
  <c r="AG136" i="51159"/>
  <c r="AH136" i="51159"/>
  <c r="AI136" i="51159"/>
  <c r="AJ136" i="51159"/>
  <c r="AK136" i="51159"/>
  <c r="AL136" i="51159"/>
  <c r="AM136" i="51159"/>
  <c r="AN136" i="51159"/>
  <c r="AO136" i="51159"/>
  <c r="AP136" i="51159"/>
  <c r="AQ136" i="51159"/>
  <c r="AS136" i="51159"/>
  <c r="AT136" i="51159"/>
  <c r="K137" i="51159"/>
  <c r="L137" i="51159"/>
  <c r="Z137" i="51159"/>
  <c r="AA137" i="51159"/>
  <c r="AB137" i="51159"/>
  <c r="AC137" i="51159"/>
  <c r="AD137" i="51159"/>
  <c r="AE137" i="51159"/>
  <c r="AF137" i="51159"/>
  <c r="AG137" i="51159"/>
  <c r="AH137" i="51159"/>
  <c r="AI137" i="51159"/>
  <c r="AJ137" i="51159"/>
  <c r="AK137" i="51159"/>
  <c r="AL137" i="51159"/>
  <c r="AM137" i="51159"/>
  <c r="AN137" i="51159"/>
  <c r="AO137" i="51159"/>
  <c r="AP137" i="51159"/>
  <c r="AQ137" i="51159"/>
  <c r="AS137" i="51159"/>
  <c r="AT137" i="51159"/>
  <c r="K138" i="51159"/>
  <c r="L138" i="51159"/>
  <c r="Z138" i="51159"/>
  <c r="AA138" i="51159"/>
  <c r="AB138" i="51159"/>
  <c r="AC138" i="51159"/>
  <c r="AD138" i="51159"/>
  <c r="AE138" i="51159"/>
  <c r="AF138" i="51159"/>
  <c r="AG138" i="51159"/>
  <c r="AH138" i="51159"/>
  <c r="AI138" i="51159"/>
  <c r="AJ138" i="51159"/>
  <c r="AK138" i="51159"/>
  <c r="AL138" i="51159"/>
  <c r="AM138" i="51159"/>
  <c r="AN138" i="51159"/>
  <c r="AO138" i="51159"/>
  <c r="AP138" i="51159"/>
  <c r="AQ138" i="51159"/>
  <c r="AS138" i="51159"/>
  <c r="AT138" i="51159"/>
  <c r="K139" i="51159"/>
  <c r="L139" i="51159"/>
  <c r="Z139" i="51159"/>
  <c r="AA139" i="51159"/>
  <c r="AB139" i="51159"/>
  <c r="AC139" i="51159"/>
  <c r="AD139" i="51159"/>
  <c r="AE139" i="51159"/>
  <c r="AF139" i="51159"/>
  <c r="AG139" i="51159"/>
  <c r="AH139" i="51159"/>
  <c r="AI139" i="51159"/>
  <c r="AJ139" i="51159"/>
  <c r="AK139" i="51159"/>
  <c r="AL139" i="51159"/>
  <c r="AM139" i="51159"/>
  <c r="AN139" i="51159"/>
  <c r="AO139" i="51159"/>
  <c r="AP139" i="51159"/>
  <c r="AQ139" i="51159"/>
  <c r="AS139" i="51159"/>
  <c r="AT139" i="51159"/>
  <c r="K140" i="51159"/>
  <c r="L140" i="51159"/>
  <c r="Z140" i="51159"/>
  <c r="AA140" i="51159"/>
  <c r="AB140" i="51159"/>
  <c r="AC140" i="51159"/>
  <c r="AD140" i="51159"/>
  <c r="AE140" i="51159"/>
  <c r="AF140" i="51159"/>
  <c r="AG140" i="51159"/>
  <c r="AH140" i="51159"/>
  <c r="AI140" i="51159"/>
  <c r="AJ140" i="51159"/>
  <c r="AK140" i="51159"/>
  <c r="AL140" i="51159"/>
  <c r="AM140" i="51159"/>
  <c r="AN140" i="51159"/>
  <c r="AO140" i="51159"/>
  <c r="AP140" i="51159"/>
  <c r="AQ140" i="51159"/>
  <c r="AS140" i="51159"/>
  <c r="AT140" i="51159"/>
  <c r="K141" i="51159"/>
  <c r="L141" i="51159"/>
  <c r="Z141" i="51159"/>
  <c r="AA141" i="51159"/>
  <c r="AB141" i="51159"/>
  <c r="AC141" i="51159"/>
  <c r="AD141" i="51159"/>
  <c r="AE141" i="51159"/>
  <c r="AF141" i="51159"/>
  <c r="AG141" i="51159"/>
  <c r="AH141" i="51159"/>
  <c r="AI141" i="51159"/>
  <c r="AJ141" i="51159"/>
  <c r="AK141" i="51159"/>
  <c r="AL141" i="51159"/>
  <c r="AM141" i="51159"/>
  <c r="AN141" i="51159"/>
  <c r="AO141" i="51159"/>
  <c r="AP141" i="51159"/>
  <c r="AQ141" i="51159"/>
  <c r="AS141" i="51159"/>
  <c r="AT141" i="51159"/>
  <c r="K142" i="51159"/>
  <c r="L142" i="51159"/>
  <c r="Z142" i="51159"/>
  <c r="AA142" i="51159"/>
  <c r="AB142" i="51159"/>
  <c r="AC142" i="51159"/>
  <c r="AD142" i="51159"/>
  <c r="AE142" i="51159"/>
  <c r="AF142" i="51159"/>
  <c r="AG142" i="51159"/>
  <c r="AH142" i="51159"/>
  <c r="AI142" i="51159"/>
  <c r="AJ142" i="51159"/>
  <c r="AK142" i="51159"/>
  <c r="AL142" i="51159"/>
  <c r="AM142" i="51159"/>
  <c r="AN142" i="51159"/>
  <c r="AO142" i="51159"/>
  <c r="AP142" i="51159"/>
  <c r="AQ142" i="51159"/>
  <c r="AS142" i="51159"/>
  <c r="AT142" i="51159"/>
  <c r="K143" i="51159"/>
  <c r="L143" i="51159"/>
  <c r="Z143" i="51159"/>
  <c r="AA143" i="51159"/>
  <c r="AB143" i="51159"/>
  <c r="AC143" i="51159"/>
  <c r="AD143" i="51159"/>
  <c r="AE143" i="51159"/>
  <c r="AF143" i="51159"/>
  <c r="AG143" i="51159"/>
  <c r="AH143" i="51159"/>
  <c r="AI143" i="51159"/>
  <c r="AJ143" i="51159"/>
  <c r="AK143" i="51159"/>
  <c r="AL143" i="51159"/>
  <c r="AM143" i="51159"/>
  <c r="AN143" i="51159"/>
  <c r="AO143" i="51159"/>
  <c r="AP143" i="51159"/>
  <c r="AQ143" i="51159"/>
  <c r="AS143" i="51159"/>
  <c r="AT143" i="51159"/>
  <c r="K144" i="51159"/>
  <c r="L144" i="51159"/>
  <c r="Z144" i="51159"/>
  <c r="AA144" i="51159"/>
  <c r="AB144" i="51159"/>
  <c r="AC144" i="51159"/>
  <c r="AD144" i="51159"/>
  <c r="AE144" i="51159"/>
  <c r="AF144" i="51159"/>
  <c r="AG144" i="51159"/>
  <c r="AH144" i="51159"/>
  <c r="AI144" i="51159"/>
  <c r="AJ144" i="51159"/>
  <c r="AK144" i="51159"/>
  <c r="AL144" i="51159"/>
  <c r="AM144" i="51159"/>
  <c r="AN144" i="51159"/>
  <c r="AO144" i="51159"/>
  <c r="AP144" i="51159"/>
  <c r="AQ144" i="51159"/>
  <c r="AS144" i="51159"/>
  <c r="AT144" i="51159"/>
  <c r="K145" i="51159"/>
  <c r="L145" i="51159"/>
  <c r="Z145" i="51159"/>
  <c r="AA145" i="51159"/>
  <c r="AB145" i="51159"/>
  <c r="AC145" i="51159"/>
  <c r="AD145" i="51159"/>
  <c r="AE145" i="51159"/>
  <c r="AF145" i="51159"/>
  <c r="AG145" i="51159"/>
  <c r="AH145" i="51159"/>
  <c r="AI145" i="51159"/>
  <c r="AJ145" i="51159"/>
  <c r="AK145" i="51159"/>
  <c r="AL145" i="51159"/>
  <c r="AM145" i="51159"/>
  <c r="AN145" i="51159"/>
  <c r="AO145" i="51159"/>
  <c r="AP145" i="51159"/>
  <c r="AQ145" i="51159"/>
  <c r="AS145" i="51159"/>
  <c r="AT145" i="51159"/>
  <c r="K146" i="51159"/>
  <c r="L146" i="51159"/>
  <c r="Z146" i="51159"/>
  <c r="AA146" i="51159"/>
  <c r="AB146" i="51159"/>
  <c r="AC146" i="51159"/>
  <c r="AD146" i="51159"/>
  <c r="AE146" i="51159"/>
  <c r="AF146" i="51159"/>
  <c r="AG146" i="51159"/>
  <c r="AH146" i="51159"/>
  <c r="AI146" i="51159"/>
  <c r="AJ146" i="51159"/>
  <c r="AK146" i="51159"/>
  <c r="AL146" i="51159"/>
  <c r="AM146" i="51159"/>
  <c r="AN146" i="51159"/>
  <c r="AO146" i="51159"/>
  <c r="AP146" i="51159"/>
  <c r="AQ146" i="51159"/>
  <c r="AS146" i="51159"/>
  <c r="AT146" i="51159"/>
  <c r="K147" i="51159"/>
  <c r="L147" i="51159"/>
  <c r="Z147" i="51159"/>
  <c r="AA147" i="51159"/>
  <c r="AB147" i="51159"/>
  <c r="AC147" i="51159"/>
  <c r="AD147" i="51159"/>
  <c r="AE147" i="51159"/>
  <c r="AF147" i="51159"/>
  <c r="AG147" i="51159"/>
  <c r="AH147" i="51159"/>
  <c r="AI147" i="51159"/>
  <c r="AJ147" i="51159"/>
  <c r="AK147" i="51159"/>
  <c r="AL147" i="51159"/>
  <c r="AM147" i="51159"/>
  <c r="AN147" i="51159"/>
  <c r="AO147" i="51159"/>
  <c r="AP147" i="51159"/>
  <c r="AQ147" i="51159"/>
  <c r="AS147" i="51159"/>
  <c r="AT147" i="51159"/>
  <c r="E8" i="51158"/>
  <c r="F8" i="51158"/>
  <c r="E9" i="51158"/>
  <c r="F9" i="51158"/>
  <c r="E10" i="51158"/>
  <c r="F10" i="51158"/>
  <c r="E11" i="51158"/>
  <c r="F11" i="51158"/>
  <c r="E12" i="51158"/>
  <c r="F12" i="51158"/>
  <c r="E13" i="51158"/>
  <c r="F13" i="51158"/>
  <c r="E14" i="51158"/>
  <c r="F14" i="51158"/>
  <c r="E15" i="51158"/>
  <c r="F15" i="51158"/>
  <c r="E16" i="51158"/>
  <c r="F16" i="51158"/>
  <c r="E17" i="51158"/>
  <c r="F17" i="51158"/>
  <c r="E18" i="51158"/>
  <c r="F18" i="51158"/>
  <c r="E19" i="51158"/>
  <c r="F19" i="51158"/>
  <c r="E20" i="51158"/>
  <c r="F20" i="51158"/>
  <c r="E21" i="51158"/>
  <c r="F21" i="51158"/>
  <c r="E22" i="51158"/>
  <c r="F22" i="51158"/>
  <c r="E23" i="51158"/>
  <c r="F23" i="51158"/>
  <c r="E24" i="51158"/>
  <c r="F24" i="51158"/>
  <c r="E25" i="51158"/>
  <c r="F25" i="51158"/>
  <c r="E26" i="51158"/>
  <c r="F26" i="51158"/>
  <c r="E27" i="51158"/>
  <c r="F27" i="51158"/>
  <c r="I8" i="51158" a="1"/>
  <c r="I8" i="51158"/>
  <c r="J8" i="51158"/>
  <c r="I9" i="51158"/>
  <c r="J9" i="51158"/>
  <c r="I10" i="51158"/>
  <c r="J10" i="51158"/>
  <c r="I11" i="51158"/>
  <c r="J11" i="51158"/>
  <c r="I12" i="51158"/>
  <c r="J12" i="51158"/>
  <c r="I13" i="51158"/>
  <c r="J13" i="51158"/>
  <c r="I14" i="51158"/>
  <c r="J14" i="51158"/>
  <c r="I15" i="51158"/>
  <c r="J15" i="51158"/>
  <c r="I16" i="51158"/>
  <c r="J16" i="51158"/>
  <c r="I17" i="51158"/>
  <c r="J17" i="51158"/>
  <c r="I18" i="51158"/>
  <c r="J18" i="51158"/>
  <c r="I19" i="51158"/>
  <c r="J19" i="51158"/>
  <c r="I20" i="51158"/>
  <c r="J20" i="51158"/>
  <c r="I21" i="51158"/>
  <c r="J21" i="51158"/>
  <c r="I22" i="51158"/>
  <c r="J22" i="51158"/>
  <c r="I23" i="51158"/>
  <c r="J23" i="51158"/>
  <c r="I24" i="51158"/>
  <c r="J24" i="51158"/>
  <c r="I25" i="51158"/>
  <c r="J25" i="51158"/>
  <c r="I26" i="51158"/>
  <c r="J26" i="51158"/>
  <c r="I27" i="51158"/>
  <c r="J27" i="51158"/>
  <c r="D31" i="51158"/>
  <c r="E31" i="51158"/>
  <c r="I31" i="51158"/>
  <c r="J31" i="51158"/>
  <c r="D32" i="51158"/>
  <c r="E32" i="51158"/>
  <c r="I32" i="51158"/>
  <c r="J32" i="51158"/>
  <c r="I33" i="51158"/>
  <c r="J33" i="51158"/>
  <c r="I34" i="51158"/>
  <c r="J34" i="51158"/>
  <c r="I35" i="51158"/>
  <c r="J35" i="51158"/>
  <c r="B36" i="51158"/>
  <c r="B37" i="51158"/>
  <c r="B41" i="51158"/>
  <c r="C41" i="51158" a="1"/>
  <c r="C41" i="51158"/>
  <c r="D41" i="51158"/>
  <c r="C42" i="51158"/>
  <c r="D42" i="51158"/>
  <c r="M41" i="51158" a="1"/>
  <c r="M41" i="51158"/>
  <c r="N41" i="51158"/>
  <c r="B42" i="51158"/>
  <c r="M42" i="51158"/>
  <c r="N42" i="51158"/>
  <c r="M43" i="51158"/>
  <c r="N43" i="51158"/>
  <c r="M44" i="51158"/>
  <c r="N44" i="51158"/>
  <c r="M45" i="51158"/>
  <c r="N45" i="51158"/>
  <c r="M49" i="51158"/>
  <c r="N49" i="51158"/>
  <c r="M50" i="51158"/>
  <c r="N50" i="51158"/>
  <c r="M51" i="51158"/>
  <c r="N51" i="51158"/>
  <c r="M52" i="51158"/>
  <c r="N52" i="51158"/>
  <c r="M53" i="51158"/>
  <c r="N53" i="51158"/>
  <c r="I55" i="51158"/>
  <c r="J55" i="51158"/>
  <c r="I56" i="51158"/>
  <c r="J56" i="51158"/>
  <c r="I57" i="51158"/>
  <c r="J57" i="51158"/>
  <c r="I58" i="51158"/>
  <c r="J58" i="51158"/>
  <c r="I59" i="51158"/>
  <c r="J59" i="51158"/>
  <c r="C112" i="51158"/>
  <c r="D112" i="51158"/>
  <c r="E112" i="51158"/>
  <c r="F112" i="51158"/>
  <c r="G112" i="51158"/>
  <c r="H112" i="51158"/>
  <c r="I112" i="51158"/>
  <c r="J112" i="51158"/>
  <c r="K112" i="51158"/>
  <c r="L112" i="51158"/>
  <c r="M112" i="51158"/>
  <c r="N112" i="51158"/>
  <c r="O112" i="51158"/>
  <c r="P112" i="51158"/>
  <c r="Q112" i="51158"/>
  <c r="R112" i="51158"/>
  <c r="S112" i="51158"/>
  <c r="T112" i="51158"/>
  <c r="U112" i="51158"/>
  <c r="V112" i="51158"/>
  <c r="C159" i="51158"/>
  <c r="D159" i="51158"/>
  <c r="E159" i="51158"/>
  <c r="F159" i="51158"/>
  <c r="G159" i="51158"/>
  <c r="H159" i="51158"/>
  <c r="I159" i="51158"/>
  <c r="J159" i="51158"/>
  <c r="K159" i="51158"/>
  <c r="L159" i="51158"/>
  <c r="M159" i="51158"/>
  <c r="N159" i="51158"/>
  <c r="O159" i="51158"/>
  <c r="P159" i="51158"/>
  <c r="Q159" i="51158"/>
  <c r="R159" i="51158"/>
  <c r="S159" i="51158"/>
  <c r="T159" i="51158"/>
  <c r="U159" i="51158"/>
  <c r="V159" i="51158"/>
  <c r="C163" i="51158"/>
  <c r="D163" i="51158"/>
  <c r="E163" i="51158"/>
  <c r="C164" i="51158"/>
  <c r="D164" i="51158"/>
  <c r="E164" i="51158"/>
  <c r="C165" i="51158"/>
  <c r="D165" i="51158"/>
  <c r="E165" i="51158"/>
  <c r="C166" i="51158"/>
  <c r="D166" i="51158"/>
  <c r="E166" i="51158"/>
  <c r="C167" i="51158"/>
  <c r="D167" i="51158"/>
  <c r="E167" i="51158"/>
  <c r="C194" i="51158" a="1"/>
  <c r="C194" i="51158"/>
  <c r="D194" i="51158"/>
  <c r="E194" i="51158"/>
  <c r="F194" i="51158"/>
  <c r="G194" i="51158"/>
  <c r="H194" i="51158"/>
  <c r="I194" i="51158"/>
  <c r="J194" i="51158"/>
  <c r="K194" i="51158"/>
  <c r="L194" i="51158"/>
  <c r="M194" i="51158"/>
  <c r="N194" i="51158"/>
  <c r="O194" i="51158"/>
  <c r="P194" i="51158"/>
  <c r="Q194" i="51158"/>
  <c r="R194" i="51158"/>
  <c r="S194" i="51158"/>
  <c r="T194" i="51158"/>
  <c r="U194" i="51158"/>
  <c r="V194" i="51158"/>
  <c r="C195" i="51158"/>
  <c r="D195" i="51158"/>
  <c r="E195" i="51158"/>
  <c r="F195" i="51158"/>
  <c r="G195" i="51158"/>
  <c r="H195" i="51158"/>
  <c r="I195" i="51158"/>
  <c r="J195" i="51158"/>
  <c r="K195" i="51158"/>
  <c r="L195" i="51158"/>
  <c r="M195" i="51158"/>
  <c r="N195" i="51158"/>
  <c r="O195" i="51158"/>
  <c r="P195" i="51158"/>
  <c r="Q195" i="51158"/>
  <c r="R195" i="51158"/>
  <c r="S195" i="51158"/>
  <c r="T195" i="51158"/>
  <c r="U195" i="51158"/>
  <c r="V195" i="51158"/>
  <c r="C196" i="51158"/>
  <c r="D196" i="51158"/>
  <c r="E196" i="51158"/>
  <c r="F196" i="51158"/>
  <c r="G196" i="51158"/>
  <c r="H196" i="51158"/>
  <c r="I196" i="51158"/>
  <c r="J196" i="51158"/>
  <c r="K196" i="51158"/>
  <c r="L196" i="51158"/>
  <c r="M196" i="51158"/>
  <c r="N196" i="51158"/>
  <c r="O196" i="51158"/>
  <c r="P196" i="51158"/>
  <c r="Q196" i="51158"/>
  <c r="R196" i="51158"/>
  <c r="S196" i="51158"/>
  <c r="T196" i="51158"/>
  <c r="U196" i="51158"/>
  <c r="V196" i="51158"/>
  <c r="C197" i="51158"/>
  <c r="D197" i="51158"/>
  <c r="E197" i="51158"/>
  <c r="F197" i="51158"/>
  <c r="G197" i="51158"/>
  <c r="H197" i="51158"/>
  <c r="I197" i="51158"/>
  <c r="J197" i="51158"/>
  <c r="K197" i="51158"/>
  <c r="L197" i="51158"/>
  <c r="M197" i="51158"/>
  <c r="N197" i="51158"/>
  <c r="O197" i="51158"/>
  <c r="P197" i="51158"/>
  <c r="Q197" i="51158"/>
  <c r="R197" i="51158"/>
  <c r="S197" i="51158"/>
  <c r="T197" i="51158"/>
  <c r="U197" i="51158"/>
  <c r="V197" i="51158"/>
  <c r="C198" i="51158"/>
  <c r="D198" i="51158"/>
  <c r="E198" i="51158"/>
  <c r="F198" i="51158"/>
  <c r="G198" i="51158"/>
  <c r="H198" i="51158"/>
  <c r="I198" i="51158"/>
  <c r="J198" i="51158"/>
  <c r="K198" i="51158"/>
  <c r="L198" i="51158"/>
  <c r="M198" i="51158"/>
  <c r="N198" i="51158"/>
  <c r="O198" i="51158"/>
  <c r="P198" i="51158"/>
  <c r="Q198" i="51158"/>
  <c r="R198" i="51158"/>
  <c r="S198" i="51158"/>
  <c r="T198" i="51158"/>
  <c r="U198" i="51158"/>
  <c r="V198" i="51158"/>
  <c r="C199" i="51158"/>
  <c r="D199" i="51158"/>
  <c r="E199" i="51158"/>
  <c r="F199" i="51158"/>
  <c r="G199" i="51158"/>
  <c r="H199" i="51158"/>
  <c r="I199" i="51158"/>
  <c r="J199" i="51158"/>
  <c r="K199" i="51158"/>
  <c r="L199" i="51158"/>
  <c r="M199" i="51158"/>
  <c r="N199" i="51158"/>
  <c r="O199" i="51158"/>
  <c r="P199" i="51158"/>
  <c r="Q199" i="51158"/>
  <c r="R199" i="51158"/>
  <c r="S199" i="51158"/>
  <c r="T199" i="51158"/>
  <c r="U199" i="51158"/>
  <c r="V199" i="51158"/>
  <c r="C200" i="51158"/>
  <c r="D200" i="51158"/>
  <c r="E200" i="51158"/>
  <c r="F200" i="51158"/>
  <c r="G200" i="51158"/>
  <c r="H200" i="51158"/>
  <c r="I200" i="51158"/>
  <c r="J200" i="51158"/>
  <c r="K200" i="51158"/>
  <c r="L200" i="51158"/>
  <c r="M200" i="51158"/>
  <c r="N200" i="51158"/>
  <c r="O200" i="51158"/>
  <c r="P200" i="51158"/>
  <c r="Q200" i="51158"/>
  <c r="R200" i="51158"/>
  <c r="S200" i="51158"/>
  <c r="T200" i="51158"/>
  <c r="U200" i="51158"/>
  <c r="V200" i="51158"/>
  <c r="C201" i="51158"/>
  <c r="D201" i="51158"/>
  <c r="E201" i="51158"/>
  <c r="F201" i="51158"/>
  <c r="G201" i="51158"/>
  <c r="H201" i="51158"/>
  <c r="I201" i="51158"/>
  <c r="J201" i="51158"/>
  <c r="K201" i="51158"/>
  <c r="L201" i="51158"/>
  <c r="M201" i="51158"/>
  <c r="N201" i="51158"/>
  <c r="O201" i="51158"/>
  <c r="P201" i="51158"/>
  <c r="Q201" i="51158"/>
  <c r="R201" i="51158"/>
  <c r="S201" i="51158"/>
  <c r="T201" i="51158"/>
  <c r="U201" i="51158"/>
  <c r="V201" i="51158"/>
  <c r="C202" i="51158"/>
  <c r="D202" i="51158"/>
  <c r="E202" i="51158"/>
  <c r="F202" i="51158"/>
  <c r="G202" i="51158"/>
  <c r="H202" i="51158"/>
  <c r="I202" i="51158"/>
  <c r="J202" i="51158"/>
  <c r="K202" i="51158"/>
  <c r="L202" i="51158"/>
  <c r="M202" i="51158"/>
  <c r="N202" i="51158"/>
  <c r="O202" i="51158"/>
  <c r="P202" i="51158"/>
  <c r="Q202" i="51158"/>
  <c r="R202" i="51158"/>
  <c r="S202" i="51158"/>
  <c r="T202" i="51158"/>
  <c r="U202" i="51158"/>
  <c r="V202" i="51158"/>
  <c r="C203" i="51158"/>
  <c r="D203" i="51158"/>
  <c r="E203" i="51158"/>
  <c r="F203" i="51158"/>
  <c r="G203" i="51158"/>
  <c r="H203" i="51158"/>
  <c r="I203" i="51158"/>
  <c r="J203" i="51158"/>
  <c r="K203" i="51158"/>
  <c r="L203" i="51158"/>
  <c r="M203" i="51158"/>
  <c r="N203" i="51158"/>
  <c r="O203" i="51158"/>
  <c r="P203" i="51158"/>
  <c r="Q203" i="51158"/>
  <c r="R203" i="51158"/>
  <c r="S203" i="51158"/>
  <c r="T203" i="51158"/>
  <c r="U203" i="51158"/>
  <c r="V203" i="51158"/>
  <c r="C204" i="51158"/>
  <c r="D204" i="51158"/>
  <c r="E204" i="51158"/>
  <c r="F204" i="51158"/>
  <c r="G204" i="51158"/>
  <c r="H204" i="51158"/>
  <c r="I204" i="51158"/>
  <c r="J204" i="51158"/>
  <c r="K204" i="51158"/>
  <c r="L204" i="51158"/>
  <c r="M204" i="51158"/>
  <c r="N204" i="51158"/>
  <c r="O204" i="51158"/>
  <c r="P204" i="51158"/>
  <c r="Q204" i="51158"/>
  <c r="R204" i="51158"/>
  <c r="S204" i="51158"/>
  <c r="T204" i="51158"/>
  <c r="U204" i="51158"/>
  <c r="V204" i="51158"/>
  <c r="C205" i="51158"/>
  <c r="D205" i="51158"/>
  <c r="E205" i="51158"/>
  <c r="F205" i="51158"/>
  <c r="G205" i="51158"/>
  <c r="H205" i="51158"/>
  <c r="I205" i="51158"/>
  <c r="J205" i="51158"/>
  <c r="K205" i="51158"/>
  <c r="L205" i="51158"/>
  <c r="M205" i="51158"/>
  <c r="N205" i="51158"/>
  <c r="O205" i="51158"/>
  <c r="P205" i="51158"/>
  <c r="Q205" i="51158"/>
  <c r="R205" i="51158"/>
  <c r="S205" i="51158"/>
  <c r="T205" i="51158"/>
  <c r="U205" i="51158"/>
  <c r="V205" i="51158"/>
  <c r="C206" i="51158"/>
  <c r="D206" i="51158"/>
  <c r="E206" i="51158"/>
  <c r="F206" i="51158"/>
  <c r="G206" i="51158"/>
  <c r="H206" i="51158"/>
  <c r="I206" i="51158"/>
  <c r="J206" i="51158"/>
  <c r="K206" i="51158"/>
  <c r="L206" i="51158"/>
  <c r="M206" i="51158"/>
  <c r="N206" i="51158"/>
  <c r="O206" i="51158"/>
  <c r="P206" i="51158"/>
  <c r="Q206" i="51158"/>
  <c r="R206" i="51158"/>
  <c r="S206" i="51158"/>
  <c r="T206" i="51158"/>
  <c r="U206" i="51158"/>
  <c r="V206" i="51158"/>
  <c r="C207" i="51158"/>
  <c r="D207" i="51158"/>
  <c r="E207" i="51158"/>
  <c r="F207" i="51158"/>
  <c r="G207" i="51158"/>
  <c r="H207" i="51158"/>
  <c r="I207" i="51158"/>
  <c r="J207" i="51158"/>
  <c r="K207" i="51158"/>
  <c r="L207" i="51158"/>
  <c r="M207" i="51158"/>
  <c r="N207" i="51158"/>
  <c r="O207" i="51158"/>
  <c r="P207" i="51158"/>
  <c r="Q207" i="51158"/>
  <c r="R207" i="51158"/>
  <c r="S207" i="51158"/>
  <c r="T207" i="51158"/>
  <c r="U207" i="51158"/>
  <c r="V207" i="51158"/>
  <c r="C208" i="51158"/>
  <c r="D208" i="51158"/>
  <c r="E208" i="51158"/>
  <c r="F208" i="51158"/>
  <c r="G208" i="51158"/>
  <c r="H208" i="51158"/>
  <c r="I208" i="51158"/>
  <c r="J208" i="51158"/>
  <c r="K208" i="51158"/>
  <c r="L208" i="51158"/>
  <c r="M208" i="51158"/>
  <c r="N208" i="51158"/>
  <c r="O208" i="51158"/>
  <c r="P208" i="51158"/>
  <c r="Q208" i="51158"/>
  <c r="R208" i="51158"/>
  <c r="S208" i="51158"/>
  <c r="T208" i="51158"/>
  <c r="U208" i="51158"/>
  <c r="V208" i="51158"/>
  <c r="C209" i="51158"/>
  <c r="D209" i="51158"/>
  <c r="E209" i="51158"/>
  <c r="F209" i="51158"/>
  <c r="G209" i="51158"/>
  <c r="H209" i="51158"/>
  <c r="I209" i="51158"/>
  <c r="J209" i="51158"/>
  <c r="K209" i="51158"/>
  <c r="L209" i="51158"/>
  <c r="M209" i="51158"/>
  <c r="N209" i="51158"/>
  <c r="O209" i="51158"/>
  <c r="P209" i="51158"/>
  <c r="Q209" i="51158"/>
  <c r="R209" i="51158"/>
  <c r="S209" i="51158"/>
  <c r="T209" i="51158"/>
  <c r="U209" i="51158"/>
  <c r="V209" i="51158"/>
  <c r="C210" i="51158"/>
  <c r="D210" i="51158"/>
  <c r="E210" i="51158"/>
  <c r="F210" i="51158"/>
  <c r="G210" i="51158"/>
  <c r="H210" i="51158"/>
  <c r="I210" i="51158"/>
  <c r="J210" i="51158"/>
  <c r="K210" i="51158"/>
  <c r="L210" i="51158"/>
  <c r="M210" i="51158"/>
  <c r="N210" i="51158"/>
  <c r="O210" i="51158"/>
  <c r="P210" i="51158"/>
  <c r="Q210" i="51158"/>
  <c r="R210" i="51158"/>
  <c r="S210" i="51158"/>
  <c r="T210" i="51158"/>
  <c r="U210" i="51158"/>
  <c r="V210" i="51158"/>
  <c r="C211" i="51158"/>
  <c r="D211" i="51158"/>
  <c r="E211" i="51158"/>
  <c r="F211" i="51158"/>
  <c r="G211" i="51158"/>
  <c r="H211" i="51158"/>
  <c r="I211" i="51158"/>
  <c r="J211" i="51158"/>
  <c r="K211" i="51158"/>
  <c r="L211" i="51158"/>
  <c r="M211" i="51158"/>
  <c r="N211" i="51158"/>
  <c r="O211" i="51158"/>
  <c r="P211" i="51158"/>
  <c r="Q211" i="51158"/>
  <c r="R211" i="51158"/>
  <c r="S211" i="51158"/>
  <c r="T211" i="51158"/>
  <c r="U211" i="51158"/>
  <c r="V211" i="51158"/>
  <c r="C212" i="51158"/>
  <c r="D212" i="51158"/>
  <c r="E212" i="51158"/>
  <c r="F212" i="51158"/>
  <c r="G212" i="51158"/>
  <c r="H212" i="51158"/>
  <c r="I212" i="51158"/>
  <c r="J212" i="51158"/>
  <c r="K212" i="51158"/>
  <c r="L212" i="51158"/>
  <c r="M212" i="51158"/>
  <c r="N212" i="51158"/>
  <c r="O212" i="51158"/>
  <c r="P212" i="51158"/>
  <c r="Q212" i="51158"/>
  <c r="R212" i="51158"/>
  <c r="S212" i="51158"/>
  <c r="T212" i="51158"/>
  <c r="U212" i="51158"/>
  <c r="V212" i="51158"/>
  <c r="C213" i="51158"/>
  <c r="D213" i="51158"/>
  <c r="E213" i="51158"/>
  <c r="F213" i="51158"/>
  <c r="G213" i="51158"/>
  <c r="H213" i="51158"/>
  <c r="I213" i="51158"/>
  <c r="J213" i="51158"/>
  <c r="K213" i="51158"/>
  <c r="L213" i="51158"/>
  <c r="M213" i="51158"/>
  <c r="N213" i="51158"/>
  <c r="O213" i="51158"/>
  <c r="P213" i="51158"/>
  <c r="Q213" i="51158"/>
  <c r="R213" i="51158"/>
  <c r="S213" i="51158"/>
  <c r="T213" i="51158"/>
  <c r="U213" i="51158"/>
  <c r="V213" i="51158"/>
  <c r="C218" i="51158"/>
  <c r="C219" i="51158"/>
  <c r="C220" i="51158"/>
  <c r="C221" i="51158"/>
  <c r="C222" i="51158"/>
  <c r="D223" i="51158"/>
  <c r="D224" i="51158"/>
  <c r="D225" i="51158"/>
  <c r="D226" i="51158"/>
  <c r="D227" i="51158"/>
  <c r="E228" i="51158"/>
  <c r="E229" i="51158"/>
  <c r="E230" i="51158"/>
  <c r="E231" i="51158"/>
  <c r="E232" i="51158"/>
  <c r="C237" i="51158" a="1"/>
  <c r="C237" i="51158"/>
  <c r="D237" i="51158"/>
  <c r="E237" i="51158"/>
  <c r="F237" i="51158"/>
  <c r="G237" i="51158"/>
  <c r="H237" i="51158"/>
  <c r="I237" i="51158"/>
  <c r="J237" i="51158"/>
  <c r="K237" i="51158"/>
  <c r="L237" i="51158"/>
  <c r="M237" i="51158"/>
  <c r="N237" i="51158"/>
  <c r="O237" i="51158"/>
  <c r="P237" i="51158"/>
  <c r="Q237" i="51158"/>
  <c r="R237" i="51158"/>
  <c r="S237" i="51158"/>
  <c r="T237" i="51158"/>
  <c r="U237" i="51158"/>
  <c r="V237" i="51158"/>
  <c r="C238" i="51158" a="1"/>
  <c r="C238" i="51158"/>
  <c r="D238" i="51158"/>
  <c r="E238" i="51158"/>
  <c r="F238" i="51158"/>
  <c r="G238" i="51158"/>
  <c r="H238" i="51158"/>
  <c r="I238" i="51158"/>
  <c r="J238" i="51158"/>
  <c r="K238" i="51158"/>
  <c r="L238" i="51158"/>
  <c r="M238" i="51158"/>
  <c r="N238" i="51158"/>
  <c r="O238" i="51158"/>
  <c r="P238" i="51158"/>
  <c r="Q238" i="51158"/>
  <c r="R238" i="51158"/>
  <c r="S238" i="51158"/>
  <c r="T238" i="51158"/>
  <c r="U238" i="51158"/>
  <c r="V238" i="51158"/>
  <c r="C239" i="51158" a="1"/>
  <c r="C239" i="51158"/>
  <c r="D239" i="51158"/>
  <c r="E239" i="51158"/>
  <c r="F239" i="51158"/>
  <c r="G239" i="51158"/>
  <c r="H239" i="51158"/>
  <c r="I239" i="51158"/>
  <c r="J239" i="51158"/>
  <c r="K239" i="51158"/>
  <c r="L239" i="51158"/>
  <c r="M239" i="51158"/>
  <c r="N239" i="51158"/>
  <c r="O239" i="51158"/>
  <c r="P239" i="51158"/>
  <c r="Q239" i="51158"/>
  <c r="R239" i="51158"/>
  <c r="S239" i="51158"/>
  <c r="T239" i="51158"/>
  <c r="U239" i="51158"/>
  <c r="V239" i="51158"/>
  <c r="C240" i="51158" a="1"/>
  <c r="C240" i="51158"/>
  <c r="D240" i="51158"/>
  <c r="E240" i="51158"/>
  <c r="F240" i="51158"/>
  <c r="G240" i="51158"/>
  <c r="H240" i="51158"/>
  <c r="I240" i="51158"/>
  <c r="J240" i="51158"/>
  <c r="K240" i="51158"/>
  <c r="L240" i="51158"/>
  <c r="M240" i="51158"/>
  <c r="N240" i="51158"/>
  <c r="O240" i="51158"/>
  <c r="P240" i="51158"/>
  <c r="Q240" i="51158"/>
  <c r="R240" i="51158"/>
  <c r="S240" i="51158"/>
  <c r="T240" i="51158"/>
  <c r="U240" i="51158"/>
  <c r="V240" i="51158"/>
  <c r="C241" i="51158" a="1"/>
  <c r="C241" i="51158"/>
  <c r="D241" i="51158"/>
  <c r="E241" i="51158"/>
  <c r="F241" i="51158"/>
  <c r="G241" i="51158"/>
  <c r="H241" i="51158"/>
  <c r="I241" i="51158"/>
  <c r="J241" i="51158"/>
  <c r="K241" i="51158"/>
  <c r="L241" i="51158"/>
  <c r="M241" i="51158"/>
  <c r="N241" i="51158"/>
  <c r="O241" i="51158"/>
  <c r="P241" i="51158"/>
  <c r="Q241" i="51158"/>
  <c r="R241" i="51158"/>
  <c r="S241" i="51158"/>
  <c r="T241" i="51158"/>
  <c r="U241" i="51158"/>
  <c r="V241" i="51158"/>
  <c r="C242" i="51158" a="1"/>
  <c r="C242" i="51158"/>
  <c r="D242" i="51158"/>
  <c r="E242" i="51158"/>
  <c r="F242" i="51158"/>
  <c r="G242" i="51158"/>
  <c r="H242" i="51158"/>
  <c r="I242" i="51158"/>
  <c r="J242" i="51158"/>
  <c r="K242" i="51158"/>
  <c r="L242" i="51158"/>
  <c r="M242" i="51158"/>
  <c r="N242" i="51158"/>
  <c r="O242" i="51158"/>
  <c r="P242" i="51158"/>
  <c r="Q242" i="51158"/>
  <c r="R242" i="51158"/>
  <c r="S242" i="51158"/>
  <c r="T242" i="51158"/>
  <c r="U242" i="51158"/>
  <c r="V242" i="51158"/>
  <c r="C243" i="51158" a="1"/>
  <c r="C243" i="51158"/>
  <c r="D243" i="51158"/>
  <c r="E243" i="51158"/>
  <c r="F243" i="51158"/>
  <c r="G243" i="51158"/>
  <c r="H243" i="51158"/>
  <c r="I243" i="51158"/>
  <c r="J243" i="51158"/>
  <c r="K243" i="51158"/>
  <c r="L243" i="51158"/>
  <c r="M243" i="51158"/>
  <c r="N243" i="51158"/>
  <c r="O243" i="51158"/>
  <c r="P243" i="51158"/>
  <c r="Q243" i="51158"/>
  <c r="R243" i="51158"/>
  <c r="S243" i="51158"/>
  <c r="T243" i="51158"/>
  <c r="U243" i="51158"/>
  <c r="V243" i="51158"/>
  <c r="C244" i="51158" a="1"/>
  <c r="C244" i="51158"/>
  <c r="D244" i="51158"/>
  <c r="E244" i="51158"/>
  <c r="F244" i="51158"/>
  <c r="G244" i="51158"/>
  <c r="H244" i="51158"/>
  <c r="I244" i="51158"/>
  <c r="J244" i="51158"/>
  <c r="K244" i="51158"/>
  <c r="L244" i="51158"/>
  <c r="M244" i="51158"/>
  <c r="N244" i="51158"/>
  <c r="O244" i="51158"/>
  <c r="P244" i="51158"/>
  <c r="Q244" i="51158"/>
  <c r="R244" i="51158"/>
  <c r="S244" i="51158"/>
  <c r="T244" i="51158"/>
  <c r="U244" i="51158"/>
  <c r="V244" i="51158"/>
  <c r="C245" i="51158" a="1"/>
  <c r="C245" i="51158"/>
  <c r="D245" i="51158"/>
  <c r="E245" i="51158"/>
  <c r="F245" i="51158"/>
  <c r="G245" i="51158"/>
  <c r="H245" i="51158"/>
  <c r="I245" i="51158"/>
  <c r="J245" i="51158"/>
  <c r="K245" i="51158"/>
  <c r="L245" i="51158"/>
  <c r="M245" i="51158"/>
  <c r="N245" i="51158"/>
  <c r="O245" i="51158"/>
  <c r="P245" i="51158"/>
  <c r="Q245" i="51158"/>
  <c r="R245" i="51158"/>
  <c r="S245" i="51158"/>
  <c r="T245" i="51158"/>
  <c r="U245" i="51158"/>
  <c r="V245" i="51158"/>
  <c r="C246" i="51158" a="1"/>
  <c r="C246" i="51158"/>
  <c r="D246" i="51158"/>
  <c r="E246" i="51158"/>
  <c r="F246" i="51158"/>
  <c r="G246" i="51158"/>
  <c r="H246" i="51158"/>
  <c r="I246" i="51158"/>
  <c r="J246" i="51158"/>
  <c r="K246" i="51158"/>
  <c r="L246" i="51158"/>
  <c r="M246" i="51158"/>
  <c r="N246" i="51158"/>
  <c r="O246" i="51158"/>
  <c r="P246" i="51158"/>
  <c r="Q246" i="51158"/>
  <c r="R246" i="51158"/>
  <c r="S246" i="51158"/>
  <c r="T246" i="51158"/>
  <c r="U246" i="51158"/>
  <c r="V246" i="51158"/>
  <c r="C247" i="51158" a="1"/>
  <c r="C247" i="51158"/>
  <c r="D247" i="51158"/>
  <c r="E247" i="51158"/>
  <c r="F247" i="51158"/>
  <c r="G247" i="51158"/>
  <c r="H247" i="51158"/>
  <c r="I247" i="51158"/>
  <c r="J247" i="51158"/>
  <c r="K247" i="51158"/>
  <c r="L247" i="51158"/>
  <c r="M247" i="51158"/>
  <c r="N247" i="51158"/>
  <c r="O247" i="51158"/>
  <c r="P247" i="51158"/>
  <c r="Q247" i="51158"/>
  <c r="R247" i="51158"/>
  <c r="S247" i="51158"/>
  <c r="T247" i="51158"/>
  <c r="U247" i="51158"/>
  <c r="V247" i="51158"/>
  <c r="C248" i="51158" a="1"/>
  <c r="C248" i="51158"/>
  <c r="D248" i="51158"/>
  <c r="E248" i="51158"/>
  <c r="F248" i="51158"/>
  <c r="G248" i="51158"/>
  <c r="H248" i="51158"/>
  <c r="I248" i="51158"/>
  <c r="J248" i="51158"/>
  <c r="K248" i="51158"/>
  <c r="L248" i="51158"/>
  <c r="M248" i="51158"/>
  <c r="N248" i="51158"/>
  <c r="O248" i="51158"/>
  <c r="P248" i="51158"/>
  <c r="Q248" i="51158"/>
  <c r="R248" i="51158"/>
  <c r="S248" i="51158"/>
  <c r="T248" i="51158"/>
  <c r="U248" i="51158"/>
  <c r="V248" i="51158"/>
  <c r="C249" i="51158" a="1"/>
  <c r="C249" i="51158"/>
  <c r="D249" i="51158"/>
  <c r="E249" i="51158"/>
  <c r="F249" i="51158"/>
  <c r="G249" i="51158"/>
  <c r="H249" i="51158"/>
  <c r="I249" i="51158"/>
  <c r="J249" i="51158"/>
  <c r="K249" i="51158"/>
  <c r="L249" i="51158"/>
  <c r="M249" i="51158"/>
  <c r="N249" i="51158"/>
  <c r="O249" i="51158"/>
  <c r="P249" i="51158"/>
  <c r="Q249" i="51158"/>
  <c r="R249" i="51158"/>
  <c r="S249" i="51158"/>
  <c r="T249" i="51158"/>
  <c r="U249" i="51158"/>
  <c r="V249" i="51158"/>
  <c r="C250" i="51158" a="1"/>
  <c r="C250" i="51158"/>
  <c r="D250" i="51158"/>
  <c r="E250" i="51158"/>
  <c r="F250" i="51158"/>
  <c r="G250" i="51158"/>
  <c r="H250" i="51158"/>
  <c r="I250" i="51158"/>
  <c r="J250" i="51158"/>
  <c r="K250" i="51158"/>
  <c r="L250" i="51158"/>
  <c r="M250" i="51158"/>
  <c r="N250" i="51158"/>
  <c r="O250" i="51158"/>
  <c r="P250" i="51158"/>
  <c r="Q250" i="51158"/>
  <c r="R250" i="51158"/>
  <c r="S250" i="51158"/>
  <c r="T250" i="51158"/>
  <c r="U250" i="51158"/>
  <c r="V250" i="51158"/>
  <c r="C251" i="51158" a="1"/>
  <c r="C251" i="51158"/>
  <c r="D251" i="51158"/>
  <c r="E251" i="51158"/>
  <c r="F251" i="51158"/>
  <c r="G251" i="51158"/>
  <c r="H251" i="51158"/>
  <c r="I251" i="51158"/>
  <c r="J251" i="51158"/>
  <c r="K251" i="51158"/>
  <c r="L251" i="51158"/>
  <c r="M251" i="51158"/>
  <c r="N251" i="51158"/>
  <c r="O251" i="51158"/>
  <c r="P251" i="51158"/>
  <c r="Q251" i="51158"/>
  <c r="R251" i="51158"/>
  <c r="S251" i="51158"/>
  <c r="T251" i="51158"/>
  <c r="U251" i="51158"/>
  <c r="V251" i="51158"/>
  <c r="C256" i="51158"/>
  <c r="D256" i="51158"/>
  <c r="E256" i="51158"/>
  <c r="F256" i="51158"/>
  <c r="G256" i="51158"/>
  <c r="H256" i="51158"/>
  <c r="I256" i="51158"/>
  <c r="J256" i="51158"/>
  <c r="K256" i="51158"/>
  <c r="L256" i="51158"/>
  <c r="M256" i="51158"/>
  <c r="N256" i="51158"/>
  <c r="O256" i="51158"/>
  <c r="P256" i="51158"/>
  <c r="Q256" i="51158"/>
  <c r="R256" i="51158"/>
  <c r="S256" i="51158"/>
  <c r="T256" i="51158"/>
  <c r="U256" i="51158"/>
  <c r="V256" i="51158"/>
  <c r="C257" i="51158"/>
  <c r="D257" i="51158"/>
  <c r="E257" i="51158"/>
  <c r="F257" i="51158"/>
  <c r="G257" i="51158"/>
  <c r="H257" i="51158"/>
  <c r="I257" i="51158"/>
  <c r="J257" i="51158"/>
  <c r="K257" i="51158"/>
  <c r="L257" i="51158"/>
  <c r="M257" i="51158"/>
  <c r="N257" i="51158"/>
  <c r="O257" i="51158"/>
  <c r="P257" i="51158"/>
  <c r="Q257" i="51158"/>
  <c r="R257" i="51158"/>
  <c r="S257" i="51158"/>
  <c r="T257" i="51158"/>
  <c r="U257" i="51158"/>
  <c r="V257" i="51158"/>
  <c r="C258" i="51158"/>
  <c r="D258" i="51158"/>
  <c r="E258" i="51158"/>
  <c r="F258" i="51158"/>
  <c r="G258" i="51158"/>
  <c r="H258" i="51158"/>
  <c r="I258" i="51158"/>
  <c r="J258" i="51158"/>
  <c r="K258" i="51158"/>
  <c r="L258" i="51158"/>
  <c r="M258" i="51158"/>
  <c r="N258" i="51158"/>
  <c r="O258" i="51158"/>
  <c r="P258" i="51158"/>
  <c r="Q258" i="51158"/>
  <c r="R258" i="51158"/>
  <c r="S258" i="51158"/>
  <c r="T258" i="51158"/>
  <c r="U258" i="51158"/>
  <c r="V258" i="51158"/>
  <c r="C259" i="51158"/>
  <c r="D259" i="51158"/>
  <c r="E259" i="51158"/>
  <c r="F259" i="51158"/>
  <c r="G259" i="51158"/>
  <c r="H259" i="51158"/>
  <c r="I259" i="51158"/>
  <c r="J259" i="51158"/>
  <c r="K259" i="51158"/>
  <c r="L259" i="51158"/>
  <c r="M259" i="51158"/>
  <c r="N259" i="51158"/>
  <c r="O259" i="51158"/>
  <c r="P259" i="51158"/>
  <c r="Q259" i="51158"/>
  <c r="R259" i="51158"/>
  <c r="S259" i="51158"/>
  <c r="T259" i="51158"/>
  <c r="U259" i="51158"/>
  <c r="V259" i="51158"/>
  <c r="C260" i="51158"/>
  <c r="D260" i="51158"/>
  <c r="E260" i="51158"/>
  <c r="F260" i="51158"/>
  <c r="G260" i="51158"/>
  <c r="H260" i="51158"/>
  <c r="I260" i="51158"/>
  <c r="J260" i="51158"/>
  <c r="K260" i="51158"/>
  <c r="L260" i="51158"/>
  <c r="M260" i="51158"/>
  <c r="N260" i="51158"/>
  <c r="O260" i="51158"/>
  <c r="P260" i="51158"/>
  <c r="Q260" i="51158"/>
  <c r="R260" i="51158"/>
  <c r="S260" i="51158"/>
  <c r="T260" i="51158"/>
  <c r="U260" i="51158"/>
  <c r="V260" i="51158"/>
  <c r="C261" i="51158"/>
  <c r="D261" i="51158"/>
  <c r="E261" i="51158"/>
  <c r="F261" i="51158"/>
  <c r="G261" i="51158"/>
  <c r="H261" i="51158"/>
  <c r="I261" i="51158"/>
  <c r="J261" i="51158"/>
  <c r="K261" i="51158"/>
  <c r="L261" i="51158"/>
  <c r="M261" i="51158"/>
  <c r="N261" i="51158"/>
  <c r="O261" i="51158"/>
  <c r="P261" i="51158"/>
  <c r="Q261" i="51158"/>
  <c r="R261" i="51158"/>
  <c r="S261" i="51158"/>
  <c r="T261" i="51158"/>
  <c r="U261" i="51158"/>
  <c r="V261" i="51158"/>
  <c r="C262" i="51158"/>
  <c r="D262" i="51158"/>
  <c r="E262" i="51158"/>
  <c r="F262" i="51158"/>
  <c r="G262" i="51158"/>
  <c r="H262" i="51158"/>
  <c r="I262" i="51158"/>
  <c r="J262" i="51158"/>
  <c r="K262" i="51158"/>
  <c r="L262" i="51158"/>
  <c r="M262" i="51158"/>
  <c r="N262" i="51158"/>
  <c r="O262" i="51158"/>
  <c r="P262" i="51158"/>
  <c r="Q262" i="51158"/>
  <c r="R262" i="51158"/>
  <c r="S262" i="51158"/>
  <c r="T262" i="51158"/>
  <c r="U262" i="51158"/>
  <c r="V262" i="51158"/>
  <c r="C263" i="51158"/>
  <c r="D263" i="51158"/>
  <c r="E263" i="51158"/>
  <c r="F263" i="51158"/>
  <c r="G263" i="51158"/>
  <c r="H263" i="51158"/>
  <c r="I263" i="51158"/>
  <c r="J263" i="51158"/>
  <c r="K263" i="51158"/>
  <c r="L263" i="51158"/>
  <c r="M263" i="51158"/>
  <c r="N263" i="51158"/>
  <c r="O263" i="51158"/>
  <c r="P263" i="51158"/>
  <c r="Q263" i="51158"/>
  <c r="R263" i="51158"/>
  <c r="S263" i="51158"/>
  <c r="T263" i="51158"/>
  <c r="U263" i="51158"/>
  <c r="V263" i="51158"/>
  <c r="C264" i="51158"/>
  <c r="D264" i="51158"/>
  <c r="E264" i="51158"/>
  <c r="F264" i="51158"/>
  <c r="G264" i="51158"/>
  <c r="H264" i="51158"/>
  <c r="I264" i="51158"/>
  <c r="J264" i="51158"/>
  <c r="K264" i="51158"/>
  <c r="L264" i="51158"/>
  <c r="M264" i="51158"/>
  <c r="N264" i="51158"/>
  <c r="O264" i="51158"/>
  <c r="P264" i="51158"/>
  <c r="Q264" i="51158"/>
  <c r="R264" i="51158"/>
  <c r="S264" i="51158"/>
  <c r="T264" i="51158"/>
  <c r="U264" i="51158"/>
  <c r="V264" i="51158"/>
  <c r="C265" i="51158"/>
  <c r="D265" i="51158"/>
  <c r="E265" i="51158"/>
  <c r="F265" i="51158"/>
  <c r="G265" i="51158"/>
  <c r="H265" i="51158"/>
  <c r="I265" i="51158"/>
  <c r="J265" i="51158"/>
  <c r="K265" i="51158"/>
  <c r="L265" i="51158"/>
  <c r="M265" i="51158"/>
  <c r="N265" i="51158"/>
  <c r="O265" i="51158"/>
  <c r="P265" i="51158"/>
  <c r="Q265" i="51158"/>
  <c r="R265" i="51158"/>
  <c r="S265" i="51158"/>
  <c r="T265" i="51158"/>
  <c r="U265" i="51158"/>
  <c r="V265" i="51158"/>
  <c r="C266" i="51158"/>
  <c r="D266" i="51158"/>
  <c r="E266" i="51158"/>
  <c r="F266" i="51158"/>
  <c r="G266" i="51158"/>
  <c r="H266" i="51158"/>
  <c r="I266" i="51158"/>
  <c r="J266" i="51158"/>
  <c r="K266" i="51158"/>
  <c r="L266" i="51158"/>
  <c r="M266" i="51158"/>
  <c r="N266" i="51158"/>
  <c r="O266" i="51158"/>
  <c r="P266" i="51158"/>
  <c r="Q266" i="51158"/>
  <c r="R266" i="51158"/>
  <c r="S266" i="51158"/>
  <c r="T266" i="51158"/>
  <c r="U266" i="51158"/>
  <c r="V266" i="51158"/>
  <c r="C267" i="51158"/>
  <c r="D267" i="51158"/>
  <c r="E267" i="51158"/>
  <c r="F267" i="51158"/>
  <c r="G267" i="51158"/>
  <c r="H267" i="51158"/>
  <c r="I267" i="51158"/>
  <c r="J267" i="51158"/>
  <c r="K267" i="51158"/>
  <c r="L267" i="51158"/>
  <c r="M267" i="51158"/>
  <c r="N267" i="51158"/>
  <c r="O267" i="51158"/>
  <c r="P267" i="51158"/>
  <c r="Q267" i="51158"/>
  <c r="R267" i="51158"/>
  <c r="S267" i="51158"/>
  <c r="T267" i="51158"/>
  <c r="U267" i="51158"/>
  <c r="V267" i="51158"/>
  <c r="C268" i="51158"/>
  <c r="D268" i="51158"/>
  <c r="E268" i="51158"/>
  <c r="F268" i="51158"/>
  <c r="G268" i="51158"/>
  <c r="H268" i="51158"/>
  <c r="I268" i="51158"/>
  <c r="J268" i="51158"/>
  <c r="K268" i="51158"/>
  <c r="L268" i="51158"/>
  <c r="M268" i="51158"/>
  <c r="N268" i="51158"/>
  <c r="O268" i="51158"/>
  <c r="P268" i="51158"/>
  <c r="Q268" i="51158"/>
  <c r="R268" i="51158"/>
  <c r="S268" i="51158"/>
  <c r="T268" i="51158"/>
  <c r="U268" i="51158"/>
  <c r="V268" i="51158"/>
  <c r="C269" i="51158"/>
  <c r="D269" i="51158"/>
  <c r="E269" i="51158"/>
  <c r="F269" i="51158"/>
  <c r="G269" i="51158"/>
  <c r="H269" i="51158"/>
  <c r="I269" i="51158"/>
  <c r="J269" i="51158"/>
  <c r="K269" i="51158"/>
  <c r="L269" i="51158"/>
  <c r="M269" i="51158"/>
  <c r="N269" i="51158"/>
  <c r="O269" i="51158"/>
  <c r="P269" i="51158"/>
  <c r="Q269" i="51158"/>
  <c r="R269" i="51158"/>
  <c r="S269" i="51158"/>
  <c r="T269" i="51158"/>
  <c r="U269" i="51158"/>
  <c r="V269" i="51158"/>
  <c r="C270" i="51158"/>
  <c r="D270" i="51158"/>
  <c r="E270" i="51158"/>
  <c r="F270" i="51158"/>
  <c r="G270" i="51158"/>
  <c r="H270" i="51158"/>
  <c r="I270" i="51158"/>
  <c r="J270" i="51158"/>
  <c r="K270" i="51158"/>
  <c r="L270" i="51158"/>
  <c r="M270" i="51158"/>
  <c r="N270" i="51158"/>
  <c r="O270" i="51158"/>
  <c r="P270" i="51158"/>
  <c r="Q270" i="51158"/>
  <c r="R270" i="51158"/>
  <c r="S270" i="51158"/>
  <c r="T270" i="51158"/>
  <c r="U270" i="51158"/>
  <c r="V270" i="51158"/>
  <c r="C275" i="51158"/>
  <c r="D275" i="51158"/>
  <c r="F275" i="51158"/>
  <c r="G275" i="51158"/>
  <c r="I275" i="51158"/>
  <c r="J275" i="51158"/>
  <c r="L275" i="51158"/>
  <c r="M275" i="51158"/>
  <c r="O275" i="51158"/>
  <c r="P275" i="51158"/>
  <c r="C276" i="51158"/>
  <c r="D276" i="51158"/>
  <c r="F276" i="51158"/>
  <c r="G276" i="51158"/>
  <c r="I276" i="51158"/>
  <c r="J276" i="51158"/>
  <c r="L276" i="51158"/>
  <c r="M276" i="51158"/>
  <c r="O276" i="51158"/>
  <c r="P276" i="51158"/>
  <c r="C277" i="51158"/>
  <c r="D277" i="51158"/>
  <c r="F277" i="51158"/>
  <c r="G277" i="51158"/>
  <c r="I277" i="51158"/>
  <c r="J277" i="51158"/>
  <c r="L277" i="51158"/>
  <c r="M277" i="51158"/>
  <c r="O277" i="51158"/>
  <c r="P277" i="51158"/>
  <c r="C278" i="51158"/>
  <c r="D278" i="51158"/>
  <c r="F278" i="51158"/>
  <c r="G278" i="51158"/>
  <c r="I278" i="51158"/>
  <c r="J278" i="51158"/>
  <c r="L278" i="51158"/>
  <c r="M278" i="51158"/>
  <c r="O278" i="51158"/>
  <c r="P278" i="51158"/>
  <c r="C279" i="51158"/>
  <c r="D279" i="51158"/>
  <c r="F279" i="51158"/>
  <c r="G279" i="51158"/>
  <c r="I279" i="51158"/>
  <c r="J279" i="51158"/>
  <c r="L279" i="51158"/>
  <c r="M279" i="51158"/>
  <c r="O279" i="51158"/>
  <c r="P279" i="51158"/>
  <c r="C280" i="51158"/>
  <c r="D280" i="51158"/>
  <c r="F280" i="51158"/>
  <c r="G280" i="51158"/>
  <c r="I280" i="51158"/>
  <c r="J280" i="51158"/>
  <c r="L280" i="51158"/>
  <c r="M280" i="51158"/>
  <c r="O280" i="51158"/>
  <c r="P280" i="51158"/>
  <c r="C281" i="51158"/>
  <c r="D281" i="51158"/>
  <c r="F281" i="51158"/>
  <c r="G281" i="51158"/>
  <c r="I281" i="51158"/>
  <c r="J281" i="51158"/>
  <c r="L281" i="51158"/>
  <c r="M281" i="51158"/>
  <c r="O281" i="51158"/>
  <c r="P281" i="51158"/>
  <c r="C282" i="51158"/>
  <c r="D282" i="51158"/>
  <c r="F282" i="51158"/>
  <c r="G282" i="51158"/>
  <c r="I282" i="51158"/>
  <c r="J282" i="51158"/>
  <c r="L282" i="51158"/>
  <c r="M282" i="51158"/>
  <c r="O282" i="51158"/>
  <c r="P282" i="51158"/>
  <c r="C283" i="51158"/>
  <c r="D283" i="51158"/>
  <c r="F283" i="51158"/>
  <c r="G283" i="51158"/>
  <c r="I283" i="51158"/>
  <c r="J283" i="51158"/>
  <c r="L283" i="51158"/>
  <c r="M283" i="51158"/>
  <c r="O283" i="51158"/>
  <c r="P283" i="51158"/>
  <c r="C284" i="51158"/>
  <c r="D284" i="51158"/>
  <c r="F284" i="51158"/>
  <c r="G284" i="51158"/>
  <c r="I284" i="51158"/>
  <c r="J284" i="51158"/>
  <c r="L284" i="51158"/>
  <c r="M284" i="51158"/>
  <c r="O284" i="51158"/>
  <c r="P284" i="51158"/>
  <c r="C312" i="51158"/>
  <c r="D312" i="51158"/>
  <c r="F312" i="51158"/>
  <c r="G312" i="51158"/>
  <c r="I312" i="51158"/>
  <c r="J312" i="51158"/>
  <c r="L312" i="51158"/>
  <c r="M312" i="51158"/>
  <c r="O312" i="51158"/>
  <c r="P312" i="51158"/>
  <c r="C313" i="51158"/>
  <c r="D313" i="51158"/>
  <c r="F313" i="51158"/>
  <c r="G313" i="51158"/>
  <c r="I313" i="51158"/>
  <c r="J313" i="51158"/>
  <c r="L313" i="51158"/>
  <c r="M313" i="51158"/>
  <c r="O313" i="51158"/>
  <c r="P313" i="51158"/>
  <c r="C314" i="51158"/>
  <c r="D314" i="51158"/>
  <c r="F314" i="51158"/>
  <c r="G314" i="51158"/>
  <c r="I314" i="51158"/>
  <c r="J314" i="51158"/>
  <c r="L314" i="51158"/>
  <c r="M314" i="51158"/>
  <c r="O314" i="51158"/>
  <c r="P314" i="51158"/>
  <c r="C315" i="51158"/>
  <c r="D315" i="51158"/>
  <c r="F315" i="51158"/>
  <c r="G315" i="51158"/>
  <c r="I315" i="51158"/>
  <c r="J315" i="51158"/>
  <c r="L315" i="51158"/>
  <c r="M315" i="51158"/>
  <c r="O315" i="51158"/>
  <c r="P315" i="51158"/>
  <c r="C316" i="51158"/>
  <c r="D316" i="51158"/>
  <c r="F316" i="51158"/>
  <c r="G316" i="51158"/>
  <c r="I316" i="51158"/>
  <c r="J316" i="51158"/>
  <c r="L316" i="51158"/>
  <c r="M316" i="51158"/>
  <c r="O316" i="51158"/>
  <c r="P316" i="51158"/>
  <c r="C317" i="51158"/>
  <c r="D317" i="51158"/>
  <c r="F317" i="51158"/>
  <c r="G317" i="51158"/>
  <c r="I317" i="51158"/>
  <c r="J317" i="51158"/>
  <c r="L317" i="51158"/>
  <c r="M317" i="51158"/>
  <c r="O317" i="51158"/>
  <c r="P317" i="51158"/>
  <c r="C318" i="51158"/>
  <c r="D318" i="51158"/>
  <c r="F318" i="51158"/>
  <c r="G318" i="51158"/>
  <c r="I318" i="51158"/>
  <c r="J318" i="51158"/>
  <c r="L318" i="51158"/>
  <c r="M318" i="51158"/>
  <c r="O318" i="51158"/>
  <c r="P318" i="51158"/>
  <c r="C319" i="51158"/>
  <c r="D319" i="51158"/>
  <c r="F319" i="51158"/>
  <c r="G319" i="51158"/>
  <c r="I319" i="51158"/>
  <c r="J319" i="51158"/>
  <c r="L319" i="51158"/>
  <c r="M319" i="51158"/>
  <c r="O319" i="51158"/>
  <c r="P319" i="51158"/>
  <c r="C320" i="51158"/>
  <c r="D320" i="51158"/>
  <c r="F320" i="51158"/>
  <c r="G320" i="51158"/>
  <c r="I320" i="51158"/>
  <c r="J320" i="51158"/>
  <c r="L320" i="51158"/>
  <c r="M320" i="51158"/>
  <c r="O320" i="51158"/>
  <c r="P320" i="51158"/>
  <c r="C321" i="51158"/>
  <c r="D321" i="51158"/>
  <c r="F321" i="51158"/>
  <c r="G321" i="51158"/>
  <c r="I321" i="51158"/>
  <c r="J321" i="51158"/>
  <c r="L321" i="51158"/>
  <c r="M321" i="51158"/>
  <c r="O321" i="51158"/>
  <c r="P321" i="51158"/>
  <c r="C347" i="51158"/>
  <c r="D347" i="51158"/>
  <c r="F347" i="51158"/>
  <c r="G347" i="51158"/>
  <c r="I347" i="51158"/>
  <c r="J347" i="51158"/>
  <c r="L347" i="51158"/>
  <c r="M347" i="51158"/>
  <c r="O347" i="51158"/>
  <c r="P347" i="51158"/>
  <c r="C348" i="51158"/>
  <c r="D348" i="51158"/>
  <c r="F348" i="51158"/>
  <c r="G348" i="51158"/>
  <c r="I348" i="51158"/>
  <c r="J348" i="51158"/>
  <c r="L348" i="51158"/>
  <c r="M348" i="51158"/>
  <c r="O348" i="51158"/>
  <c r="P348" i="51158"/>
  <c r="C349" i="51158"/>
  <c r="D349" i="51158"/>
  <c r="F349" i="51158"/>
  <c r="G349" i="51158"/>
  <c r="I349" i="51158"/>
  <c r="J349" i="51158"/>
  <c r="L349" i="51158"/>
  <c r="M349" i="51158"/>
  <c r="O349" i="51158"/>
  <c r="P349" i="51158"/>
  <c r="C350" i="51158"/>
  <c r="D350" i="51158"/>
  <c r="F350" i="51158"/>
  <c r="G350" i="51158"/>
  <c r="I350" i="51158"/>
  <c r="J350" i="51158"/>
  <c r="L350" i="51158"/>
  <c r="M350" i="51158"/>
  <c r="O350" i="51158"/>
  <c r="P350" i="51158"/>
  <c r="C351" i="51158"/>
  <c r="D351" i="51158"/>
  <c r="F351" i="51158"/>
  <c r="G351" i="51158"/>
  <c r="I351" i="51158"/>
  <c r="J351" i="51158"/>
  <c r="L351" i="51158"/>
  <c r="M351" i="51158"/>
  <c r="O351" i="51158"/>
  <c r="P351" i="51158"/>
  <c r="C352" i="51158"/>
  <c r="D352" i="51158"/>
  <c r="F352" i="51158"/>
  <c r="G352" i="51158"/>
  <c r="I352" i="51158"/>
  <c r="J352" i="51158"/>
  <c r="L352" i="51158"/>
  <c r="M352" i="51158"/>
  <c r="O352" i="51158"/>
  <c r="P352" i="51158"/>
  <c r="C353" i="51158"/>
  <c r="D353" i="51158"/>
  <c r="F353" i="51158"/>
  <c r="G353" i="51158"/>
  <c r="I353" i="51158"/>
  <c r="J353" i="51158"/>
  <c r="L353" i="51158"/>
  <c r="M353" i="51158"/>
  <c r="O353" i="51158"/>
  <c r="P353" i="51158"/>
  <c r="C354" i="51158"/>
  <c r="D354" i="51158"/>
  <c r="F354" i="51158"/>
  <c r="G354" i="51158"/>
  <c r="I354" i="51158"/>
  <c r="J354" i="51158"/>
  <c r="L354" i="51158"/>
  <c r="M354" i="51158"/>
  <c r="O354" i="51158"/>
  <c r="P354" i="51158"/>
  <c r="C355" i="51158"/>
  <c r="D355" i="51158"/>
  <c r="F355" i="51158"/>
  <c r="G355" i="51158"/>
  <c r="I355" i="51158"/>
  <c r="J355" i="51158"/>
  <c r="L355" i="51158"/>
  <c r="M355" i="51158"/>
  <c r="O355" i="51158"/>
  <c r="P355" i="51158"/>
  <c r="C356" i="51158"/>
  <c r="D356" i="51158"/>
  <c r="F356" i="51158"/>
  <c r="G356" i="51158"/>
  <c r="I356" i="51158"/>
  <c r="J356" i="51158"/>
  <c r="L356" i="51158"/>
  <c r="M356" i="51158"/>
  <c r="O356" i="51158"/>
  <c r="P356" i="51158"/>
  <c r="AT6" i="51157"/>
  <c r="AU6" i="51157"/>
  <c r="AT7" i="51157"/>
  <c r="AU7" i="51157"/>
  <c r="H8" i="51157"/>
  <c r="I8" i="51157"/>
  <c r="AT8" i="51157"/>
  <c r="AU8" i="51157"/>
  <c r="AT9" i="51157"/>
  <c r="AU9" i="51157"/>
  <c r="AT10" i="51157"/>
  <c r="AU10" i="51157"/>
  <c r="AT11" i="51157"/>
  <c r="AU11" i="51157"/>
  <c r="H12" i="51157"/>
  <c r="I12" i="51157"/>
  <c r="H16" i="51157"/>
  <c r="I16" i="51157"/>
  <c r="AT16" i="51157"/>
  <c r="H20" i="51157"/>
  <c r="I20" i="51157"/>
  <c r="H24" i="51157"/>
  <c r="I24" i="51157"/>
  <c r="H28" i="51157"/>
  <c r="I28" i="51157"/>
  <c r="H32" i="51157"/>
  <c r="I32" i="51157"/>
  <c r="H36" i="51157"/>
  <c r="I36" i="51157"/>
  <c r="H40" i="51157"/>
  <c r="I40" i="51157"/>
  <c r="H48" i="51157"/>
  <c r="I48" i="51157"/>
  <c r="H52" i="51157"/>
  <c r="I52" i="51157"/>
  <c r="H56" i="51157"/>
  <c r="I56" i="51157"/>
  <c r="H60" i="51157"/>
  <c r="I60" i="51157"/>
  <c r="H64" i="51157"/>
  <c r="I64" i="51157"/>
  <c r="H68" i="51157"/>
  <c r="I68" i="51157"/>
  <c r="H72" i="51157"/>
  <c r="I72" i="51157"/>
  <c r="H76" i="51157"/>
  <c r="I76" i="51157"/>
  <c r="H80" i="51157"/>
  <c r="I80" i="51157"/>
  <c r="H88" i="51157"/>
  <c r="I88" i="51157"/>
  <c r="H92" i="51157"/>
  <c r="I92" i="51157"/>
  <c r="H96" i="51157"/>
  <c r="I96" i="51157"/>
  <c r="H100" i="51157"/>
  <c r="I100" i="51157"/>
  <c r="H104" i="51157"/>
  <c r="I104" i="51157"/>
  <c r="H108" i="51157"/>
  <c r="I108" i="51157"/>
  <c r="H112" i="51157"/>
  <c r="I112" i="51157"/>
  <c r="H116" i="51157"/>
  <c r="I116" i="51157"/>
  <c r="H120" i="51157"/>
  <c r="I120" i="51157"/>
  <c r="AW5" i="1"/>
  <c r="AX5" i="1"/>
  <c r="AY5" i="1"/>
  <c r="AZ5" i="1"/>
  <c r="BA5" i="1"/>
  <c r="BB5" i="1"/>
  <c r="BC5" i="1"/>
  <c r="BD5" i="1"/>
  <c r="BE5" i="1"/>
  <c r="BF5" i="1"/>
  <c r="BG5" i="1"/>
  <c r="BH5" i="1"/>
  <c r="AW6" i="1"/>
  <c r="AX6" i="1"/>
  <c r="AY6" i="1"/>
  <c r="AZ6" i="1"/>
  <c r="BA6" i="1"/>
  <c r="BB6" i="1"/>
  <c r="BC6" i="1"/>
  <c r="BD6" i="1"/>
  <c r="BE6" i="1"/>
  <c r="BF6" i="1"/>
  <c r="BG6" i="1"/>
  <c r="BH6" i="1"/>
  <c r="AW7" i="1"/>
  <c r="AX7" i="1"/>
  <c r="AY7" i="1"/>
  <c r="AZ7" i="1"/>
  <c r="BA7" i="1"/>
  <c r="BB7" i="1"/>
  <c r="BC7" i="1"/>
  <c r="BD7" i="1"/>
  <c r="BE7" i="1"/>
  <c r="BF7" i="1"/>
  <c r="BG7" i="1"/>
  <c r="BH7" i="1"/>
  <c r="AW8" i="1"/>
  <c r="AX8" i="1"/>
  <c r="AY8" i="1"/>
  <c r="AZ8" i="1"/>
  <c r="BA8" i="1"/>
  <c r="BB8" i="1"/>
  <c r="BC8" i="1"/>
  <c r="BD8" i="1"/>
  <c r="BE8" i="1"/>
  <c r="BF8" i="1"/>
  <c r="BG8" i="1"/>
  <c r="BH8" i="1"/>
  <c r="AW9" i="1"/>
  <c r="AX9" i="1"/>
  <c r="AY9" i="1"/>
  <c r="AZ9" i="1"/>
  <c r="BA9" i="1"/>
  <c r="BB9" i="1"/>
  <c r="BC9" i="1"/>
  <c r="BD9" i="1"/>
  <c r="BE9" i="1"/>
  <c r="BF9" i="1"/>
  <c r="BG9" i="1"/>
  <c r="BH9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I22" i="1"/>
  <c r="J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I23" i="1"/>
  <c r="J23" i="1"/>
  <c r="I28" i="1"/>
  <c r="J28" i="1"/>
  <c r="I29" i="1"/>
  <c r="J29" i="1"/>
  <c r="I30" i="1"/>
  <c r="J30" i="1"/>
  <c r="I32" i="1"/>
  <c r="J32" i="1"/>
  <c r="I33" i="1"/>
  <c r="J33" i="1"/>
  <c r="I34" i="1"/>
  <c r="J34" i="1"/>
  <c r="E35" i="1"/>
  <c r="F35" i="1"/>
  <c r="C36" i="1"/>
  <c r="D36" i="1"/>
  <c r="E36" i="1"/>
  <c r="F36" i="1"/>
  <c r="C37" i="1"/>
  <c r="E37" i="1"/>
  <c r="C38" i="1"/>
  <c r="E38" i="1"/>
  <c r="I39" i="1"/>
  <c r="I40" i="1"/>
  <c r="E43" i="1"/>
  <c r="F43" i="1"/>
  <c r="C44" i="1"/>
  <c r="D44" i="1"/>
  <c r="E44" i="1"/>
  <c r="F44" i="1"/>
  <c r="C45" i="1"/>
  <c r="E45" i="1"/>
  <c r="I45" i="1"/>
  <c r="J45" i="1"/>
  <c r="Q45" i="1"/>
  <c r="R45" i="1"/>
  <c r="C46" i="1"/>
  <c r="E46" i="1"/>
  <c r="I46" i="1"/>
  <c r="J46" i="1"/>
  <c r="Q46" i="1"/>
  <c r="R46" i="1"/>
  <c r="I47" i="1"/>
  <c r="J47" i="1"/>
  <c r="Q47" i="1"/>
  <c r="R47" i="1"/>
  <c r="I49" i="1"/>
  <c r="J49" i="1"/>
  <c r="Q49" i="1"/>
  <c r="R49" i="1"/>
  <c r="Z49" i="1"/>
  <c r="AA49" i="1"/>
  <c r="AD49" i="1"/>
  <c r="AE49" i="1"/>
  <c r="AH49" i="1"/>
  <c r="AI49" i="1"/>
  <c r="AL49" i="1"/>
  <c r="AM49" i="1"/>
  <c r="AP49" i="1"/>
  <c r="AQ49" i="1"/>
  <c r="I50" i="1"/>
  <c r="J50" i="1"/>
  <c r="Q50" i="1"/>
  <c r="R50" i="1"/>
  <c r="Z50" i="1"/>
  <c r="AA50" i="1"/>
  <c r="AD50" i="1"/>
  <c r="AE50" i="1"/>
  <c r="AH50" i="1"/>
  <c r="AI50" i="1"/>
  <c r="AL50" i="1"/>
  <c r="AM50" i="1"/>
  <c r="AP50" i="1"/>
  <c r="AQ50" i="1"/>
  <c r="E51" i="1"/>
  <c r="F51" i="1"/>
  <c r="I51" i="1"/>
  <c r="J51" i="1"/>
  <c r="Q51" i="1"/>
  <c r="R51" i="1"/>
  <c r="Z51" i="1"/>
  <c r="AA51" i="1"/>
  <c r="AD51" i="1"/>
  <c r="AE51" i="1"/>
  <c r="AH51" i="1"/>
  <c r="AI51" i="1"/>
  <c r="AL51" i="1"/>
  <c r="AM51" i="1"/>
  <c r="AP51" i="1"/>
  <c r="AQ51" i="1"/>
  <c r="C52" i="1"/>
  <c r="D52" i="1"/>
  <c r="E52" i="1"/>
  <c r="F52" i="1"/>
  <c r="Z52" i="1"/>
  <c r="AA52" i="1"/>
  <c r="AD52" i="1"/>
  <c r="AE52" i="1"/>
  <c r="AH52" i="1"/>
  <c r="AI52" i="1"/>
  <c r="AL52" i="1"/>
  <c r="AM52" i="1"/>
  <c r="AP52" i="1"/>
  <c r="AQ52" i="1"/>
  <c r="C53" i="1"/>
  <c r="E53" i="1"/>
  <c r="Z53" i="1"/>
  <c r="AA53" i="1"/>
  <c r="AD53" i="1"/>
  <c r="AE53" i="1"/>
  <c r="AH53" i="1"/>
  <c r="AI53" i="1"/>
  <c r="AL53" i="1"/>
  <c r="AM53" i="1"/>
  <c r="AP53" i="1"/>
  <c r="AQ53" i="1"/>
  <c r="C54" i="1"/>
  <c r="E54" i="1"/>
  <c r="Z54" i="1"/>
  <c r="AA54" i="1"/>
  <c r="AD54" i="1"/>
  <c r="AE54" i="1"/>
  <c r="AH54" i="1"/>
  <c r="AI54" i="1"/>
  <c r="AL54" i="1"/>
  <c r="AM54" i="1"/>
  <c r="AP54" i="1"/>
  <c r="AQ54" i="1"/>
  <c r="Z55" i="1"/>
  <c r="AA55" i="1"/>
  <c r="AD55" i="1"/>
  <c r="AE55" i="1"/>
  <c r="AH55" i="1"/>
  <c r="AI55" i="1"/>
  <c r="AL55" i="1"/>
  <c r="AM55" i="1"/>
  <c r="AP55" i="1"/>
  <c r="AQ55" i="1"/>
  <c r="I56" i="1"/>
  <c r="J56" i="1"/>
  <c r="Q56" i="1"/>
  <c r="R56" i="1"/>
  <c r="Z56" i="1"/>
  <c r="AA56" i="1"/>
  <c r="AD56" i="1"/>
  <c r="AE56" i="1"/>
  <c r="AH56" i="1"/>
  <c r="AI56" i="1"/>
  <c r="AL56" i="1"/>
  <c r="AM56" i="1"/>
  <c r="AP56" i="1"/>
  <c r="AQ56" i="1"/>
  <c r="I57" i="1"/>
  <c r="J57" i="1"/>
  <c r="Q57" i="1"/>
  <c r="R57" i="1"/>
  <c r="Z57" i="1"/>
  <c r="AA57" i="1"/>
  <c r="AD57" i="1"/>
  <c r="AE57" i="1"/>
  <c r="AH57" i="1"/>
  <c r="AI57" i="1"/>
  <c r="AL57" i="1"/>
  <c r="AM57" i="1"/>
  <c r="AP57" i="1"/>
  <c r="AQ57" i="1"/>
  <c r="I58" i="1"/>
  <c r="J58" i="1"/>
  <c r="Q58" i="1"/>
  <c r="R58" i="1"/>
  <c r="Z58" i="1"/>
  <c r="AA58" i="1"/>
  <c r="AD58" i="1"/>
  <c r="AE58" i="1"/>
  <c r="AH58" i="1"/>
  <c r="AI58" i="1"/>
  <c r="AL58" i="1"/>
  <c r="AM58" i="1"/>
  <c r="AP58" i="1"/>
  <c r="AQ58" i="1"/>
  <c r="E59" i="1"/>
  <c r="F59" i="1"/>
  <c r="C60" i="1"/>
  <c r="D60" i="1"/>
  <c r="E60" i="1"/>
  <c r="F60" i="1"/>
  <c r="I60" i="1"/>
  <c r="J60" i="1"/>
  <c r="Q60" i="1"/>
  <c r="R60" i="1"/>
  <c r="C61" i="1"/>
  <c r="E61" i="1"/>
  <c r="I61" i="1"/>
  <c r="Q61" i="1"/>
  <c r="C62" i="1"/>
  <c r="E62" i="1"/>
  <c r="I62" i="1"/>
  <c r="Q62" i="1"/>
  <c r="I67" i="1"/>
  <c r="J67" i="1"/>
  <c r="Q67" i="1"/>
  <c r="R67" i="1"/>
  <c r="I68" i="1"/>
  <c r="J68" i="1"/>
  <c r="Q68" i="1"/>
  <c r="R68" i="1"/>
  <c r="I69" i="1"/>
  <c r="J69" i="1"/>
  <c r="Q69" i="1"/>
  <c r="R69" i="1"/>
  <c r="I71" i="1"/>
  <c r="J71" i="1"/>
  <c r="Q71" i="1"/>
  <c r="R71" i="1"/>
  <c r="I72" i="1"/>
  <c r="J72" i="1"/>
  <c r="Q72" i="1"/>
  <c r="R72" i="1"/>
  <c r="I73" i="1"/>
  <c r="J73" i="1"/>
  <c r="Q73" i="1"/>
  <c r="R73" i="1"/>
  <c r="I77" i="1"/>
  <c r="J77" i="1"/>
  <c r="Q77" i="1"/>
  <c r="R77" i="1"/>
  <c r="I78" i="1"/>
  <c r="J78" i="1"/>
  <c r="Q78" i="1"/>
  <c r="R78" i="1"/>
  <c r="I79" i="1"/>
  <c r="J79" i="1"/>
  <c r="Q79" i="1"/>
  <c r="R79" i="1"/>
  <c r="I81" i="1"/>
  <c r="Q81" i="1"/>
  <c r="Z81" i="1"/>
  <c r="AA81" i="1"/>
  <c r="AD81" i="1"/>
  <c r="AE81" i="1"/>
  <c r="AH81" i="1"/>
  <c r="AI81" i="1"/>
  <c r="AL81" i="1"/>
  <c r="AM81" i="1"/>
  <c r="AP81" i="1"/>
  <c r="AQ81" i="1"/>
  <c r="Z82" i="1"/>
  <c r="AA82" i="1"/>
  <c r="AD82" i="1"/>
  <c r="AE82" i="1"/>
  <c r="AH82" i="1"/>
  <c r="AI82" i="1"/>
  <c r="AL82" i="1"/>
  <c r="AM82" i="1"/>
  <c r="AP82" i="1"/>
  <c r="AQ82" i="1"/>
  <c r="Z83" i="1"/>
  <c r="AA83" i="1"/>
  <c r="AD83" i="1"/>
  <c r="AE83" i="1"/>
  <c r="AH83" i="1"/>
  <c r="AI83" i="1"/>
  <c r="AL83" i="1"/>
  <c r="AM83" i="1"/>
  <c r="AP83" i="1"/>
  <c r="AQ83" i="1"/>
  <c r="Z84" i="1"/>
  <c r="AA84" i="1"/>
  <c r="AD84" i="1"/>
  <c r="AE84" i="1"/>
  <c r="AH84" i="1"/>
  <c r="AI84" i="1"/>
  <c r="AL84" i="1"/>
  <c r="AM84" i="1"/>
  <c r="AP84" i="1"/>
  <c r="AQ84" i="1"/>
  <c r="Z85" i="1"/>
  <c r="AA85" i="1"/>
  <c r="AD85" i="1"/>
  <c r="AE85" i="1"/>
  <c r="AH85" i="1"/>
  <c r="AI85" i="1"/>
  <c r="AL85" i="1"/>
  <c r="AM85" i="1"/>
  <c r="AP85" i="1"/>
  <c r="AQ85" i="1"/>
  <c r="Z86" i="1"/>
  <c r="AA86" i="1"/>
  <c r="AD86" i="1"/>
  <c r="AE86" i="1"/>
  <c r="AH86" i="1"/>
  <c r="AI86" i="1"/>
  <c r="AL86" i="1"/>
  <c r="AM86" i="1"/>
  <c r="AP86" i="1"/>
  <c r="AQ86" i="1"/>
  <c r="Z87" i="1"/>
  <c r="AA87" i="1"/>
  <c r="AD87" i="1"/>
  <c r="AE87" i="1"/>
  <c r="AH87" i="1"/>
  <c r="AI87" i="1"/>
  <c r="AL87" i="1"/>
  <c r="AM87" i="1"/>
  <c r="AP87" i="1"/>
  <c r="AQ87" i="1"/>
  <c r="Z88" i="1"/>
  <c r="AA88" i="1"/>
  <c r="AD88" i="1"/>
  <c r="AE88" i="1"/>
  <c r="AH88" i="1"/>
  <c r="AI88" i="1"/>
  <c r="AL88" i="1"/>
  <c r="AM88" i="1"/>
  <c r="AP88" i="1"/>
  <c r="AQ88" i="1"/>
  <c r="Z89" i="1"/>
  <c r="AA89" i="1"/>
  <c r="AD89" i="1"/>
  <c r="AE89" i="1"/>
  <c r="AH89" i="1"/>
  <c r="AI89" i="1"/>
  <c r="AL89" i="1"/>
  <c r="AM89" i="1"/>
  <c r="AP89" i="1"/>
  <c r="AQ89" i="1"/>
  <c r="Z90" i="1"/>
  <c r="AA90" i="1"/>
  <c r="AD90" i="1"/>
  <c r="AE90" i="1"/>
  <c r="AH90" i="1"/>
  <c r="AI90" i="1"/>
  <c r="AL90" i="1"/>
  <c r="AM90" i="1"/>
  <c r="AP90" i="1"/>
  <c r="AQ90" i="1"/>
  <c r="Z114" i="1"/>
  <c r="AA114" i="1"/>
  <c r="AD114" i="1"/>
  <c r="AE114" i="1"/>
  <c r="AH114" i="1"/>
  <c r="AI114" i="1"/>
  <c r="AL114" i="1"/>
  <c r="AM114" i="1"/>
  <c r="AP114" i="1"/>
  <c r="AQ114" i="1"/>
  <c r="Z115" i="1"/>
  <c r="AA115" i="1"/>
  <c r="AD115" i="1"/>
  <c r="AE115" i="1"/>
  <c r="AH115" i="1"/>
  <c r="AI115" i="1"/>
  <c r="AL115" i="1"/>
  <c r="AM115" i="1"/>
  <c r="AP115" i="1"/>
  <c r="AQ115" i="1"/>
  <c r="Z116" i="1"/>
  <c r="AA116" i="1"/>
  <c r="AD116" i="1"/>
  <c r="AE116" i="1"/>
  <c r="AH116" i="1"/>
  <c r="AI116" i="1"/>
  <c r="AL116" i="1"/>
  <c r="AM116" i="1"/>
  <c r="AP116" i="1"/>
  <c r="AQ116" i="1"/>
  <c r="Z117" i="1"/>
  <c r="AA117" i="1"/>
  <c r="AD117" i="1"/>
  <c r="AE117" i="1"/>
  <c r="AH117" i="1"/>
  <c r="AI117" i="1"/>
  <c r="AL117" i="1"/>
  <c r="AM117" i="1"/>
  <c r="AP117" i="1"/>
  <c r="AQ117" i="1"/>
  <c r="Z118" i="1"/>
  <c r="AA118" i="1"/>
  <c r="AD118" i="1"/>
  <c r="AE118" i="1"/>
  <c r="AH118" i="1"/>
  <c r="AI118" i="1"/>
  <c r="AL118" i="1"/>
  <c r="AM118" i="1"/>
  <c r="AP118" i="1"/>
  <c r="AQ118" i="1"/>
  <c r="Z119" i="1"/>
  <c r="AA119" i="1"/>
  <c r="AD119" i="1"/>
  <c r="AE119" i="1"/>
  <c r="AH119" i="1"/>
  <c r="AI119" i="1"/>
  <c r="AL119" i="1"/>
  <c r="AM119" i="1"/>
  <c r="AP119" i="1"/>
  <c r="AQ119" i="1"/>
  <c r="Z120" i="1"/>
  <c r="AA120" i="1"/>
  <c r="AD120" i="1"/>
  <c r="AE120" i="1"/>
  <c r="AH120" i="1"/>
  <c r="AI120" i="1"/>
  <c r="AL120" i="1"/>
  <c r="AM120" i="1"/>
  <c r="AP120" i="1"/>
  <c r="AQ120" i="1"/>
  <c r="Z121" i="1"/>
  <c r="AA121" i="1"/>
  <c r="AD121" i="1"/>
  <c r="AE121" i="1"/>
  <c r="AH121" i="1"/>
  <c r="AI121" i="1"/>
  <c r="AL121" i="1"/>
  <c r="AM121" i="1"/>
  <c r="AP121" i="1"/>
  <c r="AQ121" i="1"/>
  <c r="Z122" i="1"/>
  <c r="AA122" i="1"/>
  <c r="AD122" i="1"/>
  <c r="AE122" i="1"/>
  <c r="AH122" i="1"/>
  <c r="AI122" i="1"/>
  <c r="AL122" i="1"/>
  <c r="AM122" i="1"/>
  <c r="AP122" i="1"/>
  <c r="AQ122" i="1"/>
  <c r="Z123" i="1"/>
  <c r="AA123" i="1"/>
  <c r="AD123" i="1"/>
  <c r="AE123" i="1"/>
  <c r="AH123" i="1"/>
  <c r="AI123" i="1"/>
  <c r="AL123" i="1"/>
  <c r="AM123" i="1"/>
  <c r="AP123" i="1"/>
  <c r="AQ123" i="1"/>
  <c r="Z146" i="1"/>
  <c r="AA146" i="1"/>
  <c r="AD146" i="1"/>
  <c r="AE146" i="1"/>
  <c r="AH146" i="1"/>
  <c r="AI146" i="1"/>
  <c r="Z147" i="1"/>
  <c r="AA147" i="1"/>
  <c r="AD147" i="1"/>
  <c r="AE147" i="1"/>
  <c r="AH147" i="1"/>
  <c r="AI147" i="1"/>
  <c r="Z148" i="1"/>
  <c r="AA148" i="1"/>
  <c r="AD148" i="1"/>
  <c r="AE148" i="1"/>
  <c r="AH148" i="1"/>
  <c r="AI148" i="1"/>
  <c r="Z149" i="1"/>
  <c r="AA149" i="1"/>
  <c r="AD149" i="1"/>
  <c r="AE149" i="1"/>
  <c r="AH149" i="1"/>
  <c r="AI149" i="1"/>
  <c r="Z150" i="1"/>
  <c r="AA150" i="1"/>
  <c r="AD150" i="1"/>
  <c r="AE150" i="1"/>
  <c r="AH150" i="1"/>
  <c r="AI150" i="1"/>
  <c r="Z151" i="1"/>
  <c r="AA151" i="1"/>
  <c r="AD151" i="1"/>
  <c r="AE151" i="1"/>
  <c r="AH151" i="1"/>
  <c r="AI151" i="1"/>
  <c r="Z152" i="1"/>
  <c r="AA152" i="1"/>
  <c r="AD152" i="1"/>
  <c r="AE152" i="1"/>
  <c r="AH152" i="1"/>
  <c r="AI152" i="1"/>
  <c r="Z153" i="1"/>
  <c r="AA153" i="1"/>
  <c r="AD153" i="1"/>
  <c r="AE153" i="1"/>
  <c r="AH153" i="1"/>
  <c r="AI153" i="1"/>
  <c r="Z154" i="1"/>
  <c r="AA154" i="1"/>
  <c r="AD154" i="1"/>
  <c r="AE154" i="1"/>
  <c r="AH154" i="1"/>
  <c r="AI154" i="1"/>
  <c r="Z155" i="1"/>
  <c r="AA155" i="1"/>
  <c r="AD155" i="1"/>
  <c r="AE155" i="1"/>
  <c r="AH155" i="1"/>
  <c r="AI155" i="1"/>
  <c r="C36" i="38208"/>
  <c r="D36" i="38208"/>
  <c r="M49" i="38208"/>
  <c r="N49" i="38208"/>
  <c r="O49" i="38208"/>
  <c r="Q49" i="38208"/>
  <c r="R49" i="38208"/>
  <c r="U5" i="38208"/>
  <c r="G33" i="38208"/>
  <c r="V5" i="38208"/>
  <c r="H33" i="38208"/>
  <c r="W5" i="38208"/>
  <c r="C42" i="38208"/>
  <c r="D42" i="38208"/>
  <c r="M50" i="38208"/>
  <c r="N50" i="38208"/>
  <c r="O50" i="38208"/>
  <c r="Q50" i="38208"/>
  <c r="R50" i="38208"/>
  <c r="U6" i="38208"/>
  <c r="G34" i="38208"/>
  <c r="V6" i="38208"/>
  <c r="H34" i="38208"/>
  <c r="W6" i="38208"/>
  <c r="C48" i="38208"/>
  <c r="D48" i="38208"/>
  <c r="M51" i="38208"/>
  <c r="N51" i="38208"/>
  <c r="O51" i="38208"/>
  <c r="Q51" i="38208"/>
  <c r="R51" i="38208"/>
  <c r="U7" i="38208"/>
  <c r="G35" i="38208"/>
  <c r="V7" i="38208"/>
  <c r="H35" i="38208"/>
  <c r="W7" i="38208"/>
  <c r="C54" i="38208"/>
  <c r="D54" i="38208"/>
  <c r="M52" i="38208"/>
  <c r="N52" i="38208"/>
  <c r="O52" i="38208"/>
  <c r="Q52" i="38208"/>
  <c r="R52" i="38208"/>
  <c r="U8" i="38208"/>
  <c r="G36" i="38208"/>
  <c r="V8" i="38208"/>
  <c r="H36" i="38208"/>
  <c r="W8" i="38208"/>
  <c r="C60" i="38208"/>
  <c r="D60" i="38208"/>
  <c r="M53" i="38208"/>
  <c r="N53" i="38208"/>
  <c r="O53" i="38208"/>
  <c r="Q53" i="38208"/>
  <c r="R53" i="38208"/>
  <c r="U9" i="38208"/>
  <c r="G37" i="38208"/>
  <c r="V9" i="38208"/>
  <c r="H37" i="38208"/>
  <c r="W9" i="38208"/>
  <c r="C66" i="38208"/>
  <c r="D66" i="38208"/>
  <c r="M54" i="38208"/>
  <c r="N54" i="38208"/>
  <c r="O54" i="38208"/>
  <c r="Q54" i="38208"/>
  <c r="R54" i="38208"/>
  <c r="U10" i="38208"/>
  <c r="G38" i="38208"/>
  <c r="V10" i="38208"/>
  <c r="H38" i="38208"/>
  <c r="W10" i="38208"/>
  <c r="C72" i="38208"/>
  <c r="D72" i="38208"/>
  <c r="M55" i="38208"/>
  <c r="N55" i="38208"/>
  <c r="O55" i="38208"/>
  <c r="Q55" i="38208"/>
  <c r="R55" i="38208"/>
  <c r="U11" i="38208"/>
  <c r="G39" i="38208"/>
  <c r="V11" i="38208"/>
  <c r="H39" i="38208"/>
  <c r="W11" i="38208"/>
  <c r="C78" i="38208"/>
  <c r="D78" i="38208"/>
  <c r="M56" i="38208"/>
  <c r="N56" i="38208"/>
  <c r="O56" i="38208"/>
  <c r="Q56" i="38208"/>
  <c r="R56" i="38208"/>
  <c r="U12" i="38208"/>
  <c r="G40" i="38208"/>
  <c r="V12" i="38208"/>
  <c r="H40" i="38208"/>
  <c r="W12" i="38208"/>
  <c r="C84" i="38208"/>
  <c r="D84" i="38208"/>
  <c r="M57" i="38208"/>
  <c r="N57" i="38208"/>
  <c r="O57" i="38208"/>
  <c r="Q57" i="38208"/>
  <c r="R57" i="38208"/>
  <c r="U13" i="38208"/>
  <c r="G41" i="38208"/>
  <c r="V13" i="38208"/>
  <c r="H41" i="38208"/>
  <c r="W13" i="38208"/>
  <c r="C90" i="38208"/>
  <c r="D90" i="38208"/>
  <c r="M58" i="38208"/>
  <c r="N58" i="38208"/>
  <c r="O58" i="38208"/>
  <c r="Q58" i="38208"/>
  <c r="R58" i="38208"/>
  <c r="U14" i="38208"/>
  <c r="G42" i="38208"/>
  <c r="V14" i="38208"/>
  <c r="H42" i="38208"/>
  <c r="W14" i="38208"/>
  <c r="C96" i="38208"/>
  <c r="D96" i="38208"/>
  <c r="M59" i="38208"/>
  <c r="N59" i="38208"/>
  <c r="O59" i="38208"/>
  <c r="Q59" i="38208"/>
  <c r="R59" i="38208"/>
  <c r="U15" i="38208"/>
  <c r="G43" i="38208"/>
  <c r="V15" i="38208"/>
  <c r="H43" i="38208"/>
  <c r="W15" i="38208"/>
  <c r="C102" i="38208"/>
  <c r="D102" i="38208"/>
  <c r="M60" i="38208"/>
  <c r="N60" i="38208"/>
  <c r="O60" i="38208"/>
  <c r="Q60" i="38208"/>
  <c r="R60" i="38208"/>
  <c r="U16" i="38208"/>
  <c r="G44" i="38208"/>
  <c r="V16" i="38208"/>
  <c r="H44" i="38208"/>
  <c r="W16" i="38208"/>
  <c r="I17" i="38208"/>
  <c r="J17" i="38208"/>
  <c r="C108" i="38208"/>
  <c r="D108" i="38208"/>
  <c r="M61" i="38208"/>
  <c r="N61" i="38208"/>
  <c r="O61" i="38208"/>
  <c r="Q61" i="38208"/>
  <c r="R61" i="38208"/>
  <c r="U17" i="38208"/>
  <c r="G45" i="38208"/>
  <c r="V17" i="38208"/>
  <c r="H45" i="38208"/>
  <c r="W17" i="38208"/>
  <c r="I18" i="38208"/>
  <c r="J18" i="38208"/>
  <c r="C114" i="38208"/>
  <c r="D114" i="38208"/>
  <c r="M62" i="38208"/>
  <c r="N62" i="38208"/>
  <c r="O62" i="38208"/>
  <c r="Q62" i="38208"/>
  <c r="R62" i="38208"/>
  <c r="U18" i="38208"/>
  <c r="G46" i="38208"/>
  <c r="V18" i="38208"/>
  <c r="H46" i="38208"/>
  <c r="W18" i="38208"/>
  <c r="I19" i="38208"/>
  <c r="J19" i="38208"/>
  <c r="I21" i="38208"/>
  <c r="J21" i="38208"/>
  <c r="I22" i="38208"/>
  <c r="J22" i="38208"/>
  <c r="I23" i="38208"/>
  <c r="J23" i="38208"/>
  <c r="AC28" i="38208"/>
  <c r="AD28" i="38208"/>
  <c r="AE28" i="38208"/>
  <c r="AF28" i="38208"/>
  <c r="AG28" i="38208"/>
  <c r="AH28" i="38208"/>
  <c r="AI28" i="38208"/>
  <c r="AJ28" i="38208"/>
  <c r="AK28" i="38208"/>
  <c r="AL28" i="38208"/>
  <c r="AM28" i="38208"/>
  <c r="AN28" i="38208"/>
  <c r="AO28" i="38208"/>
  <c r="AP28" i="38208"/>
  <c r="AQ28" i="38208"/>
  <c r="AR28" i="38208"/>
  <c r="AS28" i="38208"/>
  <c r="AT28" i="38208"/>
  <c r="AU28" i="38208"/>
  <c r="AV28" i="38208"/>
  <c r="AC29" i="38208"/>
  <c r="AD29" i="38208"/>
  <c r="AE29" i="38208"/>
  <c r="AF29" i="38208"/>
  <c r="AG29" i="38208"/>
  <c r="AH29" i="38208"/>
  <c r="AI29" i="38208"/>
  <c r="AJ29" i="38208"/>
  <c r="AK29" i="38208"/>
  <c r="AL29" i="38208"/>
  <c r="AM29" i="38208"/>
  <c r="AN29" i="38208"/>
  <c r="AO29" i="38208"/>
  <c r="AP29" i="38208"/>
  <c r="AQ29" i="38208"/>
  <c r="AR29" i="38208"/>
  <c r="AS29" i="38208"/>
  <c r="AT29" i="38208"/>
  <c r="AU29" i="38208"/>
  <c r="AV29" i="38208"/>
  <c r="AC30" i="38208"/>
  <c r="AD30" i="38208"/>
  <c r="AE30" i="38208"/>
  <c r="AF30" i="38208"/>
  <c r="AG30" i="38208"/>
  <c r="AH30" i="38208"/>
  <c r="AI30" i="38208"/>
  <c r="AJ30" i="38208"/>
  <c r="AK30" i="38208"/>
  <c r="AL30" i="38208"/>
  <c r="AM30" i="38208"/>
  <c r="AN30" i="38208"/>
  <c r="AO30" i="38208"/>
  <c r="AP30" i="38208"/>
  <c r="AQ30" i="38208"/>
  <c r="AR30" i="38208"/>
  <c r="AS30" i="38208"/>
  <c r="AT30" i="38208"/>
  <c r="AU30" i="38208"/>
  <c r="AV30" i="38208"/>
  <c r="AC31" i="38208"/>
  <c r="AD31" i="38208"/>
  <c r="AE31" i="38208"/>
  <c r="AF31" i="38208"/>
  <c r="AG31" i="38208"/>
  <c r="AH31" i="38208"/>
  <c r="AI31" i="38208"/>
  <c r="AJ31" i="38208"/>
  <c r="AK31" i="38208"/>
  <c r="AL31" i="38208"/>
  <c r="AM31" i="38208"/>
  <c r="AN31" i="38208"/>
  <c r="AO31" i="38208"/>
  <c r="AP31" i="38208"/>
  <c r="AQ31" i="38208"/>
  <c r="AR31" i="38208"/>
  <c r="AS31" i="38208"/>
  <c r="AT31" i="38208"/>
  <c r="AU31" i="38208"/>
  <c r="AV31" i="38208"/>
  <c r="M32" i="38208"/>
  <c r="N32" i="38208"/>
  <c r="O32" i="38208"/>
  <c r="P32" i="38208"/>
  <c r="Q32" i="38208"/>
  <c r="AC32" i="38208"/>
  <c r="AD32" i="38208"/>
  <c r="AE32" i="38208"/>
  <c r="AF32" i="38208"/>
  <c r="AG32" i="38208"/>
  <c r="AH32" i="38208"/>
  <c r="AI32" i="38208"/>
  <c r="AJ32" i="38208"/>
  <c r="AK32" i="38208"/>
  <c r="AL32" i="38208"/>
  <c r="AM32" i="38208"/>
  <c r="AN32" i="38208"/>
  <c r="AO32" i="38208"/>
  <c r="AP32" i="38208"/>
  <c r="AQ32" i="38208"/>
  <c r="AR32" i="38208"/>
  <c r="AS32" i="38208"/>
  <c r="AT32" i="38208"/>
  <c r="AU32" i="38208"/>
  <c r="AV32" i="38208"/>
  <c r="M33" i="38208"/>
  <c r="N33" i="38208"/>
  <c r="O33" i="38208"/>
  <c r="P33" i="38208"/>
  <c r="Q33" i="38208"/>
  <c r="AC33" i="38208"/>
  <c r="AD33" i="38208"/>
  <c r="AE33" i="38208"/>
  <c r="AF33" i="38208"/>
  <c r="AG33" i="38208"/>
  <c r="AH33" i="38208"/>
  <c r="AI33" i="38208"/>
  <c r="AJ33" i="38208"/>
  <c r="AK33" i="38208"/>
  <c r="AL33" i="38208"/>
  <c r="AM33" i="38208"/>
  <c r="AN33" i="38208"/>
  <c r="AO33" i="38208"/>
  <c r="AP33" i="38208"/>
  <c r="AQ33" i="38208"/>
  <c r="AR33" i="38208"/>
  <c r="AS33" i="38208"/>
  <c r="AT33" i="38208"/>
  <c r="AU33" i="38208"/>
  <c r="AV33" i="38208"/>
  <c r="M34" i="38208"/>
  <c r="N34" i="38208"/>
  <c r="O34" i="38208"/>
  <c r="P34" i="38208"/>
  <c r="Q34" i="38208"/>
  <c r="AC34" i="38208"/>
  <c r="AD34" i="38208"/>
  <c r="AE34" i="38208"/>
  <c r="AF34" i="38208"/>
  <c r="AG34" i="38208"/>
  <c r="AH34" i="38208"/>
  <c r="AI34" i="38208"/>
  <c r="AJ34" i="38208"/>
  <c r="AK34" i="38208"/>
  <c r="AL34" i="38208"/>
  <c r="AM34" i="38208"/>
  <c r="AN34" i="38208"/>
  <c r="AO34" i="38208"/>
  <c r="AP34" i="38208"/>
  <c r="AQ34" i="38208"/>
  <c r="AR34" i="38208"/>
  <c r="AS34" i="38208"/>
  <c r="AT34" i="38208"/>
  <c r="AU34" i="38208"/>
  <c r="AV34" i="38208"/>
  <c r="M35" i="38208"/>
  <c r="N35" i="38208"/>
  <c r="O35" i="38208"/>
  <c r="P35" i="38208"/>
  <c r="Q35" i="38208"/>
  <c r="AC35" i="38208"/>
  <c r="AD35" i="38208"/>
  <c r="AE35" i="38208"/>
  <c r="AF35" i="38208"/>
  <c r="AG35" i="38208"/>
  <c r="AH35" i="38208"/>
  <c r="AI35" i="38208"/>
  <c r="AJ35" i="38208"/>
  <c r="AK35" i="38208"/>
  <c r="AL35" i="38208"/>
  <c r="AM35" i="38208"/>
  <c r="AN35" i="38208"/>
  <c r="AO35" i="38208"/>
  <c r="AP35" i="38208"/>
  <c r="AQ35" i="38208"/>
  <c r="AR35" i="38208"/>
  <c r="AS35" i="38208"/>
  <c r="AT35" i="38208"/>
  <c r="AU35" i="38208"/>
  <c r="AV35" i="38208"/>
  <c r="M36" i="38208"/>
  <c r="N36" i="38208"/>
  <c r="O36" i="38208"/>
  <c r="P36" i="38208"/>
  <c r="Q36" i="38208"/>
  <c r="AC36" i="38208"/>
  <c r="AD36" i="38208"/>
  <c r="AE36" i="38208"/>
  <c r="AF36" i="38208"/>
  <c r="AG36" i="38208"/>
  <c r="AH36" i="38208"/>
  <c r="AI36" i="38208"/>
  <c r="AJ36" i="38208"/>
  <c r="AK36" i="38208"/>
  <c r="AL36" i="38208"/>
  <c r="AM36" i="38208"/>
  <c r="AN36" i="38208"/>
  <c r="AO36" i="38208"/>
  <c r="AP36" i="38208"/>
  <c r="AQ36" i="38208"/>
  <c r="AR36" i="38208"/>
  <c r="AS36" i="38208"/>
  <c r="AT36" i="38208"/>
  <c r="AU36" i="38208"/>
  <c r="AV36" i="38208"/>
  <c r="M37" i="38208"/>
  <c r="N37" i="38208"/>
  <c r="O37" i="38208"/>
  <c r="P37" i="38208"/>
  <c r="Q37" i="38208"/>
  <c r="AC37" i="38208"/>
  <c r="AD37" i="38208"/>
  <c r="AE37" i="38208"/>
  <c r="AF37" i="38208"/>
  <c r="AG37" i="38208"/>
  <c r="AH37" i="38208"/>
  <c r="AI37" i="38208"/>
  <c r="AJ37" i="38208"/>
  <c r="AK37" i="38208"/>
  <c r="AL37" i="38208"/>
  <c r="AM37" i="38208"/>
  <c r="AN37" i="38208"/>
  <c r="AO37" i="38208"/>
  <c r="AP37" i="38208"/>
  <c r="AQ37" i="38208"/>
  <c r="AR37" i="38208"/>
  <c r="AS37" i="38208"/>
  <c r="AT37" i="38208"/>
  <c r="AU37" i="38208"/>
  <c r="AV37" i="38208"/>
  <c r="M38" i="38208"/>
  <c r="N38" i="38208"/>
  <c r="O38" i="38208"/>
  <c r="P38" i="38208"/>
  <c r="Q38" i="38208"/>
  <c r="AC38" i="38208"/>
  <c r="AD38" i="38208"/>
  <c r="AE38" i="38208"/>
  <c r="AF38" i="38208"/>
  <c r="AG38" i="38208"/>
  <c r="AH38" i="38208"/>
  <c r="AI38" i="38208"/>
  <c r="AJ38" i="38208"/>
  <c r="AK38" i="38208"/>
  <c r="AL38" i="38208"/>
  <c r="AM38" i="38208"/>
  <c r="AN38" i="38208"/>
  <c r="AO38" i="38208"/>
  <c r="AP38" i="38208"/>
  <c r="AQ38" i="38208"/>
  <c r="AR38" i="38208"/>
  <c r="AS38" i="38208"/>
  <c r="AT38" i="38208"/>
  <c r="AU38" i="38208"/>
  <c r="AV38" i="38208"/>
  <c r="M39" i="38208"/>
  <c r="N39" i="38208"/>
  <c r="O39" i="38208"/>
  <c r="P39" i="38208"/>
  <c r="Q39" i="38208"/>
  <c r="AC39" i="38208"/>
  <c r="AD39" i="38208"/>
  <c r="AE39" i="38208"/>
  <c r="AF39" i="38208"/>
  <c r="AG39" i="38208"/>
  <c r="AH39" i="38208"/>
  <c r="AI39" i="38208"/>
  <c r="AJ39" i="38208"/>
  <c r="AK39" i="38208"/>
  <c r="AL39" i="38208"/>
  <c r="AM39" i="38208"/>
  <c r="AN39" i="38208"/>
  <c r="AO39" i="38208"/>
  <c r="AP39" i="38208"/>
  <c r="AQ39" i="38208"/>
  <c r="AR39" i="38208"/>
  <c r="AS39" i="38208"/>
  <c r="AT39" i="38208"/>
  <c r="AU39" i="38208"/>
  <c r="AV39" i="38208"/>
  <c r="M40" i="38208"/>
  <c r="N40" i="38208"/>
  <c r="O40" i="38208"/>
  <c r="P40" i="38208"/>
  <c r="Q40" i="38208"/>
  <c r="AC40" i="38208"/>
  <c r="AD40" i="38208"/>
  <c r="AE40" i="38208"/>
  <c r="AF40" i="38208"/>
  <c r="AG40" i="38208"/>
  <c r="AH40" i="38208"/>
  <c r="AI40" i="38208"/>
  <c r="AJ40" i="38208"/>
  <c r="AK40" i="38208"/>
  <c r="AL40" i="38208"/>
  <c r="AM40" i="38208"/>
  <c r="AN40" i="38208"/>
  <c r="AO40" i="38208"/>
  <c r="AP40" i="38208"/>
  <c r="AQ40" i="38208"/>
  <c r="AR40" i="38208"/>
  <c r="AS40" i="38208"/>
  <c r="AT40" i="38208"/>
  <c r="AU40" i="38208"/>
  <c r="AV40" i="38208"/>
  <c r="M41" i="38208"/>
  <c r="N41" i="38208"/>
  <c r="O41" i="38208"/>
  <c r="P41" i="38208"/>
  <c r="Q41" i="38208"/>
  <c r="AC41" i="38208"/>
  <c r="AD41" i="38208"/>
  <c r="AE41" i="38208"/>
  <c r="AF41" i="38208"/>
  <c r="AG41" i="38208"/>
  <c r="AH41" i="38208"/>
  <c r="AI41" i="38208"/>
  <c r="AJ41" i="38208"/>
  <c r="AK41" i="38208"/>
  <c r="AL41" i="38208"/>
  <c r="AM41" i="38208"/>
  <c r="AN41" i="38208"/>
  <c r="AO41" i="38208"/>
  <c r="AP41" i="38208"/>
  <c r="AQ41" i="38208"/>
  <c r="AR41" i="38208"/>
  <c r="AS41" i="38208"/>
  <c r="AT41" i="38208"/>
  <c r="AU41" i="38208"/>
  <c r="AV41" i="38208"/>
  <c r="M42" i="38208"/>
  <c r="N42" i="38208"/>
  <c r="O42" i="38208"/>
  <c r="P42" i="38208"/>
  <c r="Q42" i="38208"/>
  <c r="AC42" i="38208"/>
  <c r="AD42" i="38208"/>
  <c r="AE42" i="38208"/>
  <c r="AF42" i="38208"/>
  <c r="AG42" i="38208"/>
  <c r="AH42" i="38208"/>
  <c r="AI42" i="38208"/>
  <c r="AJ42" i="38208"/>
  <c r="AK42" i="38208"/>
  <c r="AL42" i="38208"/>
  <c r="AM42" i="38208"/>
  <c r="AN42" i="38208"/>
  <c r="AO42" i="38208"/>
  <c r="AP42" i="38208"/>
  <c r="AQ42" i="38208"/>
  <c r="AR42" i="38208"/>
  <c r="AS42" i="38208"/>
  <c r="AT42" i="38208"/>
  <c r="AU42" i="38208"/>
  <c r="AV42" i="38208"/>
  <c r="M43" i="38208"/>
  <c r="N43" i="38208"/>
  <c r="O43" i="38208"/>
  <c r="P43" i="38208"/>
  <c r="Q43" i="38208"/>
  <c r="AC43" i="38208"/>
  <c r="AD43" i="38208"/>
  <c r="AE43" i="38208"/>
  <c r="AF43" i="38208"/>
  <c r="AG43" i="38208"/>
  <c r="AH43" i="38208"/>
  <c r="AI43" i="38208"/>
  <c r="AJ43" i="38208"/>
  <c r="AK43" i="38208"/>
  <c r="AL43" i="38208"/>
  <c r="AM43" i="38208"/>
  <c r="AN43" i="38208"/>
  <c r="AO43" i="38208"/>
  <c r="AP43" i="38208"/>
  <c r="AQ43" i="38208"/>
  <c r="AR43" i="38208"/>
  <c r="AS43" i="38208"/>
  <c r="AT43" i="38208"/>
  <c r="AU43" i="38208"/>
  <c r="AV43" i="38208"/>
  <c r="M44" i="38208"/>
  <c r="N44" i="38208"/>
  <c r="O44" i="38208"/>
  <c r="P44" i="38208"/>
  <c r="Q44" i="38208"/>
  <c r="AC44" i="38208"/>
  <c r="AD44" i="38208"/>
  <c r="AE44" i="38208"/>
  <c r="AF44" i="38208"/>
  <c r="AG44" i="38208"/>
  <c r="AH44" i="38208"/>
  <c r="AI44" i="38208"/>
  <c r="AJ44" i="38208"/>
  <c r="AK44" i="38208"/>
  <c r="AL44" i="38208"/>
  <c r="AM44" i="38208"/>
  <c r="AN44" i="38208"/>
  <c r="AO44" i="38208"/>
  <c r="AP44" i="38208"/>
  <c r="AQ44" i="38208"/>
  <c r="AR44" i="38208"/>
  <c r="AS44" i="38208"/>
  <c r="AT44" i="38208"/>
  <c r="AU44" i="38208"/>
  <c r="AV44" i="38208"/>
  <c r="M45" i="38208"/>
  <c r="N45" i="38208"/>
  <c r="O45" i="38208"/>
  <c r="P45" i="38208"/>
  <c r="Q45" i="38208"/>
  <c r="AC45" i="38208"/>
  <c r="AD45" i="38208"/>
  <c r="AE45" i="38208"/>
  <c r="AF45" i="38208"/>
  <c r="AG45" i="38208"/>
  <c r="AH45" i="38208"/>
  <c r="AI45" i="38208"/>
  <c r="AJ45" i="38208"/>
  <c r="AK45" i="38208"/>
  <c r="AL45" i="38208"/>
  <c r="AM45" i="38208"/>
  <c r="AN45" i="38208"/>
  <c r="AO45" i="38208"/>
  <c r="AP45" i="38208"/>
  <c r="AQ45" i="38208"/>
  <c r="AR45" i="38208"/>
  <c r="AS45" i="38208"/>
  <c r="AT45" i="38208"/>
  <c r="AU45" i="38208"/>
  <c r="AV45" i="38208"/>
  <c r="M64" i="38208"/>
  <c r="N64" i="38208"/>
  <c r="O64" i="38208"/>
  <c r="P49" i="38208"/>
  <c r="P50" i="38208"/>
  <c r="AC50" i="38208"/>
  <c r="AD50" i="38208"/>
  <c r="AE50" i="38208"/>
  <c r="AF50" i="38208"/>
  <c r="AG50" i="38208"/>
  <c r="AH50" i="38208"/>
  <c r="AI50" i="38208"/>
  <c r="AJ50" i="38208"/>
  <c r="AK50" i="38208"/>
  <c r="AL50" i="38208"/>
  <c r="AM50" i="38208"/>
  <c r="AN50" i="38208"/>
  <c r="P51" i="38208"/>
  <c r="AC51" i="38208"/>
  <c r="AD51" i="38208"/>
  <c r="AE51" i="38208"/>
  <c r="AF51" i="38208"/>
  <c r="AG51" i="38208"/>
  <c r="AH51" i="38208"/>
  <c r="AI51" i="38208"/>
  <c r="AJ51" i="38208"/>
  <c r="AK51" i="38208"/>
  <c r="AL51" i="38208"/>
  <c r="AM51" i="38208"/>
  <c r="AN51" i="38208"/>
  <c r="P52" i="38208"/>
  <c r="AC52" i="38208"/>
  <c r="AD52" i="38208"/>
  <c r="AE52" i="38208"/>
  <c r="AF52" i="38208"/>
  <c r="AG52" i="38208"/>
  <c r="AH52" i="38208"/>
  <c r="AI52" i="38208"/>
  <c r="AJ52" i="38208"/>
  <c r="AK52" i="38208"/>
  <c r="AL52" i="38208"/>
  <c r="AM52" i="38208"/>
  <c r="AN52" i="38208"/>
  <c r="P53" i="38208"/>
  <c r="AC53" i="38208"/>
  <c r="AD53" i="38208"/>
  <c r="AE53" i="38208"/>
  <c r="AF53" i="38208"/>
  <c r="AG53" i="38208"/>
  <c r="AH53" i="38208"/>
  <c r="AI53" i="38208"/>
  <c r="AJ53" i="38208"/>
  <c r="AK53" i="38208"/>
  <c r="AL53" i="38208"/>
  <c r="AM53" i="38208"/>
  <c r="AN53" i="38208"/>
  <c r="P54" i="38208"/>
  <c r="AC54" i="38208"/>
  <c r="AD54" i="38208"/>
  <c r="AE54" i="38208"/>
  <c r="AF54" i="38208"/>
  <c r="AG54" i="38208"/>
  <c r="AH54" i="38208"/>
  <c r="AI54" i="38208"/>
  <c r="AJ54" i="38208"/>
  <c r="AK54" i="38208"/>
  <c r="AL54" i="38208"/>
  <c r="AM54" i="38208"/>
  <c r="AN54" i="38208"/>
  <c r="P55" i="38208"/>
  <c r="AC55" i="38208"/>
  <c r="AD55" i="38208"/>
  <c r="AE55" i="38208"/>
  <c r="AF55" i="38208"/>
  <c r="AG55" i="38208"/>
  <c r="AH55" i="38208"/>
  <c r="AI55" i="38208"/>
  <c r="AJ55" i="38208"/>
  <c r="AK55" i="38208"/>
  <c r="AL55" i="38208"/>
  <c r="AM55" i="38208"/>
  <c r="AN55" i="38208"/>
  <c r="P56" i="38208"/>
  <c r="AC56" i="38208"/>
  <c r="AD56" i="38208"/>
  <c r="AE56" i="38208"/>
  <c r="AF56" i="38208"/>
  <c r="AG56" i="38208"/>
  <c r="AH56" i="38208"/>
  <c r="AI56" i="38208"/>
  <c r="AJ56" i="38208"/>
  <c r="AK56" i="38208"/>
  <c r="AL56" i="38208"/>
  <c r="AM56" i="38208"/>
  <c r="AN56" i="38208"/>
  <c r="P57" i="38208"/>
  <c r="AC57" i="38208"/>
  <c r="AD57" i="38208"/>
  <c r="AE57" i="38208"/>
  <c r="AF57" i="38208"/>
  <c r="AG57" i="38208"/>
  <c r="AH57" i="38208"/>
  <c r="AI57" i="38208"/>
  <c r="AJ57" i="38208"/>
  <c r="AK57" i="38208"/>
  <c r="AL57" i="38208"/>
  <c r="AM57" i="38208"/>
  <c r="AN57" i="38208"/>
  <c r="P58" i="38208"/>
  <c r="AC58" i="38208"/>
  <c r="AD58" i="38208"/>
  <c r="AE58" i="38208"/>
  <c r="AF58" i="38208"/>
  <c r="AG58" i="38208"/>
  <c r="AH58" i="38208"/>
  <c r="AI58" i="38208"/>
  <c r="AJ58" i="38208"/>
  <c r="AK58" i="38208"/>
  <c r="AL58" i="38208"/>
  <c r="AM58" i="38208"/>
  <c r="AN58" i="38208"/>
  <c r="P59" i="38208"/>
  <c r="AC59" i="38208"/>
  <c r="AD59" i="38208"/>
  <c r="AE59" i="38208"/>
  <c r="AF59" i="38208"/>
  <c r="AG59" i="38208"/>
  <c r="AH59" i="38208"/>
  <c r="AI59" i="38208"/>
  <c r="AJ59" i="38208"/>
  <c r="AK59" i="38208"/>
  <c r="AL59" i="38208"/>
  <c r="AM59" i="38208"/>
  <c r="AN59" i="38208"/>
  <c r="P60" i="38208"/>
  <c r="AC60" i="38208"/>
  <c r="AD60" i="38208"/>
  <c r="AE60" i="38208"/>
  <c r="AF60" i="38208"/>
  <c r="AG60" i="38208"/>
  <c r="AH60" i="38208"/>
  <c r="AI60" i="38208"/>
  <c r="AJ60" i="38208"/>
  <c r="AK60" i="38208"/>
  <c r="AL60" i="38208"/>
  <c r="AM60" i="38208"/>
  <c r="AN60" i="38208"/>
  <c r="P61" i="38208"/>
  <c r="AC61" i="38208"/>
  <c r="AD61" i="38208"/>
  <c r="AE61" i="38208"/>
  <c r="AF61" i="38208"/>
  <c r="AG61" i="38208"/>
  <c r="AH61" i="38208"/>
  <c r="AI61" i="38208"/>
  <c r="AJ61" i="38208"/>
  <c r="AK61" i="38208"/>
  <c r="AL61" i="38208"/>
  <c r="AM61" i="38208"/>
  <c r="AN61" i="38208"/>
  <c r="P62" i="38208"/>
  <c r="AC62" i="38208"/>
  <c r="AD62" i="38208"/>
  <c r="AE62" i="38208"/>
  <c r="AF62" i="38208"/>
  <c r="AG62" i="38208"/>
  <c r="AH62" i="38208"/>
  <c r="AI62" i="38208"/>
  <c r="AJ62" i="38208"/>
  <c r="AK62" i="38208"/>
  <c r="AL62" i="38208"/>
  <c r="AM62" i="38208"/>
  <c r="AN62" i="38208"/>
  <c r="AC63" i="38208"/>
  <c r="AD63" i="38208"/>
  <c r="AE63" i="38208"/>
  <c r="AF63" i="38208"/>
  <c r="AG63" i="38208"/>
  <c r="AH63" i="38208"/>
  <c r="AI63" i="38208"/>
  <c r="AJ63" i="38208"/>
  <c r="AK63" i="38208"/>
  <c r="AL63" i="38208"/>
  <c r="AM63" i="38208"/>
  <c r="AN63" i="38208"/>
  <c r="AC64" i="38208"/>
  <c r="AD64" i="38208"/>
  <c r="AE64" i="38208"/>
  <c r="AF64" i="38208"/>
  <c r="AG64" i="38208"/>
  <c r="AH64" i="38208"/>
  <c r="AI64" i="38208"/>
  <c r="AJ64" i="38208"/>
  <c r="AK64" i="38208"/>
  <c r="AL64" i="38208"/>
  <c r="AM64" i="38208"/>
  <c r="AN64" i="38208"/>
  <c r="AC65" i="38208"/>
  <c r="AD65" i="38208"/>
  <c r="AE65" i="38208"/>
  <c r="AF65" i="38208"/>
  <c r="AG65" i="38208"/>
  <c r="AH65" i="38208"/>
  <c r="AI65" i="38208"/>
  <c r="AJ65" i="38208"/>
  <c r="AK65" i="38208"/>
  <c r="AL65" i="38208"/>
  <c r="AM65" i="38208"/>
  <c r="AN65" i="38208"/>
  <c r="AC66" i="38208"/>
  <c r="AD66" i="38208"/>
  <c r="AE66" i="38208"/>
  <c r="AF66" i="38208"/>
  <c r="AG66" i="38208"/>
  <c r="AH66" i="38208"/>
  <c r="AI66" i="38208"/>
  <c r="AJ66" i="38208"/>
  <c r="AK66" i="38208"/>
  <c r="AL66" i="38208"/>
  <c r="AM66" i="38208"/>
  <c r="AN66" i="38208"/>
  <c r="AC67" i="38208"/>
  <c r="AD67" i="38208"/>
  <c r="AE67" i="38208"/>
  <c r="AF67" i="38208"/>
  <c r="AG67" i="38208"/>
  <c r="AH67" i="38208"/>
  <c r="AI67" i="38208"/>
  <c r="AJ67" i="38208"/>
  <c r="AK67" i="38208"/>
  <c r="AL67" i="38208"/>
  <c r="AM67" i="38208"/>
  <c r="AN67" i="38208"/>
  <c r="AC72" i="38208"/>
  <c r="AC73" i="38208"/>
  <c r="AD72" i="38208"/>
  <c r="AC74" i="38208"/>
  <c r="AE72" i="38208"/>
  <c r="AC75" i="38208"/>
  <c r="AF72" i="38208"/>
  <c r="AC76" i="38208"/>
  <c r="AG72" i="38208"/>
  <c r="AC77" i="38208"/>
  <c r="AH72" i="38208"/>
  <c r="AC78" i="38208"/>
  <c r="AI72" i="38208"/>
  <c r="AC79" i="38208"/>
  <c r="AJ72" i="38208"/>
  <c r="AD73" i="38208"/>
  <c r="AD74" i="38208"/>
  <c r="AE73" i="38208"/>
  <c r="AD75" i="38208"/>
  <c r="AF73" i="38208"/>
  <c r="AD76" i="38208"/>
  <c r="AG73" i="38208"/>
  <c r="AD77" i="38208"/>
  <c r="AH73" i="38208"/>
  <c r="AD78" i="38208"/>
  <c r="AI73" i="38208"/>
  <c r="AD79" i="38208"/>
  <c r="AJ73" i="38208"/>
  <c r="AE74" i="38208"/>
  <c r="AE75" i="38208"/>
  <c r="AF74" i="38208"/>
  <c r="AE76" i="38208"/>
  <c r="AG74" i="38208"/>
  <c r="AE77" i="38208"/>
  <c r="AH74" i="38208"/>
  <c r="AE78" i="38208"/>
  <c r="AI74" i="38208"/>
  <c r="AE79" i="38208"/>
  <c r="AJ74" i="38208"/>
  <c r="AF75" i="38208"/>
  <c r="AF76" i="38208"/>
  <c r="AG75" i="38208"/>
  <c r="AF77" i="38208"/>
  <c r="AH75" i="38208"/>
  <c r="AF78" i="38208"/>
  <c r="AI75" i="38208"/>
  <c r="AF79" i="38208"/>
  <c r="AJ75" i="38208"/>
  <c r="AG76" i="38208"/>
  <c r="AG77" i="38208"/>
  <c r="AH76" i="38208"/>
  <c r="AG78" i="38208"/>
  <c r="AI76" i="38208"/>
  <c r="AG79" i="38208"/>
  <c r="AJ76" i="38208"/>
  <c r="AH77" i="38208"/>
  <c r="AH78" i="38208"/>
  <c r="AI77" i="38208"/>
  <c r="AH79" i="38208"/>
  <c r="AJ77" i="38208"/>
  <c r="AI78" i="38208"/>
  <c r="AI79" i="38208"/>
  <c r="AJ78" i="38208"/>
  <c r="AJ79" i="38208"/>
  <c r="R28" i="51156"/>
  <c r="S28" i="51156"/>
  <c r="T28" i="51156"/>
  <c r="U28" i="51156"/>
  <c r="V28" i="51156"/>
  <c r="W28" i="51156"/>
  <c r="X28" i="51156"/>
  <c r="Y28" i="51156"/>
  <c r="Z28" i="51156"/>
  <c r="AA28" i="51156"/>
  <c r="AB28" i="51156"/>
  <c r="AC28" i="51156"/>
  <c r="AG28" i="51156"/>
  <c r="AL28" i="51156"/>
  <c r="AM28" i="51156"/>
  <c r="AN28" i="51156"/>
  <c r="AO28" i="51156"/>
  <c r="AP28" i="51156"/>
  <c r="AQ28" i="51156"/>
  <c r="AR28" i="51156"/>
  <c r="AS28" i="51156"/>
  <c r="AT28" i="51156"/>
  <c r="AU28" i="51156"/>
  <c r="AV28" i="51156"/>
  <c r="AW28" i="51156"/>
  <c r="BA28" i="51156"/>
  <c r="BB28" i="51156"/>
  <c r="BC28" i="51156"/>
  <c r="BD28" i="51156"/>
  <c r="BE28" i="51156"/>
  <c r="BF28" i="51156"/>
  <c r="BG28" i="51156"/>
  <c r="BH28" i="51156"/>
  <c r="BI28" i="51156"/>
  <c r="BJ28" i="51156"/>
  <c r="BK28" i="51156"/>
  <c r="BL28" i="51156"/>
  <c r="R29" i="51156"/>
  <c r="S29" i="51156"/>
  <c r="T29" i="51156"/>
  <c r="U29" i="51156"/>
  <c r="V29" i="51156"/>
  <c r="W29" i="51156"/>
  <c r="X29" i="51156"/>
  <c r="Y29" i="51156"/>
  <c r="Z29" i="51156"/>
  <c r="AA29" i="51156"/>
  <c r="AB29" i="51156"/>
  <c r="AC29" i="51156"/>
  <c r="AG29" i="51156"/>
  <c r="AL29" i="51156"/>
  <c r="AM29" i="51156"/>
  <c r="AN29" i="51156"/>
  <c r="AO29" i="51156"/>
  <c r="AP29" i="51156"/>
  <c r="AQ29" i="51156"/>
  <c r="AR29" i="51156"/>
  <c r="AS29" i="51156"/>
  <c r="AT29" i="51156"/>
  <c r="AU29" i="51156"/>
  <c r="AV29" i="51156"/>
  <c r="AW29" i="51156"/>
  <c r="BA29" i="51156"/>
  <c r="BB29" i="51156"/>
  <c r="BC29" i="51156"/>
  <c r="BD29" i="51156"/>
  <c r="BE29" i="51156"/>
  <c r="BF29" i="51156"/>
  <c r="BG29" i="51156"/>
  <c r="BH29" i="51156"/>
  <c r="BI29" i="51156"/>
  <c r="BJ29" i="51156"/>
  <c r="BK29" i="51156"/>
  <c r="BL29" i="51156"/>
  <c r="R30" i="51156"/>
  <c r="S30" i="51156"/>
  <c r="T30" i="51156"/>
  <c r="U30" i="51156"/>
  <c r="V30" i="51156"/>
  <c r="W30" i="51156"/>
  <c r="X30" i="51156"/>
  <c r="Y30" i="51156"/>
  <c r="Z30" i="51156"/>
  <c r="AA30" i="51156"/>
  <c r="AB30" i="51156"/>
  <c r="AC30" i="51156"/>
  <c r="AG30" i="51156"/>
  <c r="AL30" i="51156"/>
  <c r="AM30" i="51156"/>
  <c r="AN30" i="51156"/>
  <c r="AO30" i="51156"/>
  <c r="AP30" i="51156"/>
  <c r="AQ30" i="51156"/>
  <c r="AR30" i="51156"/>
  <c r="AS30" i="51156"/>
  <c r="AT30" i="51156"/>
  <c r="AU30" i="51156"/>
  <c r="AV30" i="51156"/>
  <c r="AW30" i="51156"/>
  <c r="BA30" i="51156"/>
  <c r="BB30" i="51156"/>
  <c r="BC30" i="51156"/>
  <c r="BD30" i="51156"/>
  <c r="BE30" i="51156"/>
  <c r="BF30" i="51156"/>
  <c r="BG30" i="51156"/>
  <c r="BH30" i="51156"/>
  <c r="BI30" i="51156"/>
  <c r="BJ30" i="51156"/>
  <c r="BK30" i="51156"/>
  <c r="BL30" i="51156"/>
  <c r="R31" i="51156"/>
  <c r="S31" i="51156"/>
  <c r="T31" i="51156"/>
  <c r="U31" i="51156"/>
  <c r="V31" i="51156"/>
  <c r="W31" i="51156"/>
  <c r="X31" i="51156"/>
  <c r="Y31" i="51156"/>
  <c r="Z31" i="51156"/>
  <c r="AA31" i="51156"/>
  <c r="AB31" i="51156"/>
  <c r="AC31" i="51156"/>
  <c r="AG31" i="51156"/>
  <c r="AL31" i="51156"/>
  <c r="AM31" i="51156"/>
  <c r="AN31" i="51156"/>
  <c r="AO31" i="51156"/>
  <c r="AP31" i="51156"/>
  <c r="AQ31" i="51156"/>
  <c r="AR31" i="51156"/>
  <c r="AS31" i="51156"/>
  <c r="AT31" i="51156"/>
  <c r="AU31" i="51156"/>
  <c r="AV31" i="51156"/>
  <c r="AW31" i="51156"/>
  <c r="BA31" i="51156"/>
  <c r="BB31" i="51156"/>
  <c r="BC31" i="51156"/>
  <c r="BD31" i="51156"/>
  <c r="BE31" i="51156"/>
  <c r="BF31" i="51156"/>
  <c r="BG31" i="51156"/>
  <c r="BH31" i="51156"/>
  <c r="BI31" i="51156"/>
  <c r="BJ31" i="51156"/>
  <c r="BK31" i="51156"/>
  <c r="BL31" i="51156"/>
  <c r="R32" i="51156"/>
  <c r="S32" i="51156"/>
  <c r="T32" i="51156"/>
  <c r="U32" i="51156"/>
  <c r="V32" i="51156"/>
  <c r="W32" i="51156"/>
  <c r="X32" i="51156"/>
  <c r="Y32" i="51156"/>
  <c r="Z32" i="51156"/>
  <c r="AA32" i="51156"/>
  <c r="AB32" i="51156"/>
  <c r="AC32" i="51156"/>
  <c r="AG32" i="51156"/>
  <c r="AL32" i="51156"/>
  <c r="AM32" i="51156"/>
  <c r="AN32" i="51156"/>
  <c r="AO32" i="51156"/>
  <c r="AP32" i="51156"/>
  <c r="AQ32" i="51156"/>
  <c r="AR32" i="51156"/>
  <c r="AS32" i="51156"/>
  <c r="AT32" i="51156"/>
  <c r="AU32" i="51156"/>
  <c r="AV32" i="51156"/>
  <c r="AW32" i="51156"/>
  <c r="BA32" i="51156"/>
  <c r="BB32" i="51156"/>
  <c r="BC32" i="51156"/>
  <c r="BD32" i="51156"/>
  <c r="BE32" i="51156"/>
  <c r="BF32" i="51156"/>
  <c r="BG32" i="51156"/>
  <c r="BH32" i="51156"/>
  <c r="BI32" i="51156"/>
  <c r="BJ32" i="51156"/>
  <c r="BK32" i="51156"/>
  <c r="BL32" i="51156"/>
  <c r="R33" i="51156"/>
  <c r="S33" i="51156"/>
  <c r="T33" i="51156"/>
  <c r="U33" i="51156"/>
  <c r="V33" i="51156"/>
  <c r="W33" i="51156"/>
  <c r="X33" i="51156"/>
  <c r="Y33" i="51156"/>
  <c r="Z33" i="51156"/>
  <c r="AA33" i="51156"/>
  <c r="AB33" i="51156"/>
  <c r="AC33" i="51156"/>
  <c r="AG33" i="51156"/>
  <c r="AL33" i="51156"/>
  <c r="AM33" i="51156"/>
  <c r="AN33" i="51156"/>
  <c r="AO33" i="51156"/>
  <c r="AP33" i="51156"/>
  <c r="AQ33" i="51156"/>
  <c r="AR33" i="51156"/>
  <c r="AS33" i="51156"/>
  <c r="AT33" i="51156"/>
  <c r="AU33" i="51156"/>
  <c r="AV33" i="51156"/>
  <c r="AW33" i="51156"/>
  <c r="BA33" i="51156"/>
  <c r="BB33" i="51156"/>
  <c r="BC33" i="51156"/>
  <c r="BD33" i="51156"/>
  <c r="BE33" i="51156"/>
  <c r="BF33" i="51156"/>
  <c r="BG33" i="51156"/>
  <c r="BH33" i="51156"/>
  <c r="BI33" i="51156"/>
  <c r="BJ33" i="51156"/>
  <c r="BK33" i="51156"/>
  <c r="BL33" i="51156"/>
  <c r="R34" i="51156"/>
  <c r="S34" i="51156"/>
  <c r="T34" i="51156"/>
  <c r="U34" i="51156"/>
  <c r="V34" i="51156"/>
  <c r="W34" i="51156"/>
  <c r="X34" i="51156"/>
  <c r="Y34" i="51156"/>
  <c r="Z34" i="51156"/>
  <c r="AA34" i="51156"/>
  <c r="AB34" i="51156"/>
  <c r="AC34" i="51156"/>
  <c r="AG34" i="51156"/>
  <c r="AL34" i="51156"/>
  <c r="AM34" i="51156"/>
  <c r="AN34" i="51156"/>
  <c r="AO34" i="51156"/>
  <c r="AP34" i="51156"/>
  <c r="AQ34" i="51156"/>
  <c r="AR34" i="51156"/>
  <c r="AS34" i="51156"/>
  <c r="AT34" i="51156"/>
  <c r="AU34" i="51156"/>
  <c r="AV34" i="51156"/>
  <c r="AW34" i="51156"/>
  <c r="BA34" i="51156"/>
  <c r="BB34" i="51156"/>
  <c r="BC34" i="51156"/>
  <c r="BD34" i="51156"/>
  <c r="BE34" i="51156"/>
  <c r="BF34" i="51156"/>
  <c r="BG34" i="51156"/>
  <c r="BH34" i="51156"/>
  <c r="BI34" i="51156"/>
  <c r="BJ34" i="51156"/>
  <c r="BK34" i="51156"/>
  <c r="BL34" i="51156"/>
  <c r="R35" i="51156"/>
  <c r="S35" i="51156"/>
  <c r="T35" i="51156"/>
  <c r="U35" i="51156"/>
  <c r="V35" i="51156"/>
  <c r="W35" i="51156"/>
  <c r="X35" i="51156"/>
  <c r="Y35" i="51156"/>
  <c r="Z35" i="51156"/>
  <c r="AA35" i="51156"/>
  <c r="AB35" i="51156"/>
  <c r="AC35" i="51156"/>
  <c r="AG35" i="51156"/>
  <c r="AL35" i="51156"/>
  <c r="AM35" i="51156"/>
  <c r="AN35" i="51156"/>
  <c r="AO35" i="51156"/>
  <c r="AP35" i="51156"/>
  <c r="AQ35" i="51156"/>
  <c r="AR35" i="51156"/>
  <c r="AS35" i="51156"/>
  <c r="AT35" i="51156"/>
  <c r="AU35" i="51156"/>
  <c r="AV35" i="51156"/>
  <c r="AW35" i="51156"/>
  <c r="BA35" i="51156"/>
  <c r="BB35" i="51156"/>
  <c r="BC35" i="51156"/>
  <c r="BD35" i="51156"/>
  <c r="BE35" i="51156"/>
  <c r="BF35" i="51156"/>
  <c r="BG35" i="51156"/>
  <c r="BH35" i="51156"/>
  <c r="BI35" i="51156"/>
  <c r="BJ35" i="51156"/>
  <c r="BK35" i="51156"/>
  <c r="BL35" i="51156"/>
  <c r="R36" i="51156"/>
  <c r="S36" i="51156"/>
  <c r="T36" i="51156"/>
  <c r="U36" i="51156"/>
  <c r="V36" i="51156"/>
  <c r="W36" i="51156"/>
  <c r="X36" i="51156"/>
  <c r="Y36" i="51156"/>
  <c r="Z36" i="51156"/>
  <c r="AA36" i="51156"/>
  <c r="AB36" i="51156"/>
  <c r="AC36" i="51156"/>
  <c r="AG36" i="51156"/>
  <c r="AL36" i="51156"/>
  <c r="AM36" i="51156"/>
  <c r="AN36" i="51156"/>
  <c r="AO36" i="51156"/>
  <c r="AP36" i="51156"/>
  <c r="AQ36" i="51156"/>
  <c r="AR36" i="51156"/>
  <c r="AS36" i="51156"/>
  <c r="AT36" i="51156"/>
  <c r="AU36" i="51156"/>
  <c r="AV36" i="51156"/>
  <c r="AW36" i="51156"/>
  <c r="BA36" i="51156"/>
  <c r="BB36" i="51156"/>
  <c r="BC36" i="51156"/>
  <c r="BD36" i="51156"/>
  <c r="BE36" i="51156"/>
  <c r="BF36" i="51156"/>
  <c r="BG36" i="51156"/>
  <c r="BH36" i="51156"/>
  <c r="BI36" i="51156"/>
  <c r="BJ36" i="51156"/>
  <c r="BK36" i="51156"/>
  <c r="BL36" i="51156"/>
  <c r="R37" i="51156"/>
  <c r="S37" i="51156"/>
  <c r="T37" i="51156"/>
  <c r="U37" i="51156"/>
  <c r="V37" i="51156"/>
  <c r="W37" i="51156"/>
  <c r="X37" i="51156"/>
  <c r="Y37" i="51156"/>
  <c r="Z37" i="51156"/>
  <c r="AA37" i="51156"/>
  <c r="AB37" i="51156"/>
  <c r="AC37" i="51156"/>
  <c r="AG37" i="51156"/>
  <c r="AL37" i="51156"/>
  <c r="AM37" i="51156"/>
  <c r="AN37" i="51156"/>
  <c r="AO37" i="51156"/>
  <c r="AP37" i="51156"/>
  <c r="AQ37" i="51156"/>
  <c r="AR37" i="51156"/>
  <c r="AS37" i="51156"/>
  <c r="AT37" i="51156"/>
  <c r="AU37" i="51156"/>
  <c r="AV37" i="51156"/>
  <c r="AW37" i="51156"/>
  <c r="BA37" i="51156"/>
  <c r="BB37" i="51156"/>
  <c r="BC37" i="51156"/>
  <c r="BD37" i="51156"/>
  <c r="BE37" i="51156"/>
  <c r="BF37" i="51156"/>
  <c r="BG37" i="51156"/>
  <c r="BH37" i="51156"/>
  <c r="BI37" i="51156"/>
  <c r="BJ37" i="51156"/>
  <c r="BK37" i="51156"/>
  <c r="BL37" i="51156"/>
  <c r="R38" i="51156"/>
  <c r="S38" i="51156"/>
  <c r="T38" i="51156"/>
  <c r="U38" i="51156"/>
  <c r="V38" i="51156"/>
  <c r="W38" i="51156"/>
  <c r="X38" i="51156"/>
  <c r="Y38" i="51156"/>
  <c r="Z38" i="51156"/>
  <c r="AA38" i="51156"/>
  <c r="AB38" i="51156"/>
  <c r="AC38" i="51156"/>
  <c r="AG38" i="51156"/>
  <c r="AL38" i="51156"/>
  <c r="AM38" i="51156"/>
  <c r="AN38" i="51156"/>
  <c r="AO38" i="51156"/>
  <c r="AP38" i="51156"/>
  <c r="AQ38" i="51156"/>
  <c r="AR38" i="51156"/>
  <c r="AS38" i="51156"/>
  <c r="AT38" i="51156"/>
  <c r="AU38" i="51156"/>
  <c r="AV38" i="51156"/>
  <c r="AW38" i="51156"/>
  <c r="BA38" i="51156"/>
  <c r="BB38" i="51156"/>
  <c r="BC38" i="51156"/>
  <c r="BD38" i="51156"/>
  <c r="BE38" i="51156"/>
  <c r="BF38" i="51156"/>
  <c r="BG38" i="51156"/>
  <c r="BH38" i="51156"/>
  <c r="BI38" i="51156"/>
  <c r="BJ38" i="51156"/>
  <c r="BK38" i="51156"/>
  <c r="BL38" i="51156"/>
  <c r="R39" i="51156"/>
  <c r="S39" i="51156"/>
  <c r="T39" i="51156"/>
  <c r="U39" i="51156"/>
  <c r="V39" i="51156"/>
  <c r="W39" i="51156"/>
  <c r="X39" i="51156"/>
  <c r="Y39" i="51156"/>
  <c r="Z39" i="51156"/>
  <c r="AA39" i="51156"/>
  <c r="AB39" i="51156"/>
  <c r="AC39" i="51156"/>
  <c r="AG39" i="51156"/>
  <c r="AL39" i="51156"/>
  <c r="AM39" i="51156"/>
  <c r="AN39" i="51156"/>
  <c r="AO39" i="51156"/>
  <c r="AP39" i="51156"/>
  <c r="AQ39" i="51156"/>
  <c r="AR39" i="51156"/>
  <c r="AS39" i="51156"/>
  <c r="AT39" i="51156"/>
  <c r="AU39" i="51156"/>
  <c r="AV39" i="51156"/>
  <c r="AW39" i="51156"/>
  <c r="BA39" i="51156"/>
  <c r="BB39" i="51156"/>
  <c r="BC39" i="51156"/>
  <c r="BD39" i="51156"/>
  <c r="BE39" i="51156"/>
  <c r="BF39" i="51156"/>
  <c r="BG39" i="51156"/>
  <c r="BH39" i="51156"/>
  <c r="BI39" i="51156"/>
  <c r="BJ39" i="51156"/>
  <c r="BK39" i="51156"/>
  <c r="BL39" i="51156"/>
  <c r="R40" i="51156"/>
  <c r="S40" i="51156"/>
  <c r="T40" i="51156"/>
  <c r="U40" i="51156"/>
  <c r="V40" i="51156"/>
  <c r="W40" i="51156"/>
  <c r="X40" i="51156"/>
  <c r="Y40" i="51156"/>
  <c r="Z40" i="51156"/>
  <c r="AA40" i="51156"/>
  <c r="AB40" i="51156"/>
  <c r="AC40" i="51156"/>
  <c r="AG40" i="51156"/>
  <c r="AL40" i="51156"/>
  <c r="AM40" i="51156"/>
  <c r="AN40" i="51156"/>
  <c r="AO40" i="51156"/>
  <c r="AP40" i="51156"/>
  <c r="AQ40" i="51156"/>
  <c r="AR40" i="51156"/>
  <c r="AS40" i="51156"/>
  <c r="AT40" i="51156"/>
  <c r="AU40" i="51156"/>
  <c r="AV40" i="51156"/>
  <c r="AW40" i="51156"/>
  <c r="BA40" i="51156"/>
  <c r="BB40" i="51156"/>
  <c r="BC40" i="51156"/>
  <c r="BD40" i="51156"/>
  <c r="BE40" i="51156"/>
  <c r="BF40" i="51156"/>
  <c r="BG40" i="51156"/>
  <c r="BH40" i="51156"/>
  <c r="BI40" i="51156"/>
  <c r="BJ40" i="51156"/>
  <c r="BK40" i="51156"/>
  <c r="BL40" i="51156"/>
  <c r="R41" i="51156"/>
  <c r="S41" i="51156"/>
  <c r="T41" i="51156"/>
  <c r="U41" i="51156"/>
  <c r="V41" i="51156"/>
  <c r="W41" i="51156"/>
  <c r="X41" i="51156"/>
  <c r="Y41" i="51156"/>
  <c r="Z41" i="51156"/>
  <c r="AA41" i="51156"/>
  <c r="AB41" i="51156"/>
  <c r="AC41" i="51156"/>
  <c r="AG41" i="51156"/>
  <c r="AL41" i="51156"/>
  <c r="AM41" i="51156"/>
  <c r="AN41" i="51156"/>
  <c r="AO41" i="51156"/>
  <c r="AP41" i="51156"/>
  <c r="AQ41" i="51156"/>
  <c r="AR41" i="51156"/>
  <c r="AS41" i="51156"/>
  <c r="AT41" i="51156"/>
  <c r="AU41" i="51156"/>
  <c r="AV41" i="51156"/>
  <c r="AW41" i="51156"/>
  <c r="BA41" i="51156"/>
  <c r="BB41" i="51156"/>
  <c r="BC41" i="51156"/>
  <c r="BD41" i="51156"/>
  <c r="BE41" i="51156"/>
  <c r="BF41" i="51156"/>
  <c r="BG41" i="51156"/>
  <c r="BH41" i="51156"/>
  <c r="BI41" i="51156"/>
  <c r="BJ41" i="51156"/>
  <c r="BK41" i="51156"/>
  <c r="BL41" i="51156"/>
  <c r="R42" i="51156"/>
  <c r="S42" i="51156"/>
  <c r="T42" i="51156"/>
  <c r="U42" i="51156"/>
  <c r="V42" i="51156"/>
  <c r="W42" i="51156"/>
  <c r="X42" i="51156"/>
  <c r="Y42" i="51156"/>
  <c r="Z42" i="51156"/>
  <c r="AA42" i="51156"/>
  <c r="AB42" i="51156"/>
  <c r="AC42" i="51156"/>
  <c r="AG42" i="51156"/>
  <c r="AL42" i="51156"/>
  <c r="AM42" i="51156"/>
  <c r="AN42" i="51156"/>
  <c r="AO42" i="51156"/>
  <c r="AP42" i="51156"/>
  <c r="AQ42" i="51156"/>
  <c r="AR42" i="51156"/>
  <c r="AS42" i="51156"/>
  <c r="AT42" i="51156"/>
  <c r="AU42" i="51156"/>
  <c r="AV42" i="51156"/>
  <c r="AW42" i="51156"/>
  <c r="BA42" i="51156"/>
  <c r="BB42" i="51156"/>
  <c r="BC42" i="51156"/>
  <c r="BD42" i="51156"/>
  <c r="BE42" i="51156"/>
  <c r="BF42" i="51156"/>
  <c r="BG42" i="51156"/>
  <c r="BH42" i="51156"/>
  <c r="BI42" i="51156"/>
  <c r="BJ42" i="51156"/>
  <c r="BK42" i="51156"/>
  <c r="BL42" i="51156"/>
  <c r="R43" i="51156"/>
  <c r="S43" i="51156"/>
  <c r="T43" i="51156"/>
  <c r="U43" i="51156"/>
  <c r="V43" i="51156"/>
  <c r="W43" i="51156"/>
  <c r="X43" i="51156"/>
  <c r="Y43" i="51156"/>
  <c r="Z43" i="51156"/>
  <c r="AA43" i="51156"/>
  <c r="AB43" i="51156"/>
  <c r="AC43" i="51156"/>
  <c r="AG43" i="51156"/>
  <c r="AL43" i="51156"/>
  <c r="AM43" i="51156"/>
  <c r="AN43" i="51156"/>
  <c r="AO43" i="51156"/>
  <c r="AP43" i="51156"/>
  <c r="AQ43" i="51156"/>
  <c r="AR43" i="51156"/>
  <c r="AS43" i="51156"/>
  <c r="AT43" i="51156"/>
  <c r="AU43" i="51156"/>
  <c r="AV43" i="51156"/>
  <c r="AW43" i="51156"/>
  <c r="BA43" i="51156"/>
  <c r="BB43" i="51156"/>
  <c r="BC43" i="51156"/>
  <c r="BD43" i="51156"/>
  <c r="BE43" i="51156"/>
  <c r="BF43" i="51156"/>
  <c r="BG43" i="51156"/>
  <c r="BH43" i="51156"/>
  <c r="BI43" i="51156"/>
  <c r="BJ43" i="51156"/>
  <c r="BK43" i="51156"/>
  <c r="BL43" i="51156"/>
  <c r="R44" i="51156"/>
  <c r="S44" i="51156"/>
  <c r="T44" i="51156"/>
  <c r="U44" i="51156"/>
  <c r="V44" i="51156"/>
  <c r="W44" i="51156"/>
  <c r="X44" i="51156"/>
  <c r="Y44" i="51156"/>
  <c r="Z44" i="51156"/>
  <c r="AA44" i="51156"/>
  <c r="AB44" i="51156"/>
  <c r="AC44" i="51156"/>
  <c r="AG44" i="51156"/>
  <c r="AL44" i="51156"/>
  <c r="AM44" i="51156"/>
  <c r="AN44" i="51156"/>
  <c r="AO44" i="51156"/>
  <c r="AP44" i="51156"/>
  <c r="AQ44" i="51156"/>
  <c r="AR44" i="51156"/>
  <c r="AS44" i="51156"/>
  <c r="AT44" i="51156"/>
  <c r="AU44" i="51156"/>
  <c r="AV44" i="51156"/>
  <c r="AW44" i="51156"/>
  <c r="BA44" i="51156"/>
  <c r="BB44" i="51156"/>
  <c r="BC44" i="51156"/>
  <c r="BD44" i="51156"/>
  <c r="BE44" i="51156"/>
  <c r="BF44" i="51156"/>
  <c r="BG44" i="51156"/>
  <c r="BH44" i="51156"/>
  <c r="BI44" i="51156"/>
  <c r="BJ44" i="51156"/>
  <c r="BK44" i="51156"/>
  <c r="BL44" i="51156"/>
  <c r="R45" i="51156"/>
  <c r="S45" i="51156"/>
  <c r="T45" i="51156"/>
  <c r="U45" i="51156"/>
  <c r="V45" i="51156"/>
  <c r="W45" i="51156"/>
  <c r="X45" i="51156"/>
  <c r="Y45" i="51156"/>
  <c r="Z45" i="51156"/>
  <c r="AA45" i="51156"/>
  <c r="AB45" i="51156"/>
  <c r="AC45" i="51156"/>
  <c r="AG45" i="51156"/>
  <c r="AL45" i="51156"/>
  <c r="AM45" i="51156"/>
  <c r="AN45" i="51156"/>
  <c r="AO45" i="51156"/>
  <c r="AP45" i="51156"/>
  <c r="AQ45" i="51156"/>
  <c r="AR45" i="51156"/>
  <c r="AS45" i="51156"/>
  <c r="AT45" i="51156"/>
  <c r="AU45" i="51156"/>
  <c r="AV45" i="51156"/>
  <c r="AW45" i="51156"/>
  <c r="BA45" i="51156"/>
  <c r="BB45" i="51156"/>
  <c r="BC45" i="51156"/>
  <c r="BD45" i="51156"/>
  <c r="BE45" i="51156"/>
  <c r="BF45" i="51156"/>
  <c r="BG45" i="51156"/>
  <c r="BH45" i="51156"/>
  <c r="BI45" i="51156"/>
  <c r="BJ45" i="51156"/>
  <c r="BK45" i="51156"/>
  <c r="BL45" i="51156"/>
  <c r="C52" i="51156"/>
  <c r="D52" i="51156"/>
  <c r="E52" i="51156"/>
  <c r="F52" i="51156"/>
  <c r="G52" i="51156"/>
  <c r="H52" i="51156"/>
  <c r="C53" i="51156"/>
  <c r="C54" i="51156"/>
  <c r="C55" i="51156"/>
  <c r="C56" i="51156"/>
  <c r="C57" i="51156"/>
  <c r="C58" i="51156"/>
  <c r="C59" i="51156"/>
  <c r="C60" i="51156"/>
  <c r="C61" i="51156"/>
  <c r="C62" i="51156"/>
  <c r="C63" i="51156"/>
  <c r="C64" i="51156"/>
  <c r="C65" i="51156"/>
  <c r="C66" i="51156"/>
  <c r="C67" i="51156"/>
  <c r="C68" i="51156"/>
  <c r="C69" i="51156"/>
  <c r="R52" i="51156"/>
  <c r="D53" i="51156"/>
  <c r="D54" i="51156"/>
  <c r="D55" i="51156"/>
  <c r="D56" i="51156"/>
  <c r="D57" i="51156"/>
  <c r="D58" i="51156"/>
  <c r="D59" i="51156"/>
  <c r="D60" i="51156"/>
  <c r="D61" i="51156"/>
  <c r="D62" i="51156"/>
  <c r="D63" i="51156"/>
  <c r="D64" i="51156"/>
  <c r="D65" i="51156"/>
  <c r="D66" i="51156"/>
  <c r="D67" i="51156"/>
  <c r="D68" i="51156"/>
  <c r="D69" i="51156"/>
  <c r="R53" i="51156"/>
  <c r="S52" i="51156"/>
  <c r="E53" i="51156"/>
  <c r="E54" i="51156"/>
  <c r="E55" i="51156"/>
  <c r="E56" i="51156"/>
  <c r="E57" i="51156"/>
  <c r="E58" i="51156"/>
  <c r="E59" i="51156"/>
  <c r="E60" i="51156"/>
  <c r="E61" i="51156"/>
  <c r="E62" i="51156"/>
  <c r="E63" i="51156"/>
  <c r="E64" i="51156"/>
  <c r="E65" i="51156"/>
  <c r="E66" i="51156"/>
  <c r="E67" i="51156"/>
  <c r="E68" i="51156"/>
  <c r="E69" i="51156"/>
  <c r="R54" i="51156"/>
  <c r="T52" i="51156"/>
  <c r="F53" i="51156"/>
  <c r="F54" i="51156"/>
  <c r="F55" i="51156"/>
  <c r="F56" i="51156"/>
  <c r="F57" i="51156"/>
  <c r="F58" i="51156"/>
  <c r="F59" i="51156"/>
  <c r="F60" i="51156"/>
  <c r="F61" i="51156"/>
  <c r="F62" i="51156"/>
  <c r="F63" i="51156"/>
  <c r="F64" i="51156"/>
  <c r="F65" i="51156"/>
  <c r="F66" i="51156"/>
  <c r="F67" i="51156"/>
  <c r="F68" i="51156"/>
  <c r="F69" i="51156"/>
  <c r="R55" i="51156"/>
  <c r="U52" i="51156"/>
  <c r="G53" i="51156"/>
  <c r="G54" i="51156"/>
  <c r="G55" i="51156"/>
  <c r="G56" i="51156"/>
  <c r="G57" i="51156"/>
  <c r="G58" i="51156"/>
  <c r="G59" i="51156"/>
  <c r="G60" i="51156"/>
  <c r="G61" i="51156"/>
  <c r="G62" i="51156"/>
  <c r="G63" i="51156"/>
  <c r="G64" i="51156"/>
  <c r="G65" i="51156"/>
  <c r="G66" i="51156"/>
  <c r="G67" i="51156"/>
  <c r="G68" i="51156"/>
  <c r="G69" i="51156"/>
  <c r="R56" i="51156"/>
  <c r="V52" i="51156"/>
  <c r="H53" i="51156"/>
  <c r="H54" i="51156"/>
  <c r="H55" i="51156"/>
  <c r="H56" i="51156"/>
  <c r="H57" i="51156"/>
  <c r="H58" i="51156"/>
  <c r="H59" i="51156"/>
  <c r="H60" i="51156"/>
  <c r="H61" i="51156"/>
  <c r="H62" i="51156"/>
  <c r="H63" i="51156"/>
  <c r="H64" i="51156"/>
  <c r="H65" i="51156"/>
  <c r="H66" i="51156"/>
  <c r="H67" i="51156"/>
  <c r="H68" i="51156"/>
  <c r="H69" i="51156"/>
  <c r="R57" i="51156"/>
  <c r="W52" i="51156"/>
  <c r="S53" i="51156"/>
  <c r="S54" i="51156"/>
  <c r="T53" i="51156"/>
  <c r="S55" i="51156"/>
  <c r="U53" i="51156"/>
  <c r="S56" i="51156"/>
  <c r="V53" i="51156"/>
  <c r="S57" i="51156"/>
  <c r="W53" i="51156"/>
  <c r="BA53" i="51156"/>
  <c r="BA54" i="51156"/>
  <c r="BB53" i="51156"/>
  <c r="BA55" i="51156"/>
  <c r="BC53" i="51156"/>
  <c r="BA56" i="51156"/>
  <c r="BD53" i="51156"/>
  <c r="BA57" i="51156"/>
  <c r="BE53" i="51156"/>
  <c r="BA58" i="51156"/>
  <c r="BF53" i="51156"/>
  <c r="BA59" i="51156"/>
  <c r="BG53" i="51156"/>
  <c r="BA60" i="51156"/>
  <c r="BH53" i="51156"/>
  <c r="BA61" i="51156"/>
  <c r="BI53" i="51156"/>
  <c r="BA62" i="51156"/>
  <c r="BJ53" i="51156"/>
  <c r="BA63" i="51156"/>
  <c r="BK53" i="51156"/>
  <c r="BA64" i="51156"/>
  <c r="BL53" i="51156"/>
  <c r="T54" i="51156"/>
  <c r="T55" i="51156"/>
  <c r="U54" i="51156"/>
  <c r="T56" i="51156"/>
  <c r="V54" i="51156"/>
  <c r="T57" i="51156"/>
  <c r="W54" i="51156"/>
  <c r="BB54" i="51156"/>
  <c r="BB55" i="51156"/>
  <c r="BC54" i="51156"/>
  <c r="BB56" i="51156"/>
  <c r="BD54" i="51156"/>
  <c r="BB57" i="51156"/>
  <c r="BE54" i="51156"/>
  <c r="BB58" i="51156"/>
  <c r="BF54" i="51156"/>
  <c r="BB59" i="51156"/>
  <c r="BG54" i="51156"/>
  <c r="BB60" i="51156"/>
  <c r="BH54" i="51156"/>
  <c r="BB61" i="51156"/>
  <c r="BI54" i="51156"/>
  <c r="BB62" i="51156"/>
  <c r="BJ54" i="51156"/>
  <c r="BB63" i="51156"/>
  <c r="BK54" i="51156"/>
  <c r="BB64" i="51156"/>
  <c r="BL54" i="51156"/>
  <c r="U55" i="51156"/>
  <c r="U56" i="51156"/>
  <c r="V55" i="51156"/>
  <c r="U57" i="51156"/>
  <c r="W55" i="51156"/>
  <c r="BC55" i="51156"/>
  <c r="BC56" i="51156"/>
  <c r="BD55" i="51156"/>
  <c r="BC57" i="51156"/>
  <c r="BE55" i="51156"/>
  <c r="BC58" i="51156"/>
  <c r="BF55" i="51156"/>
  <c r="BC59" i="51156"/>
  <c r="BG55" i="51156"/>
  <c r="BC60" i="51156"/>
  <c r="BH55" i="51156"/>
  <c r="BC61" i="51156"/>
  <c r="BI55" i="51156"/>
  <c r="BC62" i="51156"/>
  <c r="BJ55" i="51156"/>
  <c r="BC63" i="51156"/>
  <c r="BK55" i="51156"/>
  <c r="BC64" i="51156"/>
  <c r="BL55" i="51156"/>
  <c r="V56" i="51156"/>
  <c r="V57" i="51156"/>
  <c r="W56" i="51156"/>
  <c r="BD56" i="51156"/>
  <c r="BD57" i="51156"/>
  <c r="BE56" i="51156"/>
  <c r="BD58" i="51156"/>
  <c r="BF56" i="51156"/>
  <c r="BD59" i="51156"/>
  <c r="BG56" i="51156"/>
  <c r="BD60" i="51156"/>
  <c r="BH56" i="51156"/>
  <c r="BD61" i="51156"/>
  <c r="BI56" i="51156"/>
  <c r="BD62" i="51156"/>
  <c r="BJ56" i="51156"/>
  <c r="BD63" i="51156"/>
  <c r="BK56" i="51156"/>
  <c r="BD64" i="51156"/>
  <c r="BL56" i="51156"/>
  <c r="W57" i="51156"/>
  <c r="BE57" i="51156"/>
  <c r="BE58" i="51156"/>
  <c r="BF57" i="51156"/>
  <c r="BE59" i="51156"/>
  <c r="BG57" i="51156"/>
  <c r="BE60" i="51156"/>
  <c r="BH57" i="51156"/>
  <c r="BE61" i="51156"/>
  <c r="BI57" i="51156"/>
  <c r="BE62" i="51156"/>
  <c r="BJ57" i="51156"/>
  <c r="BE63" i="51156"/>
  <c r="BK57" i="51156"/>
  <c r="BE64" i="51156"/>
  <c r="BL57" i="51156"/>
  <c r="BF58" i="51156"/>
  <c r="BF59" i="51156"/>
  <c r="BG58" i="51156"/>
  <c r="BF60" i="51156"/>
  <c r="BH58" i="51156"/>
  <c r="BF61" i="51156"/>
  <c r="BI58" i="51156"/>
  <c r="BF62" i="51156"/>
  <c r="BJ58" i="51156"/>
  <c r="BF63" i="51156"/>
  <c r="BK58" i="51156"/>
  <c r="BF64" i="51156"/>
  <c r="BL58" i="51156"/>
  <c r="BG59" i="51156"/>
  <c r="BG60" i="51156"/>
  <c r="BH59" i="51156"/>
  <c r="BG61" i="51156"/>
  <c r="BI59" i="51156"/>
  <c r="BG62" i="51156"/>
  <c r="BJ59" i="51156"/>
  <c r="BG63" i="51156"/>
  <c r="BK59" i="51156"/>
  <c r="BG64" i="51156"/>
  <c r="BL59" i="51156"/>
  <c r="BH60" i="51156"/>
  <c r="BH61" i="51156"/>
  <c r="BI60" i="51156"/>
  <c r="BH62" i="51156"/>
  <c r="BJ60" i="51156"/>
  <c r="BH63" i="51156"/>
  <c r="BK60" i="51156"/>
  <c r="BH64" i="51156"/>
  <c r="BL60" i="51156"/>
  <c r="BI61" i="51156"/>
  <c r="BI62" i="51156"/>
  <c r="BJ61" i="51156"/>
  <c r="BI63" i="51156"/>
  <c r="BK61" i="51156"/>
  <c r="BI64" i="51156"/>
  <c r="BL61" i="51156"/>
  <c r="BJ62" i="51156"/>
  <c r="BJ63" i="51156"/>
  <c r="BK62" i="51156"/>
  <c r="BJ64" i="51156"/>
  <c r="BL62" i="51156"/>
  <c r="BK63" i="51156"/>
  <c r="BK64" i="51156"/>
  <c r="BL63" i="51156"/>
  <c r="S64" i="51156"/>
  <c r="T64" i="51156"/>
  <c r="BL64" i="51156"/>
  <c r="S65" i="51156"/>
  <c r="T65" i="51156"/>
  <c r="S66" i="51156"/>
  <c r="T66" i="51156"/>
  <c r="S67" i="51156"/>
  <c r="T67" i="51156"/>
  <c r="S68" i="51156"/>
  <c r="T68" i="51156"/>
  <c r="S69" i="51156"/>
  <c r="T69" i="51156"/>
  <c r="BB71" i="51156"/>
  <c r="BC71" i="51156"/>
  <c r="BB72" i="51156"/>
  <c r="BC72" i="51156"/>
  <c r="BB73" i="51156"/>
  <c r="BC73" i="51156"/>
  <c r="BB74" i="51156"/>
  <c r="BC74" i="51156"/>
  <c r="BB75" i="51156"/>
  <c r="BC75" i="51156"/>
  <c r="BB76" i="51156"/>
  <c r="BC76" i="51156"/>
  <c r="BB77" i="51156"/>
  <c r="BC77" i="51156"/>
  <c r="BB78" i="51156"/>
  <c r="BC78" i="51156"/>
  <c r="BB79" i="51156"/>
  <c r="BC79" i="51156"/>
  <c r="BB80" i="51156"/>
  <c r="BC80" i="51156"/>
  <c r="BB81" i="51156"/>
  <c r="BC81" i="51156"/>
  <c r="BB82" i="51156"/>
  <c r="BC82" i="51156"/>
  <c r="R88" i="51156" a="1"/>
  <c r="R88" i="51156"/>
  <c r="S88" i="51156"/>
  <c r="T88" i="51156"/>
  <c r="U88" i="51156"/>
  <c r="V88" i="51156"/>
  <c r="W88" i="51156"/>
  <c r="R89" i="51156"/>
  <c r="S89" i="51156"/>
  <c r="T89" i="51156"/>
  <c r="U89" i="51156"/>
  <c r="V89" i="51156"/>
  <c r="W89" i="51156"/>
  <c r="R90" i="51156"/>
  <c r="S90" i="51156"/>
  <c r="T90" i="51156"/>
  <c r="U90" i="51156"/>
  <c r="V90" i="51156"/>
  <c r="W90" i="51156"/>
  <c r="R91" i="51156"/>
  <c r="S91" i="51156"/>
  <c r="T91" i="51156"/>
  <c r="U91" i="51156"/>
  <c r="V91" i="51156"/>
  <c r="W91" i="51156"/>
  <c r="R92" i="51156"/>
  <c r="S92" i="51156"/>
  <c r="T92" i="51156"/>
  <c r="U92" i="51156"/>
  <c r="V92" i="51156"/>
  <c r="W92" i="51156"/>
  <c r="R93" i="51156"/>
  <c r="S93" i="51156"/>
  <c r="T93" i="51156"/>
  <c r="U93" i="51156"/>
  <c r="V93" i="51156"/>
  <c r="W93" i="51156"/>
  <c r="R94" i="51156"/>
  <c r="S94" i="51156"/>
  <c r="T94" i="51156"/>
  <c r="U94" i="51156"/>
  <c r="V94" i="51156"/>
  <c r="W94" i="51156"/>
  <c r="R95" i="51156"/>
  <c r="S95" i="51156"/>
  <c r="T95" i="51156"/>
  <c r="U95" i="51156"/>
  <c r="V95" i="51156"/>
  <c r="W95" i="51156"/>
  <c r="R96" i="51156"/>
  <c r="S96" i="51156"/>
  <c r="T96" i="51156"/>
  <c r="U96" i="51156"/>
  <c r="V96" i="51156"/>
  <c r="W96" i="51156"/>
  <c r="R97" i="51156"/>
  <c r="S97" i="51156"/>
  <c r="T97" i="51156"/>
  <c r="U97" i="51156"/>
  <c r="V97" i="51156"/>
  <c r="W97" i="51156"/>
  <c r="R98" i="51156"/>
  <c r="S98" i="51156"/>
  <c r="T98" i="51156"/>
  <c r="U98" i="51156"/>
  <c r="V98" i="51156"/>
  <c r="W98" i="51156"/>
  <c r="R99" i="51156"/>
  <c r="S99" i="51156"/>
  <c r="T99" i="51156"/>
  <c r="U99" i="51156"/>
  <c r="V99" i="51156"/>
  <c r="W99" i="51156"/>
  <c r="R100" i="51156"/>
  <c r="S100" i="51156"/>
  <c r="T100" i="51156"/>
  <c r="U100" i="51156"/>
  <c r="V100" i="51156"/>
  <c r="W100" i="51156"/>
  <c r="R101" i="51156"/>
  <c r="S101" i="51156"/>
  <c r="T101" i="51156"/>
  <c r="U101" i="51156"/>
  <c r="V101" i="51156"/>
  <c r="W101" i="51156"/>
  <c r="R102" i="51156"/>
  <c r="S102" i="51156"/>
  <c r="T102" i="51156"/>
  <c r="U102" i="51156"/>
  <c r="V102" i="51156"/>
  <c r="W102" i="51156"/>
  <c r="R103" i="51156"/>
  <c r="S103" i="51156"/>
  <c r="T103" i="51156"/>
  <c r="U103" i="51156"/>
  <c r="V103" i="51156"/>
  <c r="W103" i="51156"/>
  <c r="R104" i="51156"/>
  <c r="S104" i="51156"/>
  <c r="T104" i="51156"/>
  <c r="U104" i="51156"/>
  <c r="V104" i="51156"/>
  <c r="W104" i="51156"/>
  <c r="R105" i="51156"/>
  <c r="S105" i="51156"/>
  <c r="T105" i="51156"/>
  <c r="U105" i="51156"/>
  <c r="V105" i="51156"/>
  <c r="W105" i="51156"/>
  <c r="BA108" i="51156" a="1"/>
  <c r="BA108" i="51156"/>
  <c r="BB108" i="51156"/>
  <c r="BC108" i="51156"/>
  <c r="BD108" i="51156"/>
  <c r="BE108" i="51156"/>
  <c r="BF108" i="51156"/>
  <c r="BG108" i="51156"/>
  <c r="BH108" i="51156"/>
  <c r="BI108" i="51156"/>
  <c r="BJ108" i="51156"/>
  <c r="BK108" i="51156"/>
  <c r="BL108" i="51156"/>
  <c r="BA109" i="51156"/>
  <c r="BB109" i="51156"/>
  <c r="BC109" i="51156"/>
  <c r="BD109" i="51156"/>
  <c r="BE109" i="51156"/>
  <c r="BF109" i="51156"/>
  <c r="BG109" i="51156"/>
  <c r="BH109" i="51156"/>
  <c r="BI109" i="51156"/>
  <c r="BJ109" i="51156"/>
  <c r="BK109" i="51156"/>
  <c r="BL109" i="51156"/>
  <c r="BA110" i="51156"/>
  <c r="BB110" i="51156"/>
  <c r="BC110" i="51156"/>
  <c r="BD110" i="51156"/>
  <c r="BE110" i="51156"/>
  <c r="BF110" i="51156"/>
  <c r="BG110" i="51156"/>
  <c r="BH110" i="51156"/>
  <c r="BI110" i="51156"/>
  <c r="BJ110" i="51156"/>
  <c r="BK110" i="51156"/>
  <c r="BL110" i="51156"/>
  <c r="BA111" i="51156"/>
  <c r="BB111" i="51156"/>
  <c r="BC111" i="51156"/>
  <c r="BD111" i="51156"/>
  <c r="BE111" i="51156"/>
  <c r="BF111" i="51156"/>
  <c r="BG111" i="51156"/>
  <c r="BH111" i="51156"/>
  <c r="BI111" i="51156"/>
  <c r="BJ111" i="51156"/>
  <c r="BK111" i="51156"/>
  <c r="BL111" i="51156"/>
  <c r="BA112" i="51156"/>
  <c r="BB112" i="51156"/>
  <c r="BC112" i="51156"/>
  <c r="BD112" i="51156"/>
  <c r="BE112" i="51156"/>
  <c r="BF112" i="51156"/>
  <c r="BG112" i="51156"/>
  <c r="BH112" i="51156"/>
  <c r="BI112" i="51156"/>
  <c r="BJ112" i="51156"/>
  <c r="BK112" i="51156"/>
  <c r="BL112" i="51156"/>
  <c r="BA113" i="51156"/>
  <c r="BB113" i="51156"/>
  <c r="BC113" i="51156"/>
  <c r="BD113" i="51156"/>
  <c r="BE113" i="51156"/>
  <c r="BF113" i="51156"/>
  <c r="BG113" i="51156"/>
  <c r="BH113" i="51156"/>
  <c r="BI113" i="51156"/>
  <c r="BJ113" i="51156"/>
  <c r="BK113" i="51156"/>
  <c r="BL113" i="51156"/>
  <c r="BA114" i="51156"/>
  <c r="BB114" i="51156"/>
  <c r="BC114" i="51156"/>
  <c r="BD114" i="51156"/>
  <c r="BE114" i="51156"/>
  <c r="BF114" i="51156"/>
  <c r="BG114" i="51156"/>
  <c r="BH114" i="51156"/>
  <c r="BI114" i="51156"/>
  <c r="BJ114" i="51156"/>
  <c r="BK114" i="51156"/>
  <c r="BL114" i="51156"/>
  <c r="BA115" i="51156"/>
  <c r="BB115" i="51156"/>
  <c r="BC115" i="51156"/>
  <c r="BD115" i="51156"/>
  <c r="BE115" i="51156"/>
  <c r="BF115" i="51156"/>
  <c r="BG115" i="51156"/>
  <c r="BH115" i="51156"/>
  <c r="BI115" i="51156"/>
  <c r="BJ115" i="51156"/>
  <c r="BK115" i="51156"/>
  <c r="BL115" i="51156"/>
  <c r="BA116" i="51156"/>
  <c r="BB116" i="51156"/>
  <c r="BC116" i="51156"/>
  <c r="BD116" i="51156"/>
  <c r="BE116" i="51156"/>
  <c r="BF116" i="51156"/>
  <c r="BG116" i="51156"/>
  <c r="BH116" i="51156"/>
  <c r="BI116" i="51156"/>
  <c r="BJ116" i="51156"/>
  <c r="BK116" i="51156"/>
  <c r="BL116" i="51156"/>
  <c r="BA117" i="51156"/>
  <c r="BB117" i="51156"/>
  <c r="BC117" i="51156"/>
  <c r="BD117" i="51156"/>
  <c r="BE117" i="51156"/>
  <c r="BF117" i="51156"/>
  <c r="BG117" i="51156"/>
  <c r="BH117" i="51156"/>
  <c r="BI117" i="51156"/>
  <c r="BJ117" i="51156"/>
  <c r="BK117" i="51156"/>
  <c r="BL117" i="51156"/>
  <c r="BA118" i="51156"/>
  <c r="BB118" i="51156"/>
  <c r="BC118" i="51156"/>
  <c r="BD118" i="51156"/>
  <c r="BE118" i="51156"/>
  <c r="BF118" i="51156"/>
  <c r="BG118" i="51156"/>
  <c r="BH118" i="51156"/>
  <c r="BI118" i="51156"/>
  <c r="BJ118" i="51156"/>
  <c r="BK118" i="51156"/>
  <c r="BL118" i="51156"/>
  <c r="BA119" i="51156"/>
  <c r="BB119" i="51156"/>
  <c r="BC119" i="51156"/>
  <c r="BD119" i="51156"/>
  <c r="BE119" i="51156"/>
  <c r="BF119" i="51156"/>
  <c r="BG119" i="51156"/>
  <c r="BH119" i="51156"/>
  <c r="BI119" i="51156"/>
  <c r="BJ119" i="51156"/>
  <c r="BK119" i="51156"/>
  <c r="BL119" i="51156"/>
  <c r="BA120" i="51156"/>
  <c r="BB120" i="51156"/>
  <c r="BC120" i="51156"/>
  <c r="BD120" i="51156"/>
  <c r="BE120" i="51156"/>
  <c r="BF120" i="51156"/>
  <c r="BG120" i="51156"/>
  <c r="BH120" i="51156"/>
  <c r="BI120" i="51156"/>
  <c r="BJ120" i="51156"/>
  <c r="BK120" i="51156"/>
  <c r="BL120" i="51156"/>
  <c r="BA121" i="51156"/>
  <c r="BB121" i="51156"/>
  <c r="BC121" i="51156"/>
  <c r="BD121" i="51156"/>
  <c r="BE121" i="51156"/>
  <c r="BF121" i="51156"/>
  <c r="BG121" i="51156"/>
  <c r="BH121" i="51156"/>
  <c r="BI121" i="51156"/>
  <c r="BJ121" i="51156"/>
  <c r="BK121" i="51156"/>
  <c r="BL121" i="51156"/>
  <c r="BA122" i="51156"/>
  <c r="BB122" i="51156"/>
  <c r="BC122" i="51156"/>
  <c r="BD122" i="51156"/>
  <c r="BE122" i="51156"/>
  <c r="BF122" i="51156"/>
  <c r="BG122" i="51156"/>
  <c r="BH122" i="51156"/>
  <c r="BI122" i="51156"/>
  <c r="BJ122" i="51156"/>
  <c r="BK122" i="51156"/>
  <c r="BL122" i="51156"/>
  <c r="BA123" i="51156"/>
  <c r="BB123" i="51156"/>
  <c r="BC123" i="51156"/>
  <c r="BD123" i="51156"/>
  <c r="BE123" i="51156"/>
  <c r="BF123" i="51156"/>
  <c r="BG123" i="51156"/>
  <c r="BH123" i="51156"/>
  <c r="BI123" i="51156"/>
  <c r="BJ123" i="51156"/>
  <c r="BK123" i="51156"/>
  <c r="BL123" i="51156"/>
  <c r="BA124" i="51156"/>
  <c r="BB124" i="51156"/>
  <c r="BC124" i="51156"/>
  <c r="BD124" i="51156"/>
  <c r="BE124" i="51156"/>
  <c r="BF124" i="51156"/>
  <c r="BG124" i="51156"/>
  <c r="BH124" i="51156"/>
  <c r="BI124" i="51156"/>
  <c r="BJ124" i="51156"/>
  <c r="BK124" i="51156"/>
  <c r="BL124" i="51156"/>
  <c r="BA125" i="51156"/>
  <c r="BB125" i="51156"/>
  <c r="BC125" i="51156"/>
  <c r="BD125" i="51156"/>
  <c r="BE125" i="51156"/>
  <c r="BF125" i="51156"/>
  <c r="BG125" i="51156"/>
  <c r="BH125" i="51156"/>
  <c r="BI125" i="51156"/>
  <c r="BJ125" i="51156"/>
  <c r="BK125" i="51156"/>
  <c r="BL125" i="51156"/>
  <c r="X27" i="51158" a="1"/>
  <c r="Y42" i="51158"/>
  <c r="Y61" i="51158"/>
  <c r="X42" i="51158"/>
  <c r="X61" i="51158"/>
  <c r="Y41" i="51158"/>
  <c r="Y60" i="51158"/>
  <c r="X41" i="51158"/>
  <c r="X60" i="51158"/>
  <c r="Y40" i="51158"/>
  <c r="Y59" i="51158"/>
  <c r="X40" i="51158"/>
  <c r="X59" i="51158"/>
  <c r="Y39" i="51158"/>
  <c r="Y58" i="51158"/>
  <c r="X39" i="51158"/>
  <c r="X58" i="51158"/>
  <c r="Y38" i="51158"/>
  <c r="Y57" i="51158"/>
  <c r="X38" i="51158"/>
  <c r="X57" i="51158"/>
  <c r="Y37" i="51158"/>
  <c r="Y56" i="51158"/>
  <c r="X37" i="51158"/>
  <c r="X56" i="51158"/>
  <c r="Y36" i="51158"/>
  <c r="Y55" i="51158"/>
  <c r="X36" i="51158"/>
  <c r="X55" i="51158"/>
  <c r="Y35" i="51158"/>
  <c r="Y54" i="51158"/>
  <c r="X35" i="51158"/>
  <c r="X54" i="51158"/>
  <c r="Y34" i="51158"/>
  <c r="Y53" i="51158"/>
  <c r="X34" i="51158"/>
  <c r="X53" i="51158"/>
  <c r="Y33" i="51158"/>
  <c r="Y52" i="51158"/>
  <c r="X33" i="51158"/>
  <c r="X52" i="51158"/>
  <c r="Y32" i="51158"/>
  <c r="Y51" i="51158"/>
  <c r="X32" i="51158"/>
  <c r="X51" i="51158"/>
  <c r="I39" i="51158" a="1"/>
  <c r="J43" i="51158"/>
  <c r="J51" i="51158"/>
  <c r="I43" i="51158"/>
  <c r="I51" i="51158"/>
  <c r="Y31" i="51158"/>
  <c r="Y50" i="51158"/>
  <c r="X31" i="51158"/>
  <c r="X50" i="51158"/>
  <c r="J42" i="51158"/>
  <c r="J50" i="51158"/>
  <c r="I42" i="51158"/>
  <c r="I50" i="51158"/>
  <c r="Y30" i="51158"/>
  <c r="Y49" i="51158"/>
  <c r="X30" i="51158"/>
  <c r="X49" i="51158"/>
  <c r="J41" i="51158"/>
  <c r="J49" i="51158"/>
  <c r="I41" i="51158"/>
  <c r="I49" i="51158"/>
  <c r="Y29" i="51158"/>
  <c r="Y48" i="51158"/>
  <c r="X29" i="51158"/>
  <c r="X48" i="51158"/>
  <c r="J40" i="51158"/>
  <c r="J48" i="51158"/>
  <c r="I40" i="51158"/>
  <c r="I48" i="51158"/>
  <c r="Y28" i="51158"/>
  <c r="Y47" i="51158"/>
  <c r="X28" i="51158"/>
  <c r="X47" i="51158"/>
  <c r="J39" i="51158"/>
  <c r="J47" i="51158"/>
  <c r="I39" i="51158"/>
  <c r="I47" i="51158"/>
  <c r="Y27" i="51158"/>
  <c r="Y46" i="51158"/>
  <c r="X27" i="51158"/>
  <c r="X46" i="51158"/>
  <c r="M16" i="51158" a="1"/>
  <c r="N20" i="51158"/>
  <c r="N28" i="51158"/>
  <c r="M20" i="51158"/>
  <c r="M28" i="51158"/>
  <c r="N19" i="51158"/>
  <c r="N27" i="51158"/>
  <c r="M19" i="51158"/>
  <c r="M27" i="51158"/>
  <c r="N18" i="51158"/>
  <c r="N26" i="51158"/>
  <c r="M18" i="51158"/>
  <c r="M26" i="51158"/>
  <c r="N17" i="51158"/>
  <c r="N25" i="51158"/>
  <c r="M17" i="51158"/>
  <c r="M25" i="51158"/>
  <c r="N16" i="51158"/>
  <c r="N24" i="51158"/>
  <c r="M16" i="51158"/>
  <c r="M24" i="51158"/>
  <c r="X21" i="51165" a="1"/>
  <c r="X22" i="51165"/>
  <c r="X21" i="51165"/>
  <c r="X26" i="51165"/>
  <c r="X104" i="51165"/>
  <c r="Y105" i="51165"/>
  <c r="Y104" i="51165"/>
  <c r="X105" i="51165"/>
  <c r="AJ104" i="51165" a="1"/>
  <c r="AJ104" i="51165"/>
  <c r="AK104" i="51165"/>
  <c r="AJ105" i="51165"/>
  <c r="AK105" i="51165"/>
  <c r="X96" i="51165"/>
  <c r="Y97" i="51165"/>
  <c r="Y96" i="51165"/>
  <c r="X97" i="51165"/>
  <c r="AJ96" i="51165" a="1"/>
  <c r="AJ96" i="51165"/>
  <c r="AK96" i="51165"/>
  <c r="AJ97" i="51165"/>
  <c r="AK97" i="51165"/>
  <c r="X88" i="51165"/>
  <c r="Y89" i="51165"/>
  <c r="Y88" i="51165"/>
  <c r="X89" i="51165"/>
  <c r="AJ88" i="51165" a="1"/>
  <c r="AJ88" i="51165"/>
  <c r="AK88" i="51165"/>
  <c r="AJ89" i="51165"/>
  <c r="AK89" i="51165"/>
  <c r="X80" i="51165"/>
  <c r="Y81" i="51165"/>
  <c r="Y80" i="51165"/>
  <c r="X81" i="51165"/>
  <c r="AJ80" i="51165" a="1"/>
  <c r="AJ80" i="51165"/>
  <c r="AK80" i="51165"/>
  <c r="AJ81" i="51165"/>
  <c r="AK81" i="51165"/>
  <c r="X72" i="51165"/>
  <c r="Y73" i="51165"/>
  <c r="Y72" i="51165"/>
  <c r="X73" i="51165"/>
  <c r="AJ72" i="51165" a="1"/>
  <c r="AJ72" i="51165"/>
  <c r="AK72" i="51165"/>
  <c r="AJ73" i="51165"/>
  <c r="AK73" i="51165"/>
  <c r="X64" i="51165"/>
  <c r="Y65" i="51165"/>
  <c r="Y64" i="51165"/>
  <c r="X65" i="51165"/>
  <c r="AJ64" i="51165" a="1"/>
  <c r="AJ64" i="51165"/>
  <c r="AK64" i="51165"/>
  <c r="AJ65" i="51165"/>
  <c r="AK65" i="51165"/>
  <c r="X56" i="51165"/>
  <c r="Y57" i="51165"/>
  <c r="Y56" i="51165"/>
  <c r="X57" i="51165"/>
  <c r="AJ56" i="51165" a="1"/>
  <c r="AJ56" i="51165"/>
  <c r="AK56" i="51165"/>
  <c r="AJ57" i="51165"/>
  <c r="AK57" i="51165"/>
  <c r="X48" i="51165"/>
  <c r="Y49" i="51165"/>
  <c r="Y48" i="51165"/>
  <c r="X49" i="51165"/>
  <c r="AJ48" i="51165" a="1"/>
  <c r="AJ48" i="51165"/>
  <c r="AK48" i="51165"/>
  <c r="AJ49" i="51165"/>
  <c r="AK49" i="51165"/>
  <c r="X40" i="51165"/>
  <c r="Y41" i="51165"/>
  <c r="Y40" i="51165"/>
  <c r="X41" i="51165"/>
  <c r="AJ40" i="51165" a="1"/>
  <c r="AJ40" i="51165"/>
  <c r="AK40" i="51165"/>
  <c r="AJ41" i="51165"/>
  <c r="AK41" i="51165"/>
  <c r="X32" i="51165"/>
  <c r="Y33" i="51165"/>
  <c r="Y32" i="51165"/>
  <c r="X33" i="51165"/>
  <c r="AJ32" i="51165" a="1"/>
  <c r="AJ32" i="51165"/>
  <c r="AK32" i="51165"/>
  <c r="AJ33" i="51165"/>
  <c r="AK33" i="51165"/>
  <c r="X24" i="51165"/>
  <c r="X110" i="51165"/>
  <c r="AS11" i="51165"/>
  <c r="X102" i="51165"/>
  <c r="AR11" i="51165"/>
  <c r="X94" i="51165"/>
  <c r="AQ11" i="51165"/>
  <c r="X86" i="51165"/>
  <c r="AP11" i="51165"/>
  <c r="X78" i="51165"/>
  <c r="AO11" i="51165"/>
  <c r="X70" i="51165"/>
  <c r="AN11" i="51165"/>
  <c r="X62" i="51165"/>
  <c r="AM11" i="51165"/>
  <c r="X54" i="51165"/>
  <c r="AL11" i="51165"/>
  <c r="X46" i="51165"/>
  <c r="AK11" i="51165"/>
  <c r="X38" i="51165"/>
  <c r="AJ11" i="51165"/>
  <c r="X109" i="51165"/>
  <c r="AS10" i="51165"/>
  <c r="X101" i="51165"/>
  <c r="AR10" i="51165"/>
  <c r="X93" i="51165"/>
  <c r="AQ10" i="51165"/>
  <c r="X85" i="51165"/>
  <c r="AP10" i="51165"/>
  <c r="X77" i="51165"/>
  <c r="AO10" i="51165"/>
  <c r="X69" i="51165"/>
  <c r="AN10" i="51165"/>
  <c r="X61" i="51165"/>
  <c r="AM10" i="51165"/>
  <c r="X53" i="51165"/>
  <c r="AL10" i="51165"/>
  <c r="X45" i="51165"/>
  <c r="AK10" i="51165"/>
  <c r="X37" i="51165"/>
  <c r="AJ10" i="51165"/>
  <c r="X108" i="51165"/>
  <c r="AS9" i="51165"/>
  <c r="X100" i="51165"/>
  <c r="AR9" i="51165"/>
  <c r="X92" i="51165"/>
  <c r="AQ9" i="51165"/>
  <c r="X84" i="51165"/>
  <c r="AP9" i="51165"/>
  <c r="X76" i="51165"/>
  <c r="AO9" i="51165"/>
  <c r="X68" i="51165"/>
  <c r="AN9" i="51165"/>
  <c r="X60" i="51165"/>
  <c r="AM9" i="51165"/>
  <c r="X52" i="51165"/>
  <c r="AL9" i="51165"/>
  <c r="X44" i="51165"/>
  <c r="AK9" i="51165"/>
  <c r="X36" i="51165"/>
  <c r="AJ9" i="51165"/>
  <c r="X107" i="51165"/>
  <c r="AS8" i="51165"/>
  <c r="X99" i="51165"/>
  <c r="AR8" i="51165"/>
  <c r="X91" i="51165"/>
  <c r="AQ8" i="51165"/>
  <c r="X83" i="51165"/>
  <c r="AP8" i="51165"/>
  <c r="X75" i="51165"/>
  <c r="AO8" i="51165"/>
  <c r="X67" i="51165"/>
  <c r="AN8" i="51165"/>
  <c r="X59" i="51165"/>
  <c r="AM8" i="51165"/>
  <c r="X51" i="51165"/>
  <c r="AL8" i="51165"/>
  <c r="X43" i="51165"/>
  <c r="AK8" i="51165"/>
  <c r="X35" i="51165"/>
  <c r="AJ8" i="51165"/>
</calcChain>
</file>

<file path=xl/sharedStrings.xml><?xml version="1.0" encoding="utf-8"?>
<sst xmlns="http://schemas.openxmlformats.org/spreadsheetml/2006/main" count="3766" uniqueCount="644">
  <si>
    <t>n</t>
  </si>
  <si>
    <t>D</t>
  </si>
  <si>
    <t>Basis Functions</t>
  </si>
  <si>
    <t>Raw Elliptic Fourier Coefficients</t>
  </si>
  <si>
    <t>Raw Elliptic Fourier Coefficients (Summary)</t>
  </si>
  <si>
    <t>Nornalization Factors</t>
  </si>
  <si>
    <t>ϴ =</t>
  </si>
  <si>
    <t>a* =</t>
  </si>
  <si>
    <t>c* =</t>
  </si>
  <si>
    <t>e* =</t>
  </si>
  <si>
    <t>γ =</t>
  </si>
  <si>
    <t>a =</t>
  </si>
  <si>
    <t>b =</t>
  </si>
  <si>
    <t>c =</t>
  </si>
  <si>
    <t>d =</t>
  </si>
  <si>
    <t>Normalized Elliptic Fourier Coefficients (Summary)</t>
  </si>
  <si>
    <t>Interpolated x,y</t>
  </si>
  <si>
    <t>Iteration 1</t>
  </si>
  <si>
    <t>Maximum</t>
  </si>
  <si>
    <t>Minimum</t>
  </si>
  <si>
    <t>Length</t>
  </si>
  <si>
    <t>Distance</t>
  </si>
  <si>
    <t>PC-18</t>
  </si>
  <si>
    <t>PC-19</t>
  </si>
  <si>
    <t>Various geometric morphometric size indices</t>
  </si>
  <si>
    <t>Palaeo-math 101-2: Semilandmarks &amp; Radial Fourier Analysis</t>
  </si>
  <si>
    <t xml:space="preserve">Candeina </t>
  </si>
  <si>
    <t>nitida</t>
  </si>
  <si>
    <t>Globigerina</t>
  </si>
  <si>
    <t>bulloides</t>
  </si>
  <si>
    <t>cariacoensis</t>
  </si>
  <si>
    <t>Globigerinoides</t>
  </si>
  <si>
    <t>conglobatus</t>
  </si>
  <si>
    <t>* Excel doesn't seem to want to complete</t>
  </si>
  <si>
    <t>Mean PC-2</t>
  </si>
  <si>
    <t>Log G-Length</t>
  </si>
  <si>
    <t>Log G.Width</t>
  </si>
  <si>
    <t>Back-Transformed</t>
  </si>
  <si>
    <t>G-Length</t>
  </si>
  <si>
    <t>G.Width</t>
  </si>
  <si>
    <t>PC-1 Models</t>
  </si>
  <si>
    <t>PC-2 Models</t>
  </si>
  <si>
    <t>Deformed Grid</t>
  </si>
  <si>
    <t>Deformed Grid Calculation Table</t>
  </si>
  <si>
    <t>Coefficients</t>
  </si>
  <si>
    <t>Centroid size</t>
  </si>
  <si>
    <t>C-Size</t>
  </si>
  <si>
    <t>C-size-normalized coordinates</t>
  </si>
  <si>
    <t>Numerator</t>
  </si>
  <si>
    <t>Denominator</t>
  </si>
  <si>
    <t>Σ</t>
  </si>
  <si>
    <t>Angle (Rad.)</t>
  </si>
  <si>
    <t>Covariance matrix for rotated, centred landmarks</t>
  </si>
  <si>
    <t>Principal component scores (rotated landmark data)</t>
  </si>
  <si>
    <t>Mean Centered x,y</t>
  </si>
  <si>
    <t>ϴ,r</t>
  </si>
  <si>
    <t>Iteration 2</t>
  </si>
  <si>
    <t>Iteration 3</t>
  </si>
  <si>
    <t>Scaled, raw landmark coordinates (in mm from coordinate system origin)</t>
  </si>
  <si>
    <t>Genus</t>
  </si>
  <si>
    <t>Scaled interlandmark distances (in mm).</t>
  </si>
  <si>
    <t>Angle</t>
  </si>
  <si>
    <t>Scaled, raw landmark coordinates centred on landmark 2 (in mm from coordinate system origin)</t>
  </si>
  <si>
    <t>PC-2, Model 4</t>
  </si>
  <si>
    <t>PC-2, Model 3</t>
  </si>
  <si>
    <t>PC-2, Model 2</t>
  </si>
  <si>
    <t>PC-3, Model 1</t>
  </si>
  <si>
    <t>PC-3, Model 2</t>
  </si>
  <si>
    <t>PC-3, Model 3</t>
  </si>
  <si>
    <t>PC-3, Model 4</t>
  </si>
  <si>
    <t>PC-3, Model 5</t>
  </si>
  <si>
    <t>Procrustes (GLS) Superposition II</t>
  </si>
  <si>
    <t>Increment Y:</t>
  </si>
  <si>
    <t>gridSize:</t>
  </si>
  <si>
    <t>Grid Vertice Calculations</t>
  </si>
  <si>
    <t>Undeformed Grid</t>
  </si>
  <si>
    <t>Node</t>
  </si>
  <si>
    <t>Palaeo-math 101-2: Z-R Fourier Analysis</t>
  </si>
  <si>
    <t>X-Axis</t>
  </si>
  <si>
    <t>Y-Axis</t>
  </si>
  <si>
    <t>Steplength</t>
  </si>
  <si>
    <t>Point Interpolation</t>
  </si>
  <si>
    <t>Step</t>
  </si>
  <si>
    <t>Point</t>
  </si>
  <si>
    <t>blowi</t>
  </si>
  <si>
    <t>Orbulina</t>
  </si>
  <si>
    <t>universa</t>
  </si>
  <si>
    <t>Raw Oultine Coordinates</t>
  </si>
  <si>
    <t>ρ</t>
  </si>
  <si>
    <t>ϴ</t>
  </si>
  <si>
    <t>Mean-Centered Foraminifera Oultine (Cartesian) Coordinates</t>
  </si>
  <si>
    <t xml:space="preserve">Foraminifera Outline (Polar) Coordinates </t>
  </si>
  <si>
    <t xml:space="preserve">Interpolated Foraminifera Outline (Polar) Coordinates </t>
  </si>
  <si>
    <t>Fourier Harmonic Calculations</t>
  </si>
  <si>
    <t>a1</t>
  </si>
  <si>
    <t>b1</t>
  </si>
  <si>
    <t>Harmonic</t>
  </si>
  <si>
    <t>a2</t>
  </si>
  <si>
    <t>b2</t>
  </si>
  <si>
    <t>Apex Height</t>
  </si>
  <si>
    <t>Right-VL Set</t>
  </si>
  <si>
    <t>RightrVR Set</t>
  </si>
  <si>
    <t>Zacanthoides</t>
  </si>
  <si>
    <t>Cybeloides</t>
  </si>
  <si>
    <t>Delphion</t>
  </si>
  <si>
    <t>Palaeo-math 101-2: Elliptic Fourier Analysis</t>
  </si>
  <si>
    <t>∆x</t>
  </si>
  <si>
    <t>∆y</t>
  </si>
  <si>
    <t>tp</t>
  </si>
  <si>
    <t>∆tp</t>
  </si>
  <si>
    <t>T=</t>
  </si>
  <si>
    <t>Calculation of Outline from Fourier Harmonic Spectrum</t>
  </si>
  <si>
    <t>ϴ (Radians)</t>
  </si>
  <si>
    <t>ϴ (Degrees)</t>
  </si>
  <si>
    <t>Landmarks</t>
  </si>
  <si>
    <t>x-Axis</t>
  </si>
  <si>
    <t>y-Axis</t>
  </si>
  <si>
    <t>PC-1, Model 1</t>
  </si>
  <si>
    <t>PC-1, Model 5</t>
  </si>
  <si>
    <t>PC-1, Model 4</t>
  </si>
  <si>
    <t>PC-1, Model 3</t>
  </si>
  <si>
    <t>PC-1, Model 2</t>
  </si>
  <si>
    <t>PC-2, Model 1</t>
  </si>
  <si>
    <t>PC-2, Model 5</t>
  </si>
  <si>
    <t>Base Length</t>
  </si>
  <si>
    <t>in figure at left.</t>
  </si>
  <si>
    <t>Bookstein shape coordinates</t>
  </si>
  <si>
    <t>η1</t>
  </si>
  <si>
    <t>Baseline Ln.</t>
  </si>
  <si>
    <t>SSQ Diff.</t>
  </si>
  <si>
    <t>C-size-normalized coordinates (Reflected)</t>
  </si>
  <si>
    <t>Palaeo-math 101-2: Shape Models II (Thin Plate Spline)</t>
  </si>
  <si>
    <t>x</t>
  </si>
  <si>
    <t>y</t>
  </si>
  <si>
    <t>Shape Coordinates</t>
  </si>
  <si>
    <t>Diff. x</t>
  </si>
  <si>
    <t>Diff. y</t>
  </si>
  <si>
    <t>Palaeo-math 101-2: Distances, Landmarks &amp; Allometry</t>
  </si>
  <si>
    <t>Vertex</t>
  </si>
  <si>
    <t>x-coordinate</t>
  </si>
  <si>
    <t>y-coordinate</t>
  </si>
  <si>
    <t>1c</t>
  </si>
  <si>
    <t>2c</t>
  </si>
  <si>
    <t>3c</t>
  </si>
  <si>
    <t>1d</t>
  </si>
  <si>
    <t>2d</t>
  </si>
  <si>
    <t>3d</t>
  </si>
  <si>
    <t>Cartesian coordinates of triangles shown</t>
  </si>
  <si>
    <t>Candeina nitida</t>
  </si>
  <si>
    <t>Globigerina bulloides</t>
  </si>
  <si>
    <t>Globigerina cariacoensis</t>
  </si>
  <si>
    <t>Globigerinoides conglobatus</t>
  </si>
  <si>
    <t>Globigerinoides ruber</t>
  </si>
  <si>
    <t>Globigerinoides sacculifer-2</t>
  </si>
  <si>
    <t>Globigerinoides sacculifer</t>
  </si>
  <si>
    <t>Globoquadrina pseudofoliata</t>
  </si>
  <si>
    <t>Globorotalia eastropacia</t>
  </si>
  <si>
    <t>Globorotalia menardii</t>
  </si>
  <si>
    <t>Globorotalia scitula</t>
  </si>
  <si>
    <t>Galbellar Landmark Coordinate Data</t>
  </si>
  <si>
    <t>Genera</t>
  </si>
  <si>
    <t>Glabellar Landmark Boostein Shape Coordinate Data</t>
  </si>
  <si>
    <t>Shape Coordinate Covariance Matrix</t>
  </si>
  <si>
    <t>Coordinates</t>
  </si>
  <si>
    <t>Eigenvalue</t>
  </si>
  <si>
    <t>Variability (%)</t>
  </si>
  <si>
    <t>Fy</t>
  </si>
  <si>
    <t>WxU</t>
  </si>
  <si>
    <t>WyU</t>
  </si>
  <si>
    <t>Ax1</t>
  </si>
  <si>
    <t>Axx</t>
  </si>
  <si>
    <t>Axy</t>
  </si>
  <si>
    <t>Ay1</t>
  </si>
  <si>
    <t>Ayx</t>
  </si>
  <si>
    <t>Ayy</t>
  </si>
  <si>
    <t>1U</t>
  </si>
  <si>
    <t>2U</t>
  </si>
  <si>
    <t>3U</t>
  </si>
  <si>
    <t>4U</t>
  </si>
  <si>
    <t>5U</t>
  </si>
  <si>
    <t>6U</t>
  </si>
  <si>
    <t>7U</t>
  </si>
  <si>
    <t>8U</t>
  </si>
  <si>
    <t>9U</t>
  </si>
  <si>
    <t>10U</t>
  </si>
  <si>
    <t>Eigenvector Data Table</t>
  </si>
  <si>
    <t>Mean Shape</t>
  </si>
  <si>
    <t>Models</t>
  </si>
  <si>
    <t>1-1</t>
  </si>
  <si>
    <t>1-2</t>
  </si>
  <si>
    <t>1-3</t>
  </si>
  <si>
    <t>1-4</t>
  </si>
  <si>
    <t>1-5</t>
  </si>
  <si>
    <t>Model Parameters</t>
  </si>
  <si>
    <t>2-1</t>
  </si>
  <si>
    <t>2-2</t>
  </si>
  <si>
    <t>2-3</t>
  </si>
  <si>
    <t>2-4</t>
  </si>
  <si>
    <t>Covariance Matrix</t>
  </si>
  <si>
    <t>Uniform x</t>
  </si>
  <si>
    <t>Uniform y</t>
  </si>
  <si>
    <t>Eigenvectors (Transposed)</t>
  </si>
  <si>
    <t>Relative Warps</t>
  </si>
  <si>
    <t>RW-1</t>
  </si>
  <si>
    <t>RW-2</t>
  </si>
  <si>
    <t>RW-3</t>
  </si>
  <si>
    <t>RW-4</t>
  </si>
  <si>
    <t>RW-5</t>
  </si>
  <si>
    <t>RW-6</t>
  </si>
  <si>
    <t>RW-7</t>
  </si>
  <si>
    <t>RW-8</t>
  </si>
  <si>
    <t>RW-9</t>
  </si>
  <si>
    <t>RW-10</t>
  </si>
  <si>
    <t>RW-11</t>
  </si>
  <si>
    <t>RW-12</t>
  </si>
  <si>
    <t>RW-13</t>
  </si>
  <si>
    <t>RW-14</t>
  </si>
  <si>
    <t>RW-15</t>
  </si>
  <si>
    <t>RW-16</t>
  </si>
  <si>
    <t>PW-1x</t>
  </si>
  <si>
    <t>PW-1y</t>
  </si>
  <si>
    <t>PW-2x</t>
  </si>
  <si>
    <t>PW-2y</t>
  </si>
  <si>
    <t>PW-3x</t>
  </si>
  <si>
    <t>PW-3y</t>
  </si>
  <si>
    <t>PW-4x</t>
  </si>
  <si>
    <t>PW-4y</t>
  </si>
  <si>
    <t>PW-5x</t>
  </si>
  <si>
    <t>PW-5y</t>
  </si>
  <si>
    <t>PW-6x</t>
  </si>
  <si>
    <t>PW-6y</t>
  </si>
  <si>
    <t>PW-7x</t>
  </si>
  <si>
    <t>PW-7y</t>
  </si>
  <si>
    <t>PW-8x</t>
  </si>
  <si>
    <t>PW-8y</t>
  </si>
  <si>
    <t>2-5</t>
  </si>
  <si>
    <t>3-1</t>
  </si>
  <si>
    <t>3-2</t>
  </si>
  <si>
    <t>3-3</t>
  </si>
  <si>
    <t>3-4</t>
  </si>
  <si>
    <t>3-5</t>
  </si>
  <si>
    <t>r</t>
  </si>
  <si>
    <t>Raw x,y</t>
  </si>
  <si>
    <t>Corrected ϴ,r</t>
  </si>
  <si>
    <t>Interpolated ϴ,r</t>
  </si>
  <si>
    <t>Principal component plot of trilobite ordination based on scaled, rotated landmark data</t>
  </si>
  <si>
    <t>Principal component plot of trilobite ordination based on interlandmark distance data</t>
  </si>
  <si>
    <t>Cranidial GLS Superposed Landmarks</t>
  </si>
  <si>
    <t>PC-2</t>
  </si>
  <si>
    <t>PC-3</t>
  </si>
  <si>
    <t>PC-4</t>
  </si>
  <si>
    <t>PC-5</t>
  </si>
  <si>
    <t>PC-6</t>
  </si>
  <si>
    <t>PC-7</t>
  </si>
  <si>
    <t>PC-8</t>
  </si>
  <si>
    <t>PC-9</t>
  </si>
  <si>
    <t>PC-10</t>
  </si>
  <si>
    <t>PC-11</t>
  </si>
  <si>
    <t>PC-12</t>
  </si>
  <si>
    <t>Pygidial allometry data matrix</t>
  </si>
  <si>
    <t>Superposed Shape Coordinates</t>
  </si>
  <si>
    <t>Fx</t>
  </si>
  <si>
    <t>Var.</t>
  </si>
  <si>
    <t>Cum.</t>
  </si>
  <si>
    <t>Percent</t>
  </si>
  <si>
    <t>% Var.</t>
  </si>
  <si>
    <t>Eigenvalue data table</t>
  </si>
  <si>
    <t>c</t>
  </si>
  <si>
    <t>d</t>
  </si>
  <si>
    <t>e</t>
  </si>
  <si>
    <t>f</t>
  </si>
  <si>
    <t>Component</t>
  </si>
  <si>
    <t>Cum. Percent</t>
  </si>
  <si>
    <t>Variable</t>
  </si>
  <si>
    <t>PCA Scores of Procrustes Superposed Random Triangles</t>
  </si>
  <si>
    <t>S</t>
  </si>
  <si>
    <t>√S</t>
  </si>
  <si>
    <t>A-Centroid</t>
  </si>
  <si>
    <t>B-Centroid</t>
  </si>
  <si>
    <t>PC-1</t>
  </si>
  <si>
    <t>Dalmanites</t>
  </si>
  <si>
    <t>Dephion</t>
  </si>
  <si>
    <t>Dalmanities</t>
  </si>
  <si>
    <t>Palaeo-math 101-2: Who is Procrustes and What Has He Done With My Data?</t>
  </si>
  <si>
    <t>Flipped and Averaged Shape Coordinate Data</t>
  </si>
  <si>
    <t>Trilobite pygidial landmarks</t>
  </si>
  <si>
    <t>η2</t>
  </si>
  <si>
    <t>x (mm)</t>
  </si>
  <si>
    <t>y (mm)</t>
  </si>
  <si>
    <t>A</t>
  </si>
  <si>
    <t>B</t>
  </si>
  <si>
    <t>C</t>
  </si>
  <si>
    <t>Centroid</t>
  </si>
  <si>
    <t>Dalamanites</t>
  </si>
  <si>
    <t>Narroia</t>
  </si>
  <si>
    <t>Pricyclopyge</t>
  </si>
  <si>
    <t>Mean-centered landmark coordinates (in mm from coordinate system origin)</t>
  </si>
  <si>
    <t>Eigen-</t>
  </si>
  <si>
    <t>Eigenvectors of Bending Energy Matrix (E)</t>
  </si>
  <si>
    <t>Weighted Eigenvectors of Bending Energy Matrix (E')</t>
  </si>
  <si>
    <t>Rotated landmark coordinates centred on landmark 2 (in mm from coordinate system origin)</t>
  </si>
  <si>
    <t>PC-20</t>
  </si>
  <si>
    <t>Cranidial Analysis</t>
  </si>
  <si>
    <t>Glabellar Analysis</t>
  </si>
  <si>
    <t>Calculated Directly</t>
  </si>
  <si>
    <t>Principal component scores (distance data)</t>
  </si>
  <si>
    <t>Balizoma</t>
  </si>
  <si>
    <t>Calymene</t>
  </si>
  <si>
    <t>Ceraurus</t>
  </si>
  <si>
    <t>P-Components</t>
  </si>
  <si>
    <t>Model Coordinates</t>
  </si>
  <si>
    <t>tumida</t>
  </si>
  <si>
    <t>wilesi</t>
  </si>
  <si>
    <t>Globorotaloides</t>
  </si>
  <si>
    <t>hexagona</t>
  </si>
  <si>
    <t>Neogloboquadrina</t>
  </si>
  <si>
    <t>Inverse E-vectors</t>
  </si>
  <si>
    <t>PC-1^-1</t>
  </si>
  <si>
    <t>PC-2^-1</t>
  </si>
  <si>
    <t>Groups</t>
  </si>
  <si>
    <t>Yellow</t>
  </si>
  <si>
    <t>Red</t>
  </si>
  <si>
    <t>Green</t>
  </si>
  <si>
    <t>Blue</t>
  </si>
  <si>
    <t>Purple</t>
  </si>
  <si>
    <t>Mean PC-1</t>
  </si>
  <si>
    <t>Λ Matrix</t>
  </si>
  <si>
    <t>Weight Matrix (x)</t>
  </si>
  <si>
    <t>l</t>
  </si>
  <si>
    <t>-</t>
  </si>
  <si>
    <t>Principal Warps</t>
  </si>
  <si>
    <t>Cumulative %</t>
  </si>
  <si>
    <t>Scores</t>
  </si>
  <si>
    <t>Mean</t>
  </si>
  <si>
    <t>the matrix inversion. Correct values for</t>
  </si>
  <si>
    <t>complete inversion at right.</t>
  </si>
  <si>
    <t>A Matrix*</t>
  </si>
  <si>
    <t xml:space="preserve">* These are the correct matrix inversion </t>
  </si>
  <si>
    <t>values for the padded cells (left).</t>
  </si>
  <si>
    <t>Palaeo-math 101-2: Principal and Partial Warps</t>
  </si>
  <si>
    <t>Distances between landmarks in mean shape</t>
  </si>
  <si>
    <t>Goodness of Fit II</t>
  </si>
  <si>
    <t>Cranidial Landmark Coordinate Data</t>
  </si>
  <si>
    <t>Centroid Size</t>
  </si>
  <si>
    <t>Raw Coordinates</t>
  </si>
  <si>
    <t>Bookstein Shape Coodinates</t>
  </si>
  <si>
    <t>Variance-Covariance Matrix for Averqged Cranidial GLS Superposed Landmarks</t>
  </si>
  <si>
    <t>Averaged Cranidial GLS Superposed Landmarks</t>
  </si>
  <si>
    <t>η24</t>
  </si>
  <si>
    <t>η15</t>
  </si>
  <si>
    <t>η25</t>
  </si>
  <si>
    <t>η16</t>
  </si>
  <si>
    <t>η26</t>
  </si>
  <si>
    <t>η17</t>
  </si>
  <si>
    <t>η27</t>
  </si>
  <si>
    <t>η18</t>
  </si>
  <si>
    <t>η28</t>
  </si>
  <si>
    <t>η19</t>
  </si>
  <si>
    <t>η29</t>
  </si>
  <si>
    <t>η110</t>
  </si>
  <si>
    <t>η210</t>
  </si>
  <si>
    <t>Model Deviation Values</t>
  </si>
  <si>
    <t>C-Centroid</t>
  </si>
  <si>
    <r>
      <t xml:space="preserve">weighted </t>
    </r>
    <r>
      <rPr>
        <sz val="10"/>
        <rFont val="Symbol"/>
      </rPr>
      <t>S</t>
    </r>
  </si>
  <si>
    <t>Means</t>
  </si>
  <si>
    <t>S'</t>
  </si>
  <si>
    <t>RCS</t>
  </si>
  <si>
    <t>Rotation Angle Calculation II</t>
  </si>
  <si>
    <t>Procrustes (GLS) Superposition I</t>
  </si>
  <si>
    <t>Goodness of Fit I</t>
  </si>
  <si>
    <t>Maximum X:</t>
  </si>
  <si>
    <t>Maximum Y:</t>
  </si>
  <si>
    <t>Scaled Max. X:</t>
  </si>
  <si>
    <t>Scaled Max. Y:</t>
  </si>
  <si>
    <t>Scaled Min. X:</t>
  </si>
  <si>
    <t>Scaled Min. Y:</t>
  </si>
  <si>
    <t>Increment X:</t>
  </si>
  <si>
    <t>PC-1/2 Grid</t>
  </si>
  <si>
    <t>G. Length</t>
  </si>
  <si>
    <t>Log G. Length</t>
  </si>
  <si>
    <t>Variables</t>
  </si>
  <si>
    <t xml:space="preserve">Eigenvector Table </t>
  </si>
  <si>
    <t>ruber</t>
  </si>
  <si>
    <t>sacculifer-2</t>
  </si>
  <si>
    <t>sacculifer</t>
  </si>
  <si>
    <t>Globoquadrina</t>
  </si>
  <si>
    <t>pseudofoliata</t>
  </si>
  <si>
    <t>Globorotalia</t>
  </si>
  <si>
    <t>eastropacia</t>
  </si>
  <si>
    <t>menardii</t>
  </si>
  <si>
    <t>scitula</t>
  </si>
  <si>
    <t>theyeri</t>
  </si>
  <si>
    <t>truncatulinoides</t>
  </si>
  <si>
    <t>Weight Matrix (y</t>
  </si>
  <si>
    <t>7x</t>
  </si>
  <si>
    <t>7y</t>
  </si>
  <si>
    <t>Shape Coordinate Deviations (y)</t>
  </si>
  <si>
    <t>Angle between chord 1-2 and landmark 2 axis</t>
  </si>
  <si>
    <t>E-values</t>
  </si>
  <si>
    <t>Variance</t>
  </si>
  <si>
    <t>Cum. Var.</t>
  </si>
  <si>
    <t>Globorotalia theyeri</t>
  </si>
  <si>
    <t>Globorotalia truncatulinoides</t>
  </si>
  <si>
    <t>Globorotalia tumida</t>
  </si>
  <si>
    <t>Globorotalia wilesi</t>
  </si>
  <si>
    <t>Globorotaloides hexagona</t>
  </si>
  <si>
    <t>Neogloboquadrina blowi</t>
  </si>
  <si>
    <t>Orbulina universa</t>
  </si>
  <si>
    <t>Harmonic Amplitudes</t>
  </si>
  <si>
    <r>
      <t>a</t>
    </r>
    <r>
      <rPr>
        <sz val="10"/>
        <rFont val="Arial"/>
      </rPr>
      <t xml:space="preserve"> - value</t>
    </r>
  </si>
  <si>
    <t>Shape Coordinate Deviations (x)</t>
  </si>
  <si>
    <t>PC-13</t>
  </si>
  <si>
    <t>PC-14</t>
  </si>
  <si>
    <t>PC-15</t>
  </si>
  <si>
    <t>PC-16</t>
  </si>
  <si>
    <t>PC-17</t>
  </si>
  <si>
    <t>Sphaerxochus</t>
  </si>
  <si>
    <t>η11</t>
  </si>
  <si>
    <t>η21</t>
  </si>
  <si>
    <t>η12</t>
  </si>
  <si>
    <t>η22</t>
  </si>
  <si>
    <t>η13</t>
  </si>
  <si>
    <t>η23</t>
  </si>
  <si>
    <t>η14</t>
  </si>
  <si>
    <t>Principal Warps Weight Matrix (see Principal-Partial Warps worksheet)</t>
  </si>
  <si>
    <t>Rel. Warp</t>
  </si>
  <si>
    <t>Eigenvector Table</t>
  </si>
  <si>
    <t>Cheirurus</t>
  </si>
  <si>
    <t>Cybantyx</t>
  </si>
  <si>
    <t>Steps in a GLS superposition of the</t>
  </si>
  <si>
    <t>pygydial triangles</t>
  </si>
  <si>
    <t>Calymeme</t>
  </si>
  <si>
    <t>Translation-normalized coordinates</t>
  </si>
  <si>
    <t>Centroid coordinates</t>
  </si>
  <si>
    <t>Row</t>
  </si>
  <si>
    <t>Column</t>
  </si>
  <si>
    <t>Using Acaste as the reference shape.</t>
  </si>
  <si>
    <t>Matrix L</t>
  </si>
  <si>
    <t>Distances between landmarks in reference shape</t>
  </si>
  <si>
    <t>Target Shape Coordinates + Padding</t>
  </si>
  <si>
    <t>Weight Matrix (W)*</t>
  </si>
  <si>
    <t>Relative Warps Scores</t>
  </si>
  <si>
    <r>
      <t>Procrustes</t>
    </r>
    <r>
      <rPr>
        <sz val="10"/>
        <rFont val="Arial"/>
      </rPr>
      <t xml:space="preserve"> (GLS) Superposed Landmarks</t>
    </r>
  </si>
  <si>
    <t>Lamndmarks</t>
  </si>
  <si>
    <t>RW-17</t>
  </si>
  <si>
    <t>RW-18</t>
  </si>
  <si>
    <t>RW-19</t>
  </si>
  <si>
    <t>Palaeo-math 101-2: Shape Theory</t>
  </si>
  <si>
    <t>Bookstein shape coordinates for Trilobite</t>
  </si>
  <si>
    <t>Data</t>
  </si>
  <si>
    <t>A-B</t>
  </si>
  <si>
    <t>A-C</t>
  </si>
  <si>
    <t>B-C</t>
  </si>
  <si>
    <t>Rhenops</t>
  </si>
  <si>
    <t>Sphaerexochus</t>
  </si>
  <si>
    <t>Toxochasmops</t>
  </si>
  <si>
    <t>Trimerus</t>
  </si>
  <si>
    <t>1x</t>
  </si>
  <si>
    <t>1y</t>
  </si>
  <si>
    <t>2x</t>
  </si>
  <si>
    <t>2y</t>
  </si>
  <si>
    <t>3x</t>
  </si>
  <si>
    <t>3y</t>
  </si>
  <si>
    <t>4x</t>
  </si>
  <si>
    <t>4y</t>
  </si>
  <si>
    <t>5x</t>
  </si>
  <si>
    <t>5y</t>
  </si>
  <si>
    <t>6x</t>
  </si>
  <si>
    <t>6y</t>
  </si>
  <si>
    <t>a</t>
  </si>
  <si>
    <t>b</t>
  </si>
  <si>
    <t>Triangle</t>
  </si>
  <si>
    <t>x-coord.</t>
  </si>
  <si>
    <t>y-coord.</t>
  </si>
  <si>
    <t>Iscoceles Set</t>
  </si>
  <si>
    <t>Placoparia</t>
  </si>
  <si>
    <t>Ptychoparia</t>
  </si>
  <si>
    <t>y5</t>
  </si>
  <si>
    <t>x6</t>
  </si>
  <si>
    <t>y6</t>
  </si>
  <si>
    <t>x7</t>
  </si>
  <si>
    <t>y7</t>
  </si>
  <si>
    <t>x8</t>
  </si>
  <si>
    <t>y8</t>
  </si>
  <si>
    <t>x9</t>
  </si>
  <si>
    <t>y9</t>
  </si>
  <si>
    <t>x10</t>
  </si>
  <si>
    <t>y10</t>
  </si>
  <si>
    <t>Crit. Value</t>
  </si>
  <si>
    <t>Evans Method Centroid</t>
  </si>
  <si>
    <t>Revised Evans Method</t>
  </si>
  <si>
    <t>Recentered x,y</t>
  </si>
  <si>
    <t>Recentered ϴ,r</t>
  </si>
  <si>
    <t>Recentered, Corrected ϴ,r</t>
  </si>
  <si>
    <t>Recentered, Interpolated x,y</t>
  </si>
  <si>
    <t>RW-20</t>
  </si>
  <si>
    <t>Mutiple Regression Equation: y = 29.27 - 51.41 η1 + 19.33 η2</t>
  </si>
  <si>
    <t>Predicted</t>
  </si>
  <si>
    <t>Analysis of variance:</t>
  </si>
  <si>
    <t>Source</t>
  </si>
  <si>
    <t>DF</t>
  </si>
  <si>
    <t>F</t>
  </si>
  <si>
    <t>Pr &gt; F</t>
  </si>
  <si>
    <t>Model</t>
  </si>
  <si>
    <t>Error</t>
  </si>
  <si>
    <t>Corrected Total</t>
  </si>
  <si>
    <t>SSQ</t>
  </si>
  <si>
    <t>MSQ</t>
  </si>
  <si>
    <t>x1</t>
  </si>
  <si>
    <t>y1</t>
  </si>
  <si>
    <t>x2</t>
  </si>
  <si>
    <t>y2</t>
  </si>
  <si>
    <t>x3</t>
  </si>
  <si>
    <t>y3</t>
  </si>
  <si>
    <t>x4</t>
  </si>
  <si>
    <t>y4</t>
  </si>
  <si>
    <t>x5</t>
  </si>
  <si>
    <t>Harmonic Phase Angles (Corrected Degrees)</t>
  </si>
  <si>
    <t>Harmonic Phase Angles (Raw Degrees)</t>
  </si>
  <si>
    <t>Palaeo-math 101-2: Form &amp; Shape Models</t>
  </si>
  <si>
    <t>Objects</t>
  </si>
  <si>
    <t>Deiphon</t>
  </si>
  <si>
    <t>Covariance matrix for interlandmark distances</t>
  </si>
  <si>
    <t>500 Procrustes Superposed Random Triangles</t>
  </si>
  <si>
    <t>Palaeo-math 101-2: Centroids, Complex Outlines &amp; Shape Functions</t>
  </si>
  <si>
    <t>values</t>
  </si>
  <si>
    <t>Matrix L^-1</t>
  </si>
  <si>
    <t>Bending Energy Matrix (Lp^-1)</t>
  </si>
  <si>
    <t>Eigenvalues of Bending Energy Matrix</t>
  </si>
  <si>
    <t>Ormathops</t>
  </si>
  <si>
    <t>Phacopidina</t>
  </si>
  <si>
    <t>Phacops</t>
  </si>
  <si>
    <t>500 Random Triangles</t>
  </si>
  <si>
    <t>Angle (Deg.)</t>
  </si>
  <si>
    <t>Rotation Angle Calculation I</t>
  </si>
  <si>
    <t>Eigenvalue Table</t>
  </si>
  <si>
    <t>Principal Component Scores</t>
  </si>
  <si>
    <t>Acaste</t>
  </si>
  <si>
    <t>Harmonic Phase Angles (Radians)</t>
  </si>
  <si>
    <t>Eigenvalues</t>
  </si>
  <si>
    <t>Principal Comp.</t>
  </si>
  <si>
    <t>Eigenvectors</t>
  </si>
  <si>
    <t>Glab. Length</t>
  </si>
  <si>
    <t>Glab. Width</t>
  </si>
  <si>
    <t>PC Scores</t>
  </si>
  <si>
    <t>Log Glab Length</t>
  </si>
  <si>
    <t>Log Glab Width</t>
  </si>
  <si>
    <t>DX1</t>
  </si>
  <si>
    <t>DY1</t>
  </si>
  <si>
    <t>DX2</t>
  </si>
  <si>
    <t>DY2</t>
  </si>
  <si>
    <t>Test</t>
  </si>
  <si>
    <t>Phi</t>
  </si>
  <si>
    <t>Cum. Phi</t>
  </si>
  <si>
    <t>Mean Centred</t>
  </si>
  <si>
    <t>Start Point</t>
  </si>
  <si>
    <t>Adjustment</t>
  </si>
  <si>
    <t>X</t>
  </si>
  <si>
    <t>Y</t>
  </si>
  <si>
    <t>Reconstructed</t>
  </si>
  <si>
    <t>Reconstructed (Mean Centered)</t>
  </si>
  <si>
    <t>Zahn &amp; Roskies Shape Function Calculation</t>
  </si>
  <si>
    <t>Phi*</t>
  </si>
  <si>
    <t>Ramp</t>
  </si>
  <si>
    <t>Mean Ramp</t>
  </si>
  <si>
    <t>Circle</t>
  </si>
  <si>
    <t>(For simplicity only a 5 x 5 grid will be calculated)</t>
  </si>
  <si>
    <t>Minimum X:</t>
  </si>
  <si>
    <t>Minimum Y:</t>
  </si>
  <si>
    <t>Scale Factor:</t>
  </si>
  <si>
    <t>x11</t>
  </si>
  <si>
    <t>y11</t>
  </si>
  <si>
    <t>x12</t>
  </si>
  <si>
    <t>y12</t>
  </si>
  <si>
    <t>x13</t>
  </si>
  <si>
    <t>y13</t>
  </si>
  <si>
    <t>x14</t>
  </si>
  <si>
    <t>y14</t>
  </si>
  <si>
    <t>x15</t>
  </si>
  <si>
    <t>y15</t>
  </si>
  <si>
    <t>x16</t>
  </si>
  <si>
    <t>y16</t>
  </si>
  <si>
    <t>x17</t>
  </si>
  <si>
    <t>y17</t>
  </si>
  <si>
    <t>x18</t>
  </si>
  <si>
    <t>y18</t>
  </si>
  <si>
    <t>x19</t>
  </si>
  <si>
    <t>y19</t>
  </si>
  <si>
    <t>x20</t>
  </si>
  <si>
    <t>y20</t>
  </si>
  <si>
    <t>Ammobaculities jarvisi</t>
  </si>
  <si>
    <t>Amphicorda scalaris</t>
  </si>
  <si>
    <t>Bulbobaculites problematicus</t>
  </si>
  <si>
    <t>Cassidulinoides parkerianus</t>
  </si>
  <si>
    <t>Hormosinelloides guttifer</t>
  </si>
  <si>
    <t>Karrerulina conversa</t>
  </si>
  <si>
    <t>Lagena sulcata</t>
  </si>
  <si>
    <t>Lituotuba lituiformis</t>
  </si>
  <si>
    <t>Reophanus berggreni</t>
  </si>
  <si>
    <t>Uvigerina basicordata</t>
  </si>
  <si>
    <t>Uvigerina proboscidea</t>
  </si>
  <si>
    <t>Species</t>
  </si>
  <si>
    <t>Palaeo-math 101-2: Going Around the Bend: Eigenshape I</t>
  </si>
  <si>
    <t>Bulimina mexicana</t>
  </si>
  <si>
    <t>Object</t>
  </si>
  <si>
    <t>ZR-1</t>
  </si>
  <si>
    <t>ZR-2</t>
  </si>
  <si>
    <t>ZR-3</t>
  </si>
  <si>
    <t>ZR-4</t>
  </si>
  <si>
    <t>ZR-5</t>
  </si>
  <si>
    <t>ZR-6</t>
  </si>
  <si>
    <t>ZR-7</t>
  </si>
  <si>
    <t>ZR-8</t>
  </si>
  <si>
    <t>ZR-9</t>
  </si>
  <si>
    <t>ZR-10</t>
  </si>
  <si>
    <t>ZR-11</t>
  </si>
  <si>
    <t>ZR-12</t>
  </si>
  <si>
    <t>ZR-13</t>
  </si>
  <si>
    <t>ZR-14</t>
  </si>
  <si>
    <t>ZR-15</t>
  </si>
  <si>
    <t>ZR-16</t>
  </si>
  <si>
    <t>ZR-17</t>
  </si>
  <si>
    <t>ZR-18</t>
  </si>
  <si>
    <t>ZR-19</t>
  </si>
  <si>
    <t>ZR-20</t>
  </si>
  <si>
    <t>Interpolated Semilandmark Coordinates (see ZR Fourier Analysis for example calculations)</t>
  </si>
  <si>
    <t>Phi* Shape Functions (see ZR Fourier Analysis for example calculations)</t>
  </si>
  <si>
    <t>Pairwise Shape Function Correlation Matrix</t>
  </si>
  <si>
    <t xml:space="preserve">Eigenvalues of Pairwise Shape Function Correlation Matrix </t>
  </si>
  <si>
    <t>Eigenshape</t>
  </si>
  <si>
    <t xml:space="preserve">Eigenvectors of Pairwise Shape Function Correlation Matrix </t>
  </si>
  <si>
    <t>ES-1</t>
  </si>
  <si>
    <t>ES-2</t>
  </si>
  <si>
    <t>ES-3</t>
  </si>
  <si>
    <t>ES-4</t>
  </si>
  <si>
    <t>ES-5</t>
  </si>
  <si>
    <t>ES-6</t>
  </si>
  <si>
    <t>ES-7</t>
  </si>
  <si>
    <t>ES-8</t>
  </si>
  <si>
    <t>Eigenshape Scores</t>
  </si>
  <si>
    <t xml:space="preserve"> </t>
  </si>
  <si>
    <t>Mean-Centered Semilandmark Coordinates (see ZR Fourier Analysis for example calculations)</t>
  </si>
  <si>
    <t>Mean x</t>
  </si>
  <si>
    <t>Mean 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</si>
</sst>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00"/>
    <numFmt numFmtId="166" formatCode="0.00000"/>
    <numFmt numFmtId="167" formatCode="0.0000"/>
    <numFmt numFmtId="168" formatCode="0.0000000"/>
    <numFmt numFmtId="169" formatCode="0.000000"/>
  </numFmts>
  <fonts count="13" x14ac:knownFonts="1">
    <font>
      <sz val="10"/>
      <name val="Arial"/>
    </font>
    <font>
      <b/>
      <sz val="10"/>
      <name val="Arial"/>
    </font>
    <font>
      <i/>
      <sz val="10"/>
      <name val="Arial"/>
    </font>
    <font>
      <sz val="10"/>
      <name val="Arial"/>
    </font>
    <font>
      <sz val="8"/>
      <name val="Arial"/>
    </font>
    <font>
      <b/>
      <sz val="12"/>
      <name val="Arial"/>
    </font>
    <font>
      <sz val="10"/>
      <name val="Symbol"/>
    </font>
    <font>
      <sz val="9"/>
      <name val="Arial"/>
    </font>
    <font>
      <i/>
      <u/>
      <sz val="10"/>
      <name val="Arial"/>
    </font>
    <font>
      <i/>
      <sz val="12"/>
      <name val="Arial"/>
    </font>
    <font>
      <u/>
      <sz val="10"/>
      <name val="Arial"/>
    </font>
    <font>
      <u/>
      <sz val="10"/>
      <color theme="10"/>
      <name val="Arial"/>
    </font>
    <font>
      <u/>
      <sz val="10"/>
      <color theme="11"/>
      <name val="Arial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8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1">
    <xf numFmtId="0" fontId="0" fillId="0" borderId="0"/>
    <xf numFmtId="49" fontId="3" fillId="0" borderId="0">
      <alignment horizontal="center"/>
    </xf>
    <xf numFmtId="0" fontId="3" fillId="0" borderId="0">
      <alignment vertical="center" wrapText="1"/>
    </xf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230">
    <xf numFmtId="0" fontId="0" fillId="0" borderId="0" xfId="0"/>
    <xf numFmtId="0" fontId="2" fillId="0" borderId="0" xfId="0" applyFont="1"/>
    <xf numFmtId="165" fontId="0" fillId="0" borderId="0" xfId="0" applyNumberFormat="1"/>
    <xf numFmtId="2" fontId="0" fillId="0" borderId="0" xfId="0" applyNumberFormat="1"/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Fill="1" applyBorder="1" applyAlignment="1">
      <alignment horizontal="center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right"/>
    </xf>
    <xf numFmtId="0" fontId="3" fillId="0" borderId="1" xfId="2" applyFont="1" applyBorder="1" applyAlignment="1">
      <alignment horizontal="center" vertical="center" wrapText="1"/>
    </xf>
    <xf numFmtId="165" fontId="0" fillId="0" borderId="0" xfId="0" applyNumberFormat="1" applyAlignment="1"/>
    <xf numFmtId="165" fontId="0" fillId="0" borderId="0" xfId="0" applyNumberFormat="1" applyFill="1" applyBorder="1" applyAlignment="1"/>
    <xf numFmtId="165" fontId="0" fillId="0" borderId="0" xfId="0" applyNumberFormat="1" applyBorder="1" applyAlignment="1"/>
    <xf numFmtId="0" fontId="5" fillId="0" borderId="0" xfId="0" applyFont="1"/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165" fontId="0" fillId="0" borderId="6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2" fontId="0" fillId="0" borderId="7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0" fontId="2" fillId="0" borderId="0" xfId="0" applyFont="1" applyAlignment="1">
      <alignment horizontal="left"/>
    </xf>
    <xf numFmtId="167" fontId="0" fillId="0" borderId="0" xfId="0" applyNumberFormat="1"/>
    <xf numFmtId="0" fontId="0" fillId="0" borderId="0" xfId="0" applyBorder="1" applyAlignment="1">
      <alignment wrapText="1"/>
    </xf>
    <xf numFmtId="165" fontId="0" fillId="0" borderId="2" xfId="0" applyNumberFormat="1" applyBorder="1"/>
    <xf numFmtId="165" fontId="0" fillId="0" borderId="9" xfId="0" applyNumberFormat="1" applyBorder="1" applyAlignment="1">
      <alignment horizontal="center"/>
    </xf>
    <xf numFmtId="165" fontId="0" fillId="0" borderId="3" xfId="0" applyNumberForma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165" fontId="0" fillId="0" borderId="1" xfId="0" applyNumberFormat="1" applyBorder="1" applyAlignment="1">
      <alignment horizontal="center"/>
    </xf>
    <xf numFmtId="0" fontId="0" fillId="0" borderId="9" xfId="0" applyBorder="1"/>
    <xf numFmtId="165" fontId="0" fillId="0" borderId="0" xfId="0" applyNumberFormat="1" applyAlignment="1">
      <alignment horizontal="right"/>
    </xf>
    <xf numFmtId="0" fontId="0" fillId="0" borderId="10" xfId="0" applyBorder="1"/>
    <xf numFmtId="0" fontId="0" fillId="0" borderId="10" xfId="0" applyBorder="1" applyAlignment="1">
      <alignment horizontal="center"/>
    </xf>
    <xf numFmtId="0" fontId="2" fillId="0" borderId="11" xfId="0" applyFont="1" applyBorder="1" applyAlignment="1">
      <alignment horizontal="left"/>
    </xf>
    <xf numFmtId="165" fontId="0" fillId="0" borderId="0" xfId="0" applyNumberForma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165" fontId="3" fillId="0" borderId="0" xfId="0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165" fontId="0" fillId="0" borderId="3" xfId="0" applyNumberFormat="1" applyFill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2" fillId="0" borderId="1" xfId="0" applyFont="1" applyBorder="1"/>
    <xf numFmtId="2" fontId="0" fillId="0" borderId="1" xfId="0" applyNumberFormat="1" applyBorder="1"/>
    <xf numFmtId="2" fontId="0" fillId="0" borderId="6" xfId="0" applyNumberFormat="1" applyBorder="1"/>
    <xf numFmtId="2" fontId="0" fillId="0" borderId="7" xfId="0" applyNumberFormat="1" applyBorder="1"/>
    <xf numFmtId="0" fontId="2" fillId="0" borderId="2" xfId="0" applyFont="1" applyFill="1" applyBorder="1"/>
    <xf numFmtId="2" fontId="0" fillId="0" borderId="2" xfId="0" applyNumberFormat="1" applyBorder="1"/>
    <xf numFmtId="165" fontId="0" fillId="0" borderId="7" xfId="0" applyNumberFormat="1" applyBorder="1" applyAlignment="1">
      <alignment horizontal="center"/>
    </xf>
    <xf numFmtId="0" fontId="3" fillId="0" borderId="2" xfId="0" applyFont="1" applyFill="1" applyBorder="1"/>
    <xf numFmtId="165" fontId="0" fillId="0" borderId="1" xfId="0" applyNumberFormat="1" applyBorder="1"/>
    <xf numFmtId="165" fontId="0" fillId="0" borderId="6" xfId="0" applyNumberFormat="1" applyBorder="1"/>
    <xf numFmtId="165" fontId="0" fillId="0" borderId="7" xfId="0" applyNumberFormat="1" applyBorder="1"/>
    <xf numFmtId="0" fontId="2" fillId="0" borderId="1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3" xfId="0" applyBorder="1"/>
    <xf numFmtId="0" fontId="2" fillId="0" borderId="10" xfId="0" applyFont="1" applyBorder="1"/>
    <xf numFmtId="2" fontId="0" fillId="0" borderId="0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center"/>
    </xf>
    <xf numFmtId="0" fontId="0" fillId="0" borderId="4" xfId="0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2" fontId="0" fillId="0" borderId="15" xfId="0" applyNumberFormat="1" applyBorder="1" applyAlignment="1">
      <alignment horizontal="center"/>
    </xf>
    <xf numFmtId="0" fontId="0" fillId="0" borderId="8" xfId="0" applyBorder="1"/>
    <xf numFmtId="167" fontId="0" fillId="0" borderId="1" xfId="0" applyNumberFormat="1" applyBorder="1"/>
    <xf numFmtId="0" fontId="2" fillId="0" borderId="0" xfId="0" applyFont="1" applyBorder="1"/>
    <xf numFmtId="0" fontId="2" fillId="0" borderId="8" xfId="0" applyFont="1" applyBorder="1"/>
    <xf numFmtId="166" fontId="0" fillId="0" borderId="0" xfId="0" applyNumberFormat="1"/>
    <xf numFmtId="0" fontId="2" fillId="0" borderId="3" xfId="0" applyFont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165" fontId="0" fillId="0" borderId="16" xfId="0" applyNumberFormat="1" applyBorder="1" applyAlignment="1">
      <alignment horizontal="center"/>
    </xf>
    <xf numFmtId="165" fontId="0" fillId="0" borderId="17" xfId="0" applyNumberFormat="1" applyBorder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16" xfId="0" applyNumberFormat="1" applyBorder="1" applyAlignment="1">
      <alignment horizontal="center"/>
    </xf>
    <xf numFmtId="165" fontId="0" fillId="0" borderId="17" xfId="0" applyNumberFormat="1" applyBorder="1"/>
    <xf numFmtId="165" fontId="0" fillId="0" borderId="18" xfId="0" applyNumberFormat="1" applyBorder="1" applyAlignment="1">
      <alignment horizontal="center"/>
    </xf>
    <xf numFmtId="0" fontId="0" fillId="0" borderId="17" xfId="0" applyBorder="1"/>
    <xf numFmtId="0" fontId="2" fillId="0" borderId="8" xfId="0" applyFont="1" applyFill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6" fontId="0" fillId="0" borderId="1" xfId="0" applyNumberFormat="1" applyBorder="1"/>
    <xf numFmtId="0" fontId="1" fillId="0" borderId="0" xfId="0" applyFont="1"/>
    <xf numFmtId="1" fontId="0" fillId="0" borderId="0" xfId="0" applyNumberFormat="1" applyAlignment="1">
      <alignment horizontal="center"/>
    </xf>
    <xf numFmtId="168" fontId="0" fillId="0" borderId="0" xfId="0" applyNumberFormat="1"/>
    <xf numFmtId="165" fontId="0" fillId="0" borderId="0" xfId="0" applyNumberFormat="1" applyBorder="1"/>
    <xf numFmtId="0" fontId="2" fillId="0" borderId="0" xfId="0" applyFont="1" applyFill="1"/>
    <xf numFmtId="165" fontId="0" fillId="2" borderId="0" xfId="0" applyNumberFormat="1" applyFill="1"/>
    <xf numFmtId="165" fontId="0" fillId="3" borderId="0" xfId="0" applyNumberFormat="1" applyFill="1"/>
    <xf numFmtId="165" fontId="0" fillId="4" borderId="0" xfId="0" applyNumberFormat="1" applyFill="1"/>
    <xf numFmtId="165" fontId="0" fillId="5" borderId="0" xfId="0" applyNumberFormat="1" applyFill="1"/>
    <xf numFmtId="165" fontId="0" fillId="6" borderId="0" xfId="0" applyNumberFormat="1" applyFill="1"/>
    <xf numFmtId="165" fontId="0" fillId="6" borderId="1" xfId="0" applyNumberFormat="1" applyFill="1" applyBorder="1"/>
    <xf numFmtId="0" fontId="3" fillId="6" borderId="0" xfId="0" applyFont="1" applyFill="1" applyBorder="1"/>
    <xf numFmtId="0" fontId="3" fillId="4" borderId="1" xfId="0" applyFont="1" applyFill="1" applyBorder="1"/>
    <xf numFmtId="0" fontId="3" fillId="2" borderId="0" xfId="0" applyFont="1" applyFill="1" applyBorder="1"/>
    <xf numFmtId="0" fontId="3" fillId="3" borderId="0" xfId="0" applyFont="1" applyFill="1" applyBorder="1"/>
    <xf numFmtId="0" fontId="3" fillId="5" borderId="0" xfId="0" applyFont="1" applyFill="1" applyBorder="1"/>
    <xf numFmtId="168" fontId="0" fillId="0" borderId="1" xfId="0" applyNumberFormat="1" applyBorder="1"/>
    <xf numFmtId="2" fontId="0" fillId="0" borderId="0" xfId="0" applyNumberFormat="1" applyFill="1"/>
    <xf numFmtId="166" fontId="0" fillId="0" borderId="7" xfId="0" applyNumberFormat="1" applyBorder="1"/>
    <xf numFmtId="165" fontId="0" fillId="0" borderId="0" xfId="0" applyNumberFormat="1" applyFill="1" applyBorder="1"/>
    <xf numFmtId="166" fontId="0" fillId="0" borderId="4" xfId="0" applyNumberFormat="1" applyBorder="1"/>
    <xf numFmtId="0" fontId="0" fillId="0" borderId="13" xfId="0" applyFill="1" applyBorder="1"/>
    <xf numFmtId="0" fontId="0" fillId="0" borderId="2" xfId="0" applyBorder="1" applyAlignment="1">
      <alignment horizontal="center"/>
    </xf>
    <xf numFmtId="0" fontId="0" fillId="0" borderId="2" xfId="0" applyFill="1" applyBorder="1"/>
    <xf numFmtId="0" fontId="0" fillId="0" borderId="19" xfId="0" applyBorder="1" applyAlignment="1">
      <alignment horizontal="center"/>
    </xf>
    <xf numFmtId="2" fontId="0" fillId="0" borderId="19" xfId="0" applyNumberFormat="1" applyBorder="1"/>
    <xf numFmtId="0" fontId="0" fillId="0" borderId="9" xfId="0" applyBorder="1" applyAlignment="1">
      <alignment horizontal="center"/>
    </xf>
    <xf numFmtId="167" fontId="0" fillId="0" borderId="7" xfId="0" applyNumberFormat="1" applyBorder="1"/>
    <xf numFmtId="0" fontId="0" fillId="0" borderId="10" xfId="0" applyFill="1" applyBorder="1"/>
    <xf numFmtId="165" fontId="3" fillId="0" borderId="0" xfId="0" applyNumberFormat="1" applyFont="1"/>
    <xf numFmtId="165" fontId="3" fillId="0" borderId="0" xfId="0" applyNumberFormat="1" applyFont="1" applyFill="1" applyBorder="1"/>
    <xf numFmtId="0" fontId="0" fillId="0" borderId="0" xfId="0" applyFill="1" applyBorder="1"/>
    <xf numFmtId="0" fontId="0" fillId="0" borderId="1" xfId="0" applyFill="1" applyBorder="1"/>
    <xf numFmtId="167" fontId="0" fillId="0" borderId="1" xfId="0" applyNumberFormat="1" applyBorder="1" applyAlignment="1">
      <alignment horizontal="center"/>
    </xf>
    <xf numFmtId="0" fontId="0" fillId="0" borderId="11" xfId="0" applyFill="1" applyBorder="1"/>
    <xf numFmtId="165" fontId="0" fillId="0" borderId="0" xfId="0" applyNumberFormat="1" applyFill="1"/>
    <xf numFmtId="0" fontId="0" fillId="0" borderId="0" xfId="0" applyFill="1"/>
    <xf numFmtId="167" fontId="0" fillId="0" borderId="4" xfId="0" applyNumberFormat="1" applyBorder="1"/>
    <xf numFmtId="49" fontId="3" fillId="0" borderId="11" xfId="1" applyFont="1" applyBorder="1">
      <alignment horizontal="center"/>
    </xf>
    <xf numFmtId="49" fontId="3" fillId="0" borderId="10" xfId="1" applyFont="1" applyBorder="1">
      <alignment horizontal="center"/>
    </xf>
    <xf numFmtId="49" fontId="3" fillId="0" borderId="8" xfId="1" applyFont="1" applyBorder="1">
      <alignment horizontal="center"/>
    </xf>
    <xf numFmtId="165" fontId="0" fillId="0" borderId="1" xfId="0" applyNumberFormat="1" applyFill="1" applyBorder="1"/>
    <xf numFmtId="165" fontId="3" fillId="0" borderId="1" xfId="0" applyNumberFormat="1" applyFont="1" applyBorder="1"/>
    <xf numFmtId="49" fontId="3" fillId="0" borderId="10" xfId="1" applyFont="1" applyFill="1" applyBorder="1">
      <alignment horizontal="center"/>
    </xf>
    <xf numFmtId="49" fontId="3" fillId="0" borderId="8" xfId="1" applyFont="1" applyFill="1" applyBorder="1">
      <alignment horizontal="center"/>
    </xf>
    <xf numFmtId="0" fontId="0" fillId="0" borderId="11" xfId="0" applyBorder="1"/>
    <xf numFmtId="167" fontId="0" fillId="0" borderId="0" xfId="0" applyNumberFormat="1" applyBorder="1" applyAlignment="1">
      <alignment horizontal="center"/>
    </xf>
    <xf numFmtId="167" fontId="0" fillId="0" borderId="10" xfId="0" applyNumberFormat="1" applyBorder="1" applyAlignment="1">
      <alignment horizontal="center"/>
    </xf>
    <xf numFmtId="167" fontId="0" fillId="0" borderId="15" xfId="0" applyNumberFormat="1" applyBorder="1" applyAlignment="1">
      <alignment horizontal="center"/>
    </xf>
    <xf numFmtId="167" fontId="0" fillId="0" borderId="11" xfId="0" applyNumberFormat="1" applyBorder="1" applyAlignment="1">
      <alignment horizontal="center"/>
    </xf>
    <xf numFmtId="167" fontId="0" fillId="0" borderId="8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0" fillId="0" borderId="11" xfId="0" applyFill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0" borderId="13" xfId="0" applyBorder="1" applyAlignment="1">
      <alignment horizontal="center"/>
    </xf>
    <xf numFmtId="0" fontId="0" fillId="0" borderId="0" xfId="0" applyAlignment="1"/>
    <xf numFmtId="0" fontId="0" fillId="0" borderId="7" xfId="0" applyBorder="1"/>
    <xf numFmtId="0" fontId="8" fillId="0" borderId="14" xfId="0" applyFont="1" applyBorder="1" applyAlignment="1">
      <alignment horizontal="center"/>
    </xf>
    <xf numFmtId="0" fontId="8" fillId="0" borderId="0" xfId="0" applyFont="1" applyAlignment="1">
      <alignment horizontal="center"/>
    </xf>
    <xf numFmtId="167" fontId="0" fillId="0" borderId="6" xfId="0" applyNumberFormat="1" applyBorder="1" applyAlignment="1">
      <alignment horizontal="center"/>
    </xf>
    <xf numFmtId="167" fontId="0" fillId="0" borderId="7" xfId="0" applyNumberFormat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0" fontId="0" fillId="0" borderId="6" xfId="0" applyBorder="1"/>
    <xf numFmtId="1" fontId="0" fillId="0" borderId="0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67" fontId="0" fillId="0" borderId="14" xfId="0" applyNumberFormat="1" applyBorder="1" applyAlignment="1">
      <alignment horizontal="center"/>
    </xf>
    <xf numFmtId="0" fontId="2" fillId="0" borderId="0" xfId="0" applyFont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10" xfId="0" applyBorder="1" applyAlignment="1">
      <alignment horizontal="left"/>
    </xf>
    <xf numFmtId="0" fontId="0" fillId="0" borderId="8" xfId="0" applyBorder="1" applyAlignment="1">
      <alignment horizontal="left"/>
    </xf>
    <xf numFmtId="165" fontId="0" fillId="0" borderId="0" xfId="0" applyNumberFormat="1" applyFill="1" applyAlignment="1">
      <alignment horizontal="center"/>
    </xf>
    <xf numFmtId="0" fontId="0" fillId="0" borderId="8" xfId="0" applyFill="1" applyBorder="1" applyAlignment="1">
      <alignment horizontal="center"/>
    </xf>
    <xf numFmtId="0" fontId="3" fillId="0" borderId="0" xfId="0" applyFont="1" applyAlignment="1">
      <alignment horizontal="center"/>
    </xf>
    <xf numFmtId="169" fontId="0" fillId="0" borderId="0" xfId="0" applyNumberFormat="1"/>
    <xf numFmtId="0" fontId="0" fillId="0" borderId="10" xfId="0" applyBorder="1" applyAlignment="1">
      <alignment horizontal="right"/>
    </xf>
    <xf numFmtId="0" fontId="2" fillId="0" borderId="10" xfId="0" applyFont="1" applyBorder="1" applyAlignment="1">
      <alignment horizontal="right"/>
    </xf>
    <xf numFmtId="0" fontId="0" fillId="0" borderId="8" xfId="0" applyBorder="1" applyAlignment="1">
      <alignment horizontal="right"/>
    </xf>
    <xf numFmtId="0" fontId="2" fillId="0" borderId="8" xfId="0" applyFont="1" applyBorder="1" applyAlignment="1">
      <alignment horizontal="right"/>
    </xf>
    <xf numFmtId="168" fontId="0" fillId="0" borderId="0" xfId="0" applyNumberFormat="1" applyBorder="1"/>
    <xf numFmtId="169" fontId="0" fillId="0" borderId="1" xfId="0" applyNumberFormat="1" applyBorder="1"/>
    <xf numFmtId="0" fontId="0" fillId="0" borderId="13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4" xfId="0" applyFill="1" applyBorder="1" applyAlignment="1">
      <alignment horizontal="center"/>
    </xf>
    <xf numFmtId="0" fontId="0" fillId="0" borderId="10" xfId="0" applyFill="1" applyBorder="1" applyAlignment="1">
      <alignment horizontal="right"/>
    </xf>
    <xf numFmtId="0" fontId="0" fillId="0" borderId="8" xfId="0" applyFill="1" applyBorder="1" applyAlignment="1">
      <alignment horizontal="right"/>
    </xf>
    <xf numFmtId="166" fontId="0" fillId="0" borderId="0" xfId="0" applyNumberFormat="1" applyBorder="1"/>
    <xf numFmtId="0" fontId="0" fillId="0" borderId="4" xfId="0" applyFill="1" applyBorder="1" applyAlignment="1">
      <alignment horizontal="right"/>
    </xf>
    <xf numFmtId="0" fontId="0" fillId="0" borderId="11" xfId="0" applyBorder="1" applyAlignment="1">
      <alignment horizontal="right"/>
    </xf>
    <xf numFmtId="0" fontId="0" fillId="0" borderId="4" xfId="0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169" fontId="0" fillId="0" borderId="0" xfId="0" applyNumberFormat="1" applyBorder="1"/>
    <xf numFmtId="0" fontId="3" fillId="0" borderId="20" xfId="0" applyFont="1" applyBorder="1" applyAlignment="1">
      <alignment horizontal="center"/>
    </xf>
    <xf numFmtId="0" fontId="7" fillId="0" borderId="0" xfId="0" applyFont="1"/>
    <xf numFmtId="0" fontId="3" fillId="0" borderId="0" xfId="0" applyFont="1"/>
    <xf numFmtId="0" fontId="2" fillId="0" borderId="20" xfId="0" applyFont="1" applyBorder="1" applyAlignment="1">
      <alignment horizontal="center"/>
    </xf>
    <xf numFmtId="1" fontId="0" fillId="0" borderId="0" xfId="0" applyNumberFormat="1" applyAlignment="1">
      <alignment horizontal="right"/>
    </xf>
    <xf numFmtId="0" fontId="0" fillId="0" borderId="21" xfId="0" applyBorder="1" applyAlignment="1">
      <alignment horizontal="center"/>
    </xf>
    <xf numFmtId="0" fontId="0" fillId="0" borderId="20" xfId="0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9" fillId="0" borderId="0" xfId="0" applyFont="1"/>
    <xf numFmtId="1" fontId="0" fillId="0" borderId="0" xfId="0" applyNumberFormat="1"/>
    <xf numFmtId="164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/>
    <xf numFmtId="0" fontId="10" fillId="0" borderId="0" xfId="0" applyFont="1" applyFill="1" applyBorder="1" applyAlignment="1">
      <alignment horizontal="center"/>
    </xf>
    <xf numFmtId="167" fontId="0" fillId="0" borderId="0" xfId="0" applyNumberFormat="1" applyAlignment="1">
      <alignment horizontal="right"/>
    </xf>
    <xf numFmtId="0" fontId="2" fillId="0" borderId="0" xfId="0" applyFont="1" applyAlignment="1">
      <alignment horizontal="right"/>
    </xf>
    <xf numFmtId="167" fontId="0" fillId="0" borderId="22" xfId="0" applyNumberFormat="1" applyBorder="1"/>
    <xf numFmtId="166" fontId="0" fillId="0" borderId="22" xfId="0" applyNumberFormat="1" applyBorder="1"/>
    <xf numFmtId="0" fontId="0" fillId="0" borderId="22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0" xfId="2" applyFont="1" applyBorder="1" applyAlignment="1">
      <alignment wrapText="1"/>
    </xf>
    <xf numFmtId="0" fontId="0" fillId="0" borderId="0" xfId="0" applyBorder="1" applyAlignment="1">
      <alignment wrapText="1"/>
    </xf>
    <xf numFmtId="0" fontId="3" fillId="0" borderId="2" xfId="2" applyFont="1" applyBorder="1" applyAlignment="1">
      <alignment wrapText="1"/>
    </xf>
    <xf numFmtId="0" fontId="0" fillId="0" borderId="2" xfId="0" applyBorder="1" applyAlignment="1">
      <alignment wrapText="1"/>
    </xf>
    <xf numFmtId="0" fontId="0" fillId="0" borderId="0" xfId="0" applyFont="1"/>
    <xf numFmtId="0" fontId="0" fillId="0" borderId="1" xfId="0" applyBorder="1" applyAlignment="1">
      <alignment horizontal="right"/>
    </xf>
  </cellXfs>
  <cellStyles count="21"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Normal" xfId="0" builtinId="0"/>
    <cellStyle name="Text" xfId="1"/>
    <cellStyle name="Wrap" xfId="2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192587277608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RFA'!$CG$9</c:f>
              <c:strCache>
                <c:ptCount val="1"/>
                <c:pt idx="0">
                  <c:v>Candeina nitida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RFA'!$CH$9:$CP$9</c:f>
              <c:numCache>
                <c:formatCode>0.000</c:formatCode>
                <c:ptCount val="9"/>
                <c:pt idx="0">
                  <c:v>0.491820018905073</c:v>
                </c:pt>
                <c:pt idx="1">
                  <c:v>7.305050497938649</c:v>
                </c:pt>
                <c:pt idx="2">
                  <c:v>14.19665595755331</c:v>
                </c:pt>
                <c:pt idx="3">
                  <c:v>5.83003060772281</c:v>
                </c:pt>
                <c:pt idx="4">
                  <c:v>3.190107268201761</c:v>
                </c:pt>
                <c:pt idx="5">
                  <c:v>1.195635789840559</c:v>
                </c:pt>
                <c:pt idx="6">
                  <c:v>2.075035092119635</c:v>
                </c:pt>
                <c:pt idx="7">
                  <c:v>1.251372496891882</c:v>
                </c:pt>
                <c:pt idx="8">
                  <c:v>1.317927546714989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48202312"/>
        <c:axId val="1882721304"/>
      </c:barChart>
      <c:catAx>
        <c:axId val="1848202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721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2721304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820231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96714524451943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RFA'!$CG$18</c:f>
              <c:strCache>
                <c:ptCount val="1"/>
                <c:pt idx="0">
                  <c:v>Globorotalia menardii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RFA'!$CH$18:$CP$18</c:f>
              <c:numCache>
                <c:formatCode>0.000</c:formatCode>
                <c:ptCount val="9"/>
                <c:pt idx="0">
                  <c:v>3.884779192832926</c:v>
                </c:pt>
                <c:pt idx="1">
                  <c:v>20.64964597775021</c:v>
                </c:pt>
                <c:pt idx="2">
                  <c:v>6.87597810149216</c:v>
                </c:pt>
                <c:pt idx="3">
                  <c:v>4.360596685561973</c:v>
                </c:pt>
                <c:pt idx="4">
                  <c:v>5.274562314012981</c:v>
                </c:pt>
                <c:pt idx="5">
                  <c:v>2.348032398469277</c:v>
                </c:pt>
                <c:pt idx="6">
                  <c:v>2.298734682539091</c:v>
                </c:pt>
                <c:pt idx="7">
                  <c:v>0.966755293320843</c:v>
                </c:pt>
                <c:pt idx="8">
                  <c:v>0.674026038278945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23233048"/>
        <c:axId val="1823239224"/>
      </c:barChart>
      <c:catAx>
        <c:axId val="1823233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3239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3239224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323304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0799063781598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RFA'!$CG$19</c:f>
              <c:strCache>
                <c:ptCount val="1"/>
                <c:pt idx="0">
                  <c:v>Globorotalia scitula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RFA'!$CH$19:$CP$19</c:f>
              <c:numCache>
                <c:formatCode>0.000</c:formatCode>
                <c:ptCount val="9"/>
                <c:pt idx="0">
                  <c:v>4.62798975605556</c:v>
                </c:pt>
                <c:pt idx="1">
                  <c:v>10.63561450334376</c:v>
                </c:pt>
                <c:pt idx="2">
                  <c:v>5.06953738537309</c:v>
                </c:pt>
                <c:pt idx="3">
                  <c:v>6.105365955386036</c:v>
                </c:pt>
                <c:pt idx="4">
                  <c:v>1.143669352512424</c:v>
                </c:pt>
                <c:pt idx="5">
                  <c:v>3.713184354530502</c:v>
                </c:pt>
                <c:pt idx="6">
                  <c:v>1.574669902820839</c:v>
                </c:pt>
                <c:pt idx="7">
                  <c:v>1.502276972529173</c:v>
                </c:pt>
                <c:pt idx="8">
                  <c:v>1.054555500966936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22823800"/>
        <c:axId val="1822817672"/>
      </c:barChart>
      <c:catAx>
        <c:axId val="1822823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2817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2817672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282380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8451640559989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RFA'!$CG$20</c:f>
              <c:strCache>
                <c:ptCount val="1"/>
                <c:pt idx="0">
                  <c:v>Globorotalia theyeri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RFA'!$CH$20:$CP$20</c:f>
              <c:numCache>
                <c:formatCode>0.000</c:formatCode>
                <c:ptCount val="9"/>
                <c:pt idx="0">
                  <c:v>6.029091175225467</c:v>
                </c:pt>
                <c:pt idx="1">
                  <c:v>17.42523962781073</c:v>
                </c:pt>
                <c:pt idx="2">
                  <c:v>10.690204198386</c:v>
                </c:pt>
                <c:pt idx="3">
                  <c:v>4.013625429153993</c:v>
                </c:pt>
                <c:pt idx="4">
                  <c:v>3.36783181618818</c:v>
                </c:pt>
                <c:pt idx="5">
                  <c:v>1.485435761980725</c:v>
                </c:pt>
                <c:pt idx="6">
                  <c:v>2.897408324695656</c:v>
                </c:pt>
                <c:pt idx="7">
                  <c:v>0.70209178147375</c:v>
                </c:pt>
                <c:pt idx="8">
                  <c:v>2.130354268761653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22783160"/>
        <c:axId val="1822777048"/>
      </c:barChart>
      <c:catAx>
        <c:axId val="1822783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2777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2777048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278316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211348324137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RFA'!$CG$21</c:f>
              <c:strCache>
                <c:ptCount val="1"/>
                <c:pt idx="0">
                  <c:v>Globorotalia truncatulinoides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RFA'!$CH$21:$CP$21</c:f>
              <c:numCache>
                <c:formatCode>0.000</c:formatCode>
                <c:ptCount val="9"/>
                <c:pt idx="0">
                  <c:v>7.820637679122021</c:v>
                </c:pt>
                <c:pt idx="1">
                  <c:v>12.29738014616172</c:v>
                </c:pt>
                <c:pt idx="2">
                  <c:v>9.446378533457446</c:v>
                </c:pt>
                <c:pt idx="3">
                  <c:v>6.220136434515831</c:v>
                </c:pt>
                <c:pt idx="4">
                  <c:v>4.581770799413773</c:v>
                </c:pt>
                <c:pt idx="5">
                  <c:v>2.857909549716188</c:v>
                </c:pt>
                <c:pt idx="6">
                  <c:v>2.41886271769203</c:v>
                </c:pt>
                <c:pt idx="7">
                  <c:v>1.786446079926067</c:v>
                </c:pt>
                <c:pt idx="8">
                  <c:v>1.658212680097643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22742520"/>
        <c:axId val="1822736392"/>
      </c:barChart>
      <c:catAx>
        <c:axId val="1822742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2736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2736392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274252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8451640559989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RFA'!$CG$22</c:f>
              <c:strCache>
                <c:ptCount val="1"/>
                <c:pt idx="0">
                  <c:v>Globorotalia tumida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RFA'!$CH$22:$CP$22</c:f>
              <c:numCache>
                <c:formatCode>0.000</c:formatCode>
                <c:ptCount val="9"/>
                <c:pt idx="0">
                  <c:v>4.110604386363784</c:v>
                </c:pt>
                <c:pt idx="1">
                  <c:v>15.65111132261912</c:v>
                </c:pt>
                <c:pt idx="2">
                  <c:v>7.010221215349031</c:v>
                </c:pt>
                <c:pt idx="3">
                  <c:v>2.138114626984697</c:v>
                </c:pt>
                <c:pt idx="4">
                  <c:v>4.13652289976488</c:v>
                </c:pt>
                <c:pt idx="5">
                  <c:v>0.463473944306999</c:v>
                </c:pt>
                <c:pt idx="6">
                  <c:v>0.611036949359552</c:v>
                </c:pt>
                <c:pt idx="7">
                  <c:v>1.181580354321923</c:v>
                </c:pt>
                <c:pt idx="8">
                  <c:v>0.796228603437017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48379960"/>
        <c:axId val="112200136"/>
      </c:barChart>
      <c:catAx>
        <c:axId val="1848379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2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200136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837996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493910224816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RFA'!$CG$23</c:f>
              <c:strCache>
                <c:ptCount val="1"/>
                <c:pt idx="0">
                  <c:v>Globorotalia wilesi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RFA'!$CH$23:$CP$23</c:f>
              <c:numCache>
                <c:formatCode>0.000</c:formatCode>
                <c:ptCount val="9"/>
                <c:pt idx="0">
                  <c:v>3.69470869477142</c:v>
                </c:pt>
                <c:pt idx="1">
                  <c:v>8.859963639398113</c:v>
                </c:pt>
                <c:pt idx="2">
                  <c:v>8.674157557296277</c:v>
                </c:pt>
                <c:pt idx="3">
                  <c:v>2.487240833171465</c:v>
                </c:pt>
                <c:pt idx="4">
                  <c:v>4.553877500644299</c:v>
                </c:pt>
                <c:pt idx="5">
                  <c:v>1.876261399060569</c:v>
                </c:pt>
                <c:pt idx="6">
                  <c:v>2.285165201151072</c:v>
                </c:pt>
                <c:pt idx="7">
                  <c:v>0.933699615797196</c:v>
                </c:pt>
                <c:pt idx="8">
                  <c:v>0.98822318142463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47947976"/>
        <c:axId val="1847953816"/>
      </c:barChart>
      <c:catAx>
        <c:axId val="1847947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795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953816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794797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66198022571024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RFA'!$CG$24</c:f>
              <c:strCache>
                <c:ptCount val="1"/>
                <c:pt idx="0">
                  <c:v>Globorotaloides hexagona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RFA'!$CH$24:$CP$24</c:f>
              <c:numCache>
                <c:formatCode>0.000</c:formatCode>
                <c:ptCount val="9"/>
                <c:pt idx="0">
                  <c:v>11.13265898010091</c:v>
                </c:pt>
                <c:pt idx="1">
                  <c:v>26.58541783527187</c:v>
                </c:pt>
                <c:pt idx="2">
                  <c:v>14.82365652354213</c:v>
                </c:pt>
                <c:pt idx="3">
                  <c:v>17.49997398674011</c:v>
                </c:pt>
                <c:pt idx="4">
                  <c:v>8.180037635822777</c:v>
                </c:pt>
                <c:pt idx="5">
                  <c:v>11.31231999671215</c:v>
                </c:pt>
                <c:pt idx="6">
                  <c:v>4.335538648697502</c:v>
                </c:pt>
                <c:pt idx="7">
                  <c:v>0.762309401334462</c:v>
                </c:pt>
                <c:pt idx="8">
                  <c:v>4.078011410397126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3811192"/>
        <c:axId val="1883817304"/>
      </c:barChart>
      <c:catAx>
        <c:axId val="1883811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3817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3817304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381119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0282561900679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RFA'!$CG$25</c:f>
              <c:strCache>
                <c:ptCount val="1"/>
                <c:pt idx="0">
                  <c:v>Neogloboquadrina blowi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RFA'!$CH$25:$CP$25</c:f>
              <c:numCache>
                <c:formatCode>0.000</c:formatCode>
                <c:ptCount val="9"/>
                <c:pt idx="0">
                  <c:v>3.96407187831439</c:v>
                </c:pt>
                <c:pt idx="1">
                  <c:v>14.55764612714037</c:v>
                </c:pt>
                <c:pt idx="2">
                  <c:v>9.771989368242385</c:v>
                </c:pt>
                <c:pt idx="3">
                  <c:v>10.97100197571716</c:v>
                </c:pt>
                <c:pt idx="4">
                  <c:v>5.18767574388933</c:v>
                </c:pt>
                <c:pt idx="5">
                  <c:v>1.70919260318385</c:v>
                </c:pt>
                <c:pt idx="6">
                  <c:v>1.506807438033702</c:v>
                </c:pt>
                <c:pt idx="7">
                  <c:v>2.839875644560181</c:v>
                </c:pt>
                <c:pt idx="8">
                  <c:v>1.515403457240215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0461080"/>
        <c:axId val="1880467256"/>
      </c:barChart>
      <c:catAx>
        <c:axId val="1880461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467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0467256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46108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0188756668034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RFA'!$CG$26</c:f>
              <c:strCache>
                <c:ptCount val="1"/>
                <c:pt idx="0">
                  <c:v>Orbulina universa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RFA'!$CH$26:$CP$26</c:f>
              <c:numCache>
                <c:formatCode>0.000</c:formatCode>
                <c:ptCount val="9"/>
                <c:pt idx="0">
                  <c:v>2.567532551802</c:v>
                </c:pt>
                <c:pt idx="1">
                  <c:v>5.393295716878946</c:v>
                </c:pt>
                <c:pt idx="2">
                  <c:v>1.122010090942682</c:v>
                </c:pt>
                <c:pt idx="3">
                  <c:v>0.778335652223086</c:v>
                </c:pt>
                <c:pt idx="4">
                  <c:v>0.398034302468364</c:v>
                </c:pt>
                <c:pt idx="5">
                  <c:v>0.0637782433587141</c:v>
                </c:pt>
                <c:pt idx="6">
                  <c:v>0.177317274785254</c:v>
                </c:pt>
                <c:pt idx="7">
                  <c:v>0.331150172725216</c:v>
                </c:pt>
                <c:pt idx="8">
                  <c:v>0.479291231995391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0507368"/>
        <c:axId val="1880513496"/>
      </c:barChart>
      <c:catAx>
        <c:axId val="1880507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513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0513496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50736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634960595068"/>
          <c:y val="0.0611622621674974"/>
          <c:w val="0.730879703434229"/>
          <c:h val="0.78593506885234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DD080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'Semilandmarks &amp; RFA'!$EB$9:$EB$45</c:f>
              <c:numCache>
                <c:formatCode>0.0000</c:formatCode>
                <c:ptCount val="37"/>
                <c:pt idx="0">
                  <c:v>113.647443409851</c:v>
                </c:pt>
                <c:pt idx="1">
                  <c:v>112.7279665567377</c:v>
                </c:pt>
                <c:pt idx="2">
                  <c:v>106.3949038115618</c:v>
                </c:pt>
                <c:pt idx="3">
                  <c:v>94.90182873747176</c:v>
                </c:pt>
                <c:pt idx="4">
                  <c:v>79.37124642817212</c:v>
                </c:pt>
                <c:pt idx="5">
                  <c:v>62.0148175133013</c:v>
                </c:pt>
                <c:pt idx="6">
                  <c:v>44.34403401672211</c:v>
                </c:pt>
                <c:pt idx="7">
                  <c:v>27.7989237477984</c:v>
                </c:pt>
                <c:pt idx="8">
                  <c:v>13.78452731789093</c:v>
                </c:pt>
                <c:pt idx="9">
                  <c:v>5.40572516130348E-15</c:v>
                </c:pt>
                <c:pt idx="10">
                  <c:v>-18.01844708580373</c:v>
                </c:pt>
                <c:pt idx="11">
                  <c:v>-39.0500559110719</c:v>
                </c:pt>
                <c:pt idx="12">
                  <c:v>-57.0399555264258</c:v>
                </c:pt>
                <c:pt idx="13">
                  <c:v>-70.27511950415884</c:v>
                </c:pt>
                <c:pt idx="14">
                  <c:v>-80.53538141039768</c:v>
                </c:pt>
                <c:pt idx="15">
                  <c:v>-85.43079206365738</c:v>
                </c:pt>
                <c:pt idx="16">
                  <c:v>-83.1626922619372</c:v>
                </c:pt>
                <c:pt idx="17">
                  <c:v>-81.04885515095924</c:v>
                </c:pt>
                <c:pt idx="18">
                  <c:v>-86.99335318093633</c:v>
                </c:pt>
                <c:pt idx="19">
                  <c:v>-97.0713766687175</c:v>
                </c:pt>
                <c:pt idx="20">
                  <c:v>-101.9368504432195</c:v>
                </c:pt>
                <c:pt idx="21">
                  <c:v>-98.96395689430038</c:v>
                </c:pt>
                <c:pt idx="22">
                  <c:v>-89.87931100160915</c:v>
                </c:pt>
                <c:pt idx="23">
                  <c:v>-74.83361319276321</c:v>
                </c:pt>
                <c:pt idx="24">
                  <c:v>-55.41738841693186</c:v>
                </c:pt>
                <c:pt idx="25">
                  <c:v>-35.71602255263299</c:v>
                </c:pt>
                <c:pt idx="26">
                  <c:v>-17.31022841111125</c:v>
                </c:pt>
                <c:pt idx="27">
                  <c:v>-1.70928339471041E-14</c:v>
                </c:pt>
                <c:pt idx="28">
                  <c:v>14.33797123405787</c:v>
                </c:pt>
                <c:pt idx="29">
                  <c:v>25.76428196724721</c:v>
                </c:pt>
                <c:pt idx="30">
                  <c:v>39.35255215375976</c:v>
                </c:pt>
                <c:pt idx="31">
                  <c:v>57.56009758096569</c:v>
                </c:pt>
                <c:pt idx="32">
                  <c:v>75.66044349727617</c:v>
                </c:pt>
                <c:pt idx="33">
                  <c:v>89.45214308054077</c:v>
                </c:pt>
                <c:pt idx="34">
                  <c:v>100.1793188432212</c:v>
                </c:pt>
                <c:pt idx="35">
                  <c:v>108.948565728339</c:v>
                </c:pt>
                <c:pt idx="36">
                  <c:v>113.647443409851</c:v>
                </c:pt>
              </c:numCache>
            </c:numRef>
          </c:xVal>
          <c:yVal>
            <c:numRef>
              <c:f>'Semilandmarks &amp; RFA'!$EC$9:$EC$45</c:f>
              <c:numCache>
                <c:formatCode>0.0000</c:formatCode>
                <c:ptCount val="37"/>
                <c:pt idx="0">
                  <c:v>0.0</c:v>
                </c:pt>
                <c:pt idx="1">
                  <c:v>-19.87698198435438</c:v>
                </c:pt>
                <c:pt idx="2">
                  <c:v>-38.7245780650242</c:v>
                </c:pt>
                <c:pt idx="3">
                  <c:v>-54.79159636816707</c:v>
                </c:pt>
                <c:pt idx="4">
                  <c:v>-66.60038360396022</c:v>
                </c:pt>
                <c:pt idx="5">
                  <c:v>-73.90638156555114</c:v>
                </c:pt>
                <c:pt idx="6">
                  <c:v>-76.80611992952528</c:v>
                </c:pt>
                <c:pt idx="7">
                  <c:v>-76.37691528221694</c:v>
                </c:pt>
                <c:pt idx="8">
                  <c:v>-78.17593916997849</c:v>
                </c:pt>
                <c:pt idx="9">
                  <c:v>-88.24604299413941</c:v>
                </c:pt>
                <c:pt idx="10">
                  <c:v>-102.1876913754624</c:v>
                </c:pt>
                <c:pt idx="11">
                  <c:v>-107.2891468441106</c:v>
                </c:pt>
                <c:pt idx="12">
                  <c:v>-98.79610103323873</c:v>
                </c:pt>
                <c:pt idx="13">
                  <c:v>-83.75062613906871</c:v>
                </c:pt>
                <c:pt idx="14">
                  <c:v>-67.57720883818628</c:v>
                </c:pt>
                <c:pt idx="15">
                  <c:v>-49.32349079503552</c:v>
                </c:pt>
                <c:pt idx="16">
                  <c:v>-30.26874458478539</c:v>
                </c:pt>
                <c:pt idx="17">
                  <c:v>-14.29109991864636</c:v>
                </c:pt>
                <c:pt idx="18">
                  <c:v>-1.06579772236944E-14</c:v>
                </c:pt>
                <c:pt idx="19">
                  <c:v>17.1163027612091</c:v>
                </c:pt>
                <c:pt idx="20">
                  <c:v>37.10197933617742</c:v>
                </c:pt>
                <c:pt idx="21">
                  <c:v>57.13686715299487</c:v>
                </c:pt>
                <c:pt idx="22">
                  <c:v>75.41769671191828</c:v>
                </c:pt>
                <c:pt idx="23">
                  <c:v>89.18322736928098</c:v>
                </c:pt>
                <c:pt idx="24">
                  <c:v>95.98573236090485</c:v>
                </c:pt>
                <c:pt idx="25">
                  <c:v>98.12896547609122</c:v>
                </c:pt>
                <c:pt idx="26">
                  <c:v>98.1711836813652</c:v>
                </c:pt>
                <c:pt idx="27">
                  <c:v>93.010953780721</c:v>
                </c:pt>
                <c:pt idx="28">
                  <c:v>81.3146755899143</c:v>
                </c:pt>
                <c:pt idx="29">
                  <c:v>70.78678293347356</c:v>
                </c:pt>
                <c:pt idx="30">
                  <c:v>68.16061973781593</c:v>
                </c:pt>
                <c:pt idx="31">
                  <c:v>68.59745308218917</c:v>
                </c:pt>
                <c:pt idx="32">
                  <c:v>63.48665023327391</c:v>
                </c:pt>
                <c:pt idx="33">
                  <c:v>51.6452188871392</c:v>
                </c:pt>
                <c:pt idx="34">
                  <c:v>36.4622901479958</c:v>
                </c:pt>
                <c:pt idx="35">
                  <c:v>19.21057164739577</c:v>
                </c:pt>
                <c:pt idx="36">
                  <c:v>2.78469979395787E-14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544680"/>
        <c:axId val="1880553464"/>
      </c:scatterChart>
      <c:valAx>
        <c:axId val="1880544680"/>
        <c:scaling>
          <c:orientation val="minMax"/>
          <c:max val="150.0"/>
          <c:min val="-150.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x-Axis</a:t>
                </a:r>
              </a:p>
            </c:rich>
          </c:tx>
          <c:layout>
            <c:manualLayout>
              <c:xMode val="edge"/>
              <c:yMode val="edge"/>
              <c:x val="0.509916072163415"/>
              <c:y val="0.91437581940408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553464"/>
        <c:crossesAt val="-150.0"/>
        <c:crossBetween val="midCat"/>
        <c:majorUnit val="50.0"/>
        <c:minorUnit val="10.0"/>
      </c:valAx>
      <c:valAx>
        <c:axId val="1880553464"/>
        <c:scaling>
          <c:orientation val="minMax"/>
          <c:max val="150.0"/>
          <c:min val="-150.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y-Axis</a:t>
                </a:r>
              </a:p>
            </c:rich>
          </c:tx>
          <c:layout>
            <c:manualLayout>
              <c:xMode val="edge"/>
              <c:yMode val="edge"/>
              <c:x val="0.0368272718784689"/>
              <c:y val="0.4006128171971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544680"/>
        <c:crossesAt val="-150.0"/>
        <c:crossBetween val="midCat"/>
        <c:majorUnit val="50.0"/>
        <c:minorUnit val="10.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99061947673552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RFA'!$CG$10</c:f>
              <c:strCache>
                <c:ptCount val="1"/>
                <c:pt idx="0">
                  <c:v>Globigerina bulloides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RFA'!$CH$10:$CP$10</c:f>
              <c:numCache>
                <c:formatCode>0.000</c:formatCode>
                <c:ptCount val="9"/>
                <c:pt idx="0">
                  <c:v>4.627975213127045</c:v>
                </c:pt>
                <c:pt idx="1">
                  <c:v>13.99929451859542</c:v>
                </c:pt>
                <c:pt idx="2">
                  <c:v>12.98817197612341</c:v>
                </c:pt>
                <c:pt idx="3">
                  <c:v>5.059982046754216</c:v>
                </c:pt>
                <c:pt idx="4">
                  <c:v>8.007126466902847</c:v>
                </c:pt>
                <c:pt idx="5">
                  <c:v>5.404192394671865</c:v>
                </c:pt>
                <c:pt idx="6">
                  <c:v>0.980589684634867</c:v>
                </c:pt>
                <c:pt idx="7">
                  <c:v>3.961461643245779</c:v>
                </c:pt>
                <c:pt idx="8">
                  <c:v>0.507583100458954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3073464"/>
        <c:axId val="1883068856"/>
      </c:barChart>
      <c:catAx>
        <c:axId val="1883073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3068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3068856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307346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Relative Warp Plot</a:t>
            </a:r>
          </a:p>
        </c:rich>
      </c:tx>
      <c:layout>
        <c:manualLayout>
          <c:xMode val="edge"/>
          <c:yMode val="edge"/>
          <c:x val="0.413636363636364"/>
          <c:y val="0.0514470059178658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818181818182"/>
          <c:y val="0.167202769233064"/>
          <c:w val="0.815909090909091"/>
          <c:h val="0.68167282841172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20884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'Relative Warps-Procrustes PCA'!$C$114:$C$131</c:f>
              <c:numCache>
                <c:formatCode>0.00000</c:formatCode>
                <c:ptCount val="18"/>
                <c:pt idx="0">
                  <c:v>-0.157304097529417</c:v>
                </c:pt>
                <c:pt idx="1">
                  <c:v>-0.0223179567688338</c:v>
                </c:pt>
                <c:pt idx="2">
                  <c:v>-0.0807820398916757</c:v>
                </c:pt>
                <c:pt idx="3">
                  <c:v>-0.174812262156</c:v>
                </c:pt>
                <c:pt idx="4">
                  <c:v>0.0155086144935639</c:v>
                </c:pt>
                <c:pt idx="5">
                  <c:v>0.0207557498520589</c:v>
                </c:pt>
                <c:pt idx="6">
                  <c:v>0.0128001672930244</c:v>
                </c:pt>
                <c:pt idx="7">
                  <c:v>0.0444945447894104</c:v>
                </c:pt>
                <c:pt idx="8">
                  <c:v>-0.0859138734173656</c:v>
                </c:pt>
                <c:pt idx="9">
                  <c:v>0.0104235121899956</c:v>
                </c:pt>
                <c:pt idx="10">
                  <c:v>-0.0349798009855459</c:v>
                </c:pt>
                <c:pt idx="11">
                  <c:v>0.155968164633446</c:v>
                </c:pt>
                <c:pt idx="12">
                  <c:v>-0.106065011433143</c:v>
                </c:pt>
                <c:pt idx="13">
                  <c:v>-0.0149453305649329</c:v>
                </c:pt>
                <c:pt idx="14">
                  <c:v>0.0688494753259837</c:v>
                </c:pt>
                <c:pt idx="15">
                  <c:v>0.197516954578604</c:v>
                </c:pt>
                <c:pt idx="16">
                  <c:v>0.138761974643591</c:v>
                </c:pt>
                <c:pt idx="17">
                  <c:v>0.012158568771796</c:v>
                </c:pt>
              </c:numCache>
            </c:numRef>
          </c:xVal>
          <c:yVal>
            <c:numRef>
              <c:f>'Relative Warps-Procrustes PCA'!$D$114:$D$131</c:f>
              <c:numCache>
                <c:formatCode>0.00000</c:formatCode>
                <c:ptCount val="18"/>
                <c:pt idx="0">
                  <c:v>-0.130150118125489</c:v>
                </c:pt>
                <c:pt idx="1">
                  <c:v>-0.0270698556867577</c:v>
                </c:pt>
                <c:pt idx="2">
                  <c:v>-0.0631754959291757</c:v>
                </c:pt>
                <c:pt idx="3">
                  <c:v>-0.054756342228119</c:v>
                </c:pt>
                <c:pt idx="4">
                  <c:v>0.092126679187152</c:v>
                </c:pt>
                <c:pt idx="5">
                  <c:v>0.139788960089463</c:v>
                </c:pt>
                <c:pt idx="6">
                  <c:v>-0.0457527201158126</c:v>
                </c:pt>
                <c:pt idx="7">
                  <c:v>-0.0525938434967355</c:v>
                </c:pt>
                <c:pt idx="8">
                  <c:v>0.207862710407905</c:v>
                </c:pt>
                <c:pt idx="9">
                  <c:v>0.0458609078256575</c:v>
                </c:pt>
                <c:pt idx="10">
                  <c:v>0.0829642926367924</c:v>
                </c:pt>
                <c:pt idx="11">
                  <c:v>0.0237596115117697</c:v>
                </c:pt>
                <c:pt idx="12">
                  <c:v>0.0141681125838951</c:v>
                </c:pt>
                <c:pt idx="13">
                  <c:v>-0.137889725078989</c:v>
                </c:pt>
                <c:pt idx="14">
                  <c:v>0.0427500203724395</c:v>
                </c:pt>
                <c:pt idx="15">
                  <c:v>-0.128906343692526</c:v>
                </c:pt>
                <c:pt idx="16">
                  <c:v>0.0117621501727317</c:v>
                </c:pt>
                <c:pt idx="17">
                  <c:v>-0.0208051015557603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635160"/>
        <c:axId val="1880643640"/>
      </c:scatterChart>
      <c:valAx>
        <c:axId val="1880635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RW-1 (λ = 32.054 %)</a:t>
                </a:r>
              </a:p>
            </c:rich>
          </c:tx>
          <c:layout>
            <c:manualLayout>
              <c:xMode val="edge"/>
              <c:yMode val="edge"/>
              <c:x val="0.427272727272727"/>
              <c:y val="0.90996891717225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643640"/>
        <c:crossesAt val="-0.2"/>
        <c:crossBetween val="midCat"/>
      </c:valAx>
      <c:valAx>
        <c:axId val="1880643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RW-2 (λ = 18.233 %)</a:t>
                </a:r>
              </a:p>
            </c:rich>
          </c:tx>
          <c:layout>
            <c:manualLayout>
              <c:xMode val="edge"/>
              <c:yMode val="edge"/>
              <c:x val="0.0295454545454545"/>
              <c:y val="0.35048272781546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635160"/>
        <c:crossesAt val="-0.2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Relative Warp Plot</a:t>
            </a:r>
          </a:p>
        </c:rich>
      </c:tx>
      <c:layout>
        <c:manualLayout>
          <c:xMode val="edge"/>
          <c:yMode val="edge"/>
          <c:x val="0.413636363636364"/>
          <c:y val="0.0514470059178658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818181818182"/>
          <c:y val="0.167202769233064"/>
          <c:w val="0.815909090909091"/>
          <c:h val="0.68167282841172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20884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xVal>
            <c:numRef>
              <c:f>'Relative Warps-Procrustes PCA'!$E$114:$E$131</c:f>
              <c:numCache>
                <c:formatCode>0.00000</c:formatCode>
                <c:ptCount val="18"/>
                <c:pt idx="0">
                  <c:v>0.138160160677303</c:v>
                </c:pt>
                <c:pt idx="1">
                  <c:v>0.0873679201709291</c:v>
                </c:pt>
                <c:pt idx="2">
                  <c:v>-0.0770702805396667</c:v>
                </c:pt>
                <c:pt idx="3">
                  <c:v>-0.0114989877011439</c:v>
                </c:pt>
                <c:pt idx="4">
                  <c:v>0.00717672286151243</c:v>
                </c:pt>
                <c:pt idx="5">
                  <c:v>-0.0592782791257445</c:v>
                </c:pt>
                <c:pt idx="6">
                  <c:v>0.0127345204158099</c:v>
                </c:pt>
                <c:pt idx="7">
                  <c:v>-0.00958146873786637</c:v>
                </c:pt>
                <c:pt idx="8">
                  <c:v>0.0543904627621183</c:v>
                </c:pt>
                <c:pt idx="9">
                  <c:v>-0.0584762696742065</c:v>
                </c:pt>
                <c:pt idx="10">
                  <c:v>-0.00335010854971063</c:v>
                </c:pt>
                <c:pt idx="11">
                  <c:v>0.0686857425449927</c:v>
                </c:pt>
                <c:pt idx="12">
                  <c:v>-0.0120908420007121</c:v>
                </c:pt>
                <c:pt idx="13">
                  <c:v>-0.039840326306138</c:v>
                </c:pt>
                <c:pt idx="14">
                  <c:v>-0.0179452605698068</c:v>
                </c:pt>
                <c:pt idx="15">
                  <c:v>-0.0217056594289983</c:v>
                </c:pt>
                <c:pt idx="16">
                  <c:v>0.123443799785466</c:v>
                </c:pt>
                <c:pt idx="17">
                  <c:v>-0.181154924726281</c:v>
                </c:pt>
              </c:numCache>
            </c:numRef>
          </c:xVal>
          <c:yVal>
            <c:numRef>
              <c:f>'Relative Warps-Procrustes PCA'!$D$114:$D$131</c:f>
              <c:numCache>
                <c:formatCode>0.00000</c:formatCode>
                <c:ptCount val="18"/>
                <c:pt idx="0">
                  <c:v>-0.130150118125489</c:v>
                </c:pt>
                <c:pt idx="1">
                  <c:v>-0.0270698556867577</c:v>
                </c:pt>
                <c:pt idx="2">
                  <c:v>-0.0631754959291757</c:v>
                </c:pt>
                <c:pt idx="3">
                  <c:v>-0.054756342228119</c:v>
                </c:pt>
                <c:pt idx="4">
                  <c:v>0.092126679187152</c:v>
                </c:pt>
                <c:pt idx="5">
                  <c:v>0.139788960089463</c:v>
                </c:pt>
                <c:pt idx="6">
                  <c:v>-0.0457527201158126</c:v>
                </c:pt>
                <c:pt idx="7">
                  <c:v>-0.0525938434967355</c:v>
                </c:pt>
                <c:pt idx="8">
                  <c:v>0.207862710407905</c:v>
                </c:pt>
                <c:pt idx="9">
                  <c:v>0.0458609078256575</c:v>
                </c:pt>
                <c:pt idx="10">
                  <c:v>0.0829642926367924</c:v>
                </c:pt>
                <c:pt idx="11">
                  <c:v>0.0237596115117697</c:v>
                </c:pt>
                <c:pt idx="12">
                  <c:v>0.0141681125838951</c:v>
                </c:pt>
                <c:pt idx="13">
                  <c:v>-0.137889725078989</c:v>
                </c:pt>
                <c:pt idx="14">
                  <c:v>0.0427500203724395</c:v>
                </c:pt>
                <c:pt idx="15">
                  <c:v>-0.128906343692526</c:v>
                </c:pt>
                <c:pt idx="16">
                  <c:v>0.0117621501727317</c:v>
                </c:pt>
                <c:pt idx="17">
                  <c:v>-0.0208051015557603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1714488"/>
        <c:axId val="1881722856"/>
      </c:scatterChart>
      <c:valAx>
        <c:axId val="1881714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RW-3 (λ = 7.180 %)</a:t>
                </a:r>
              </a:p>
            </c:rich>
          </c:tx>
          <c:layout>
            <c:manualLayout>
              <c:xMode val="edge"/>
              <c:yMode val="edge"/>
              <c:x val="0.434090909090909"/>
              <c:y val="0.90996891717225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1722856"/>
        <c:crossesAt val="-0.2"/>
        <c:crossBetween val="midCat"/>
      </c:valAx>
      <c:valAx>
        <c:axId val="18817228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RW-2 (λ = 18.233 %)</a:t>
                </a:r>
              </a:p>
            </c:rich>
          </c:tx>
          <c:layout>
            <c:manualLayout>
              <c:xMode val="edge"/>
              <c:yMode val="edge"/>
              <c:x val="0.0295454545454545"/>
              <c:y val="0.35048272781546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1714488"/>
        <c:crossesAt val="-0.2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Procrustes</a:t>
            </a: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 PCA Plot</a:t>
            </a:r>
          </a:p>
        </c:rich>
      </c:tx>
      <c:layout>
        <c:manualLayout>
          <c:xMode val="edge"/>
          <c:yMode val="edge"/>
          <c:x val="0.402272727272727"/>
          <c:y val="0.0544872860782057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818181818182"/>
          <c:y val="0.166666992709806"/>
          <c:w val="0.815909090909091"/>
          <c:h val="0.68269364321516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'Relative Warps-Procrustes PCA'!$W$128:$W$145</c:f>
              <c:numCache>
                <c:formatCode>0.0000</c:formatCode>
                <c:ptCount val="18"/>
                <c:pt idx="0">
                  <c:v>-0.151185196785409</c:v>
                </c:pt>
                <c:pt idx="1">
                  <c:v>-0.0160616012413077</c:v>
                </c:pt>
                <c:pt idx="2">
                  <c:v>-0.0744059024417699</c:v>
                </c:pt>
                <c:pt idx="3">
                  <c:v>-0.168543953529584</c:v>
                </c:pt>
                <c:pt idx="4">
                  <c:v>0.0217987935496127</c:v>
                </c:pt>
                <c:pt idx="5">
                  <c:v>0.0269711840354333</c:v>
                </c:pt>
                <c:pt idx="6">
                  <c:v>0.0191674171144012</c:v>
                </c:pt>
                <c:pt idx="7">
                  <c:v>0.0509199776359669</c:v>
                </c:pt>
                <c:pt idx="8">
                  <c:v>-0.0798014349058844</c:v>
                </c:pt>
                <c:pt idx="9">
                  <c:v>0.0167814726115395</c:v>
                </c:pt>
                <c:pt idx="10">
                  <c:v>-0.0286281760894361</c:v>
                </c:pt>
                <c:pt idx="11">
                  <c:v>0.162221403567358</c:v>
                </c:pt>
                <c:pt idx="12">
                  <c:v>-0.099746394564033</c:v>
                </c:pt>
                <c:pt idx="13">
                  <c:v>-0.00857741966283241</c:v>
                </c:pt>
                <c:pt idx="14">
                  <c:v>0.0751695233173119</c:v>
                </c:pt>
                <c:pt idx="15">
                  <c:v>0.203741248472164</c:v>
                </c:pt>
                <c:pt idx="16">
                  <c:v>0.144959739674948</c:v>
                </c:pt>
                <c:pt idx="17">
                  <c:v>0.0184975580989359</c:v>
                </c:pt>
              </c:numCache>
            </c:numRef>
          </c:xVal>
          <c:yVal>
            <c:numRef>
              <c:f>'Relative Warps-Procrustes PCA'!$X$128:$X$145</c:f>
              <c:numCache>
                <c:formatCode>0.0000</c:formatCode>
                <c:ptCount val="18"/>
                <c:pt idx="0">
                  <c:v>-0.120329654805351</c:v>
                </c:pt>
                <c:pt idx="1">
                  <c:v>-0.0169010666757748</c:v>
                </c:pt>
                <c:pt idx="2">
                  <c:v>-0.0529562556068367</c:v>
                </c:pt>
                <c:pt idx="3">
                  <c:v>-0.0446588959125574</c:v>
                </c:pt>
                <c:pt idx="4">
                  <c:v>0.102373767676029</c:v>
                </c:pt>
                <c:pt idx="5">
                  <c:v>0.149923359663137</c:v>
                </c:pt>
                <c:pt idx="6">
                  <c:v>-0.035477147993352</c:v>
                </c:pt>
                <c:pt idx="7">
                  <c:v>-0.0423284180703423</c:v>
                </c:pt>
                <c:pt idx="8">
                  <c:v>0.217746316045633</c:v>
                </c:pt>
                <c:pt idx="9">
                  <c:v>0.0561720631450146</c:v>
                </c:pt>
                <c:pt idx="10">
                  <c:v>0.0931759141953758</c:v>
                </c:pt>
                <c:pt idx="11">
                  <c:v>0.0338155255953037</c:v>
                </c:pt>
                <c:pt idx="12">
                  <c:v>0.0243458878114465</c:v>
                </c:pt>
                <c:pt idx="13">
                  <c:v>-0.127770939133205</c:v>
                </c:pt>
                <c:pt idx="14">
                  <c:v>0.052989933065441</c:v>
                </c:pt>
                <c:pt idx="15">
                  <c:v>-0.118905947210771</c:v>
                </c:pt>
                <c:pt idx="16">
                  <c:v>0.0218234402537093</c:v>
                </c:pt>
                <c:pt idx="17">
                  <c:v>-0.0105175890685787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1764008"/>
        <c:axId val="1881772888"/>
      </c:scatterChart>
      <c:valAx>
        <c:axId val="1881764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i-FI"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Procrustes</a:t>
                </a:r>
                <a:r>
                  <a:rPr lang="fi-FI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 PCA-1 (λ = 31.972 %)</a:t>
                </a:r>
              </a:p>
            </c:rich>
          </c:tx>
          <c:layout>
            <c:manualLayout>
              <c:xMode val="edge"/>
              <c:yMode val="edge"/>
              <c:x val="0.363636363636364"/>
              <c:y val="0.9102581909535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1772888"/>
        <c:crossesAt val="-0.2"/>
        <c:crossBetween val="midCat"/>
      </c:valAx>
      <c:valAx>
        <c:axId val="1881772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i-FI"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Procrustes</a:t>
                </a:r>
                <a:r>
                  <a:rPr lang="fi-FI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 PCA-2 (λ = 27.473 %)</a:t>
                </a:r>
              </a:p>
            </c:rich>
          </c:tx>
          <c:layout>
            <c:manualLayout>
              <c:xMode val="edge"/>
              <c:yMode val="edge"/>
              <c:x val="0.0295454545454545"/>
              <c:y val="0.259615892490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1764008"/>
        <c:crossesAt val="-0.2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Procrustes</a:t>
            </a: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 PCA Plot</a:t>
            </a:r>
          </a:p>
        </c:rich>
      </c:tx>
      <c:layout>
        <c:manualLayout>
          <c:xMode val="edge"/>
          <c:yMode val="edge"/>
          <c:x val="0.402272727272727"/>
          <c:y val="0.0544872860782057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818181818182"/>
          <c:y val="0.166666992709806"/>
          <c:w val="0.815909090909091"/>
          <c:h val="0.68269364321516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'Relative Warps-Procrustes PCA'!$Y$128:$Y$145</c:f>
              <c:numCache>
                <c:formatCode>0.0000</c:formatCode>
                <c:ptCount val="18"/>
                <c:pt idx="0">
                  <c:v>-0.106885190058071</c:v>
                </c:pt>
                <c:pt idx="1">
                  <c:v>-0.0554619310855938</c:v>
                </c:pt>
                <c:pt idx="2">
                  <c:v>0.108773918070278</c:v>
                </c:pt>
                <c:pt idx="3">
                  <c:v>0.0431923911050103</c:v>
                </c:pt>
                <c:pt idx="4">
                  <c:v>0.0245916656998857</c:v>
                </c:pt>
                <c:pt idx="5">
                  <c:v>0.0905475229268421</c:v>
                </c:pt>
                <c:pt idx="6">
                  <c:v>0.0193059838972587</c:v>
                </c:pt>
                <c:pt idx="7">
                  <c:v>0.0415886098476723</c:v>
                </c:pt>
                <c:pt idx="8">
                  <c:v>-0.0234482958760203</c:v>
                </c:pt>
                <c:pt idx="9">
                  <c:v>0.090279934783944</c:v>
                </c:pt>
                <c:pt idx="10">
                  <c:v>0.0350908289926228</c:v>
                </c:pt>
                <c:pt idx="11">
                  <c:v>-0.037315228662478</c:v>
                </c:pt>
                <c:pt idx="12">
                  <c:v>0.0439069139471424</c:v>
                </c:pt>
                <c:pt idx="13">
                  <c:v>0.0715099298136235</c:v>
                </c:pt>
                <c:pt idx="14">
                  <c:v>0.0496833514185875</c:v>
                </c:pt>
                <c:pt idx="15">
                  <c:v>0.0528574121978509</c:v>
                </c:pt>
                <c:pt idx="16">
                  <c:v>-0.0919858411126006</c:v>
                </c:pt>
                <c:pt idx="17">
                  <c:v>0.212529873087187</c:v>
                </c:pt>
              </c:numCache>
            </c:numRef>
          </c:xVal>
          <c:yVal>
            <c:numRef>
              <c:f>'Relative Warps-Procrustes PCA'!$X$128:$X$145</c:f>
              <c:numCache>
                <c:formatCode>0.0000</c:formatCode>
                <c:ptCount val="18"/>
                <c:pt idx="0">
                  <c:v>-0.120329654805351</c:v>
                </c:pt>
                <c:pt idx="1">
                  <c:v>-0.0169010666757748</c:v>
                </c:pt>
                <c:pt idx="2">
                  <c:v>-0.0529562556068367</c:v>
                </c:pt>
                <c:pt idx="3">
                  <c:v>-0.0446588959125574</c:v>
                </c:pt>
                <c:pt idx="4">
                  <c:v>0.102373767676029</c:v>
                </c:pt>
                <c:pt idx="5">
                  <c:v>0.149923359663137</c:v>
                </c:pt>
                <c:pt idx="6">
                  <c:v>-0.035477147993352</c:v>
                </c:pt>
                <c:pt idx="7">
                  <c:v>-0.0423284180703423</c:v>
                </c:pt>
                <c:pt idx="8">
                  <c:v>0.217746316045633</c:v>
                </c:pt>
                <c:pt idx="9">
                  <c:v>0.0561720631450146</c:v>
                </c:pt>
                <c:pt idx="10">
                  <c:v>0.0931759141953758</c:v>
                </c:pt>
                <c:pt idx="11">
                  <c:v>0.0338155255953037</c:v>
                </c:pt>
                <c:pt idx="12">
                  <c:v>0.0243458878114465</c:v>
                </c:pt>
                <c:pt idx="13">
                  <c:v>-0.127770939133205</c:v>
                </c:pt>
                <c:pt idx="14">
                  <c:v>0.052989933065441</c:v>
                </c:pt>
                <c:pt idx="15">
                  <c:v>-0.118905947210771</c:v>
                </c:pt>
                <c:pt idx="16">
                  <c:v>0.0218234402537093</c:v>
                </c:pt>
                <c:pt idx="17">
                  <c:v>-0.0105175890685787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1807560"/>
        <c:axId val="1881815896"/>
      </c:scatterChart>
      <c:valAx>
        <c:axId val="1881807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Procrustes PCA-3 (λ = 18.201 %)</a:t>
                </a:r>
              </a:p>
            </c:rich>
          </c:tx>
          <c:layout>
            <c:manualLayout>
              <c:xMode val="edge"/>
              <c:yMode val="edge"/>
              <c:x val="0.379545454545454"/>
              <c:y val="0.9102581909535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1815896"/>
        <c:crossesAt val="-0.2"/>
        <c:crossBetween val="midCat"/>
      </c:valAx>
      <c:valAx>
        <c:axId val="1881815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i-FI"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Procrustes</a:t>
                </a:r>
                <a:r>
                  <a:rPr lang="fi-FI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rPr>
                  <a:t> PCA-2 (λ = 27.473 %)</a:t>
                </a:r>
              </a:p>
            </c:rich>
          </c:tx>
          <c:layout>
            <c:manualLayout>
              <c:xMode val="edge"/>
              <c:yMode val="edge"/>
              <c:x val="0.0295454545454545"/>
              <c:y val="0.259615892490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1807560"/>
        <c:crossesAt val="-0.2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Principal Warp 7</a:t>
            </a:r>
          </a:p>
        </c:rich>
      </c:tx>
      <c:layout>
        <c:manualLayout>
          <c:xMode val="edge"/>
          <c:yMode val="edge"/>
          <c:x val="0.377215189873418"/>
          <c:y val="0.032258077218559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151898734177"/>
          <c:y val="0.170967809258367"/>
          <c:w val="0.759493670886076"/>
          <c:h val="0.6677421984241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2"/>
            <c:spPr>
              <a:solidFill>
                <a:srgbClr val="DD080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'Principal-Partial Warps'!$BA$56:$BA$73</c:f>
              <c:numCache>
                <c:formatCode>0.000</c:formatCode>
                <c:ptCount val="18"/>
                <c:pt idx="0">
                  <c:v>-0.00542758436139338</c:v>
                </c:pt>
                <c:pt idx="1">
                  <c:v>0.0179170255819007</c:v>
                </c:pt>
                <c:pt idx="2">
                  <c:v>0.00117362583182752</c:v>
                </c:pt>
                <c:pt idx="3">
                  <c:v>0.00328625259459921</c:v>
                </c:pt>
                <c:pt idx="4">
                  <c:v>-0.00291183652362994</c:v>
                </c:pt>
                <c:pt idx="5">
                  <c:v>-0.00216674408622945</c:v>
                </c:pt>
                <c:pt idx="6">
                  <c:v>0.00184862295530715</c:v>
                </c:pt>
                <c:pt idx="7">
                  <c:v>-0.00383896836159166</c:v>
                </c:pt>
                <c:pt idx="8">
                  <c:v>-0.00940756074204196</c:v>
                </c:pt>
                <c:pt idx="9">
                  <c:v>0.00192737635238089</c:v>
                </c:pt>
                <c:pt idx="10">
                  <c:v>-0.0115017510784009</c:v>
                </c:pt>
                <c:pt idx="11">
                  <c:v>0.00236350236299677</c:v>
                </c:pt>
                <c:pt idx="12">
                  <c:v>0.0102099592055903</c:v>
                </c:pt>
                <c:pt idx="13">
                  <c:v>-0.0193011594325174</c:v>
                </c:pt>
                <c:pt idx="14">
                  <c:v>0.00653798190154635</c:v>
                </c:pt>
                <c:pt idx="15">
                  <c:v>0.00076530965982195</c:v>
                </c:pt>
                <c:pt idx="16">
                  <c:v>0.0136251949899123</c:v>
                </c:pt>
                <c:pt idx="17">
                  <c:v>-0.0050992468500783</c:v>
                </c:pt>
              </c:numCache>
            </c:numRef>
          </c:xVal>
          <c:yVal>
            <c:numRef>
              <c:f>'Principal-Partial Warps'!$BA$80:$BA$97</c:f>
              <c:numCache>
                <c:formatCode>0.000</c:formatCode>
                <c:ptCount val="18"/>
                <c:pt idx="0">
                  <c:v>0.11817967309631</c:v>
                </c:pt>
                <c:pt idx="1">
                  <c:v>0.0641073735120979</c:v>
                </c:pt>
                <c:pt idx="2">
                  <c:v>0.0378629081551259</c:v>
                </c:pt>
                <c:pt idx="3">
                  <c:v>-0.0039702078369419</c:v>
                </c:pt>
                <c:pt idx="4">
                  <c:v>-0.0153636937091146</c:v>
                </c:pt>
                <c:pt idx="5">
                  <c:v>-0.00161322235082037</c:v>
                </c:pt>
                <c:pt idx="6">
                  <c:v>-0.0084660476297357</c:v>
                </c:pt>
                <c:pt idx="7">
                  <c:v>-0.0267529367020909</c:v>
                </c:pt>
                <c:pt idx="8">
                  <c:v>-0.056508581298505</c:v>
                </c:pt>
                <c:pt idx="9">
                  <c:v>-0.0223425612143616</c:v>
                </c:pt>
                <c:pt idx="10">
                  <c:v>-0.0201833542385293</c:v>
                </c:pt>
                <c:pt idx="11">
                  <c:v>-0.0191694957815377</c:v>
                </c:pt>
                <c:pt idx="12">
                  <c:v>-0.016785086981715</c:v>
                </c:pt>
                <c:pt idx="13">
                  <c:v>-0.0297741725099153</c:v>
                </c:pt>
                <c:pt idx="14">
                  <c:v>-0.0177325057491404</c:v>
                </c:pt>
                <c:pt idx="15">
                  <c:v>0.0146170581171841</c:v>
                </c:pt>
                <c:pt idx="16">
                  <c:v>-0.0168495477348437</c:v>
                </c:pt>
                <c:pt idx="17">
                  <c:v>0.0207444008565339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25688"/>
        <c:axId val="1880733928"/>
      </c:scatterChart>
      <c:valAx>
        <c:axId val="1880725688"/>
        <c:scaling>
          <c:orientation val="minMax"/>
          <c:max val="0.03"/>
          <c:min val="-0.03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Partial Warp (x)</a:t>
                </a:r>
              </a:p>
            </c:rich>
          </c:tx>
          <c:layout>
            <c:manualLayout>
              <c:xMode val="edge"/>
              <c:yMode val="edge"/>
              <c:x val="0.458227848101266"/>
              <c:y val="0.90967777756338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733928"/>
        <c:crossesAt val="-0.1"/>
        <c:crossBetween val="midCat"/>
        <c:majorUnit val="0.015"/>
      </c:valAx>
      <c:valAx>
        <c:axId val="188073392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Partial Warp (y)</a:t>
                </a:r>
              </a:p>
            </c:rich>
          </c:tx>
          <c:layout>
            <c:manualLayout>
              <c:xMode val="edge"/>
              <c:yMode val="edge"/>
              <c:x val="0.0329113924050633"/>
              <c:y val="0.38387111890086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725688"/>
        <c:crossesAt val="-0.2"/>
        <c:crossBetween val="midCat"/>
        <c:majorUnit val="0.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Principal Warp 5</a:t>
            </a:r>
          </a:p>
        </c:rich>
      </c:tx>
      <c:layout>
        <c:manualLayout>
          <c:xMode val="edge"/>
          <c:yMode val="edge"/>
          <c:x val="0.377215189873418"/>
          <c:y val="0.032258077218559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151898734177"/>
          <c:y val="0.170967809258367"/>
          <c:w val="0.759493670886076"/>
          <c:h val="0.6677421984241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2"/>
            <c:spPr>
              <a:solidFill>
                <a:srgbClr val="DD080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'Principal-Partial Warps'!$BC$56:$BC$73</c:f>
              <c:numCache>
                <c:formatCode>0.000</c:formatCode>
                <c:ptCount val="18"/>
                <c:pt idx="0">
                  <c:v>0.0966151954988997</c:v>
                </c:pt>
                <c:pt idx="1">
                  <c:v>0.0128532622410944</c:v>
                </c:pt>
                <c:pt idx="2">
                  <c:v>-0.0109050988978446</c:v>
                </c:pt>
                <c:pt idx="3">
                  <c:v>0.0678396099553544</c:v>
                </c:pt>
                <c:pt idx="4">
                  <c:v>-0.0743749496241314</c:v>
                </c:pt>
                <c:pt idx="5">
                  <c:v>-0.041008279459287</c:v>
                </c:pt>
                <c:pt idx="6">
                  <c:v>0.00303505497859773</c:v>
                </c:pt>
                <c:pt idx="7">
                  <c:v>0.00665414725227756</c:v>
                </c:pt>
                <c:pt idx="8">
                  <c:v>-0.0291625054792756</c:v>
                </c:pt>
                <c:pt idx="9">
                  <c:v>-0.0439496623136663</c:v>
                </c:pt>
                <c:pt idx="10">
                  <c:v>-0.00663411312108994</c:v>
                </c:pt>
                <c:pt idx="11">
                  <c:v>-0.0114050841671472</c:v>
                </c:pt>
                <c:pt idx="12">
                  <c:v>0.0472674157809626</c:v>
                </c:pt>
                <c:pt idx="13">
                  <c:v>0.0743784049246647</c:v>
                </c:pt>
                <c:pt idx="14">
                  <c:v>-0.0116160666072615</c:v>
                </c:pt>
                <c:pt idx="15">
                  <c:v>-0.00594331032173324</c:v>
                </c:pt>
                <c:pt idx="16">
                  <c:v>-0.0358010510628921</c:v>
                </c:pt>
                <c:pt idx="17">
                  <c:v>-0.0378429695775225</c:v>
                </c:pt>
              </c:numCache>
            </c:numRef>
          </c:xVal>
          <c:yVal>
            <c:numRef>
              <c:f>'Principal-Partial Warps'!$BC$80:$BC$97</c:f>
              <c:numCache>
                <c:formatCode>0.000</c:formatCode>
                <c:ptCount val="18"/>
                <c:pt idx="0">
                  <c:v>-0.00639651044999191</c:v>
                </c:pt>
                <c:pt idx="1">
                  <c:v>-0.0209421583853194</c:v>
                </c:pt>
                <c:pt idx="2">
                  <c:v>0.000299640801645501</c:v>
                </c:pt>
                <c:pt idx="3">
                  <c:v>-0.00688271719593838</c:v>
                </c:pt>
                <c:pt idx="4">
                  <c:v>0.0198629108687378</c:v>
                </c:pt>
                <c:pt idx="5">
                  <c:v>-0.0134562427379455</c:v>
                </c:pt>
                <c:pt idx="6">
                  <c:v>0.00546184009809677</c:v>
                </c:pt>
                <c:pt idx="7">
                  <c:v>-0.0118781984850352</c:v>
                </c:pt>
                <c:pt idx="8">
                  <c:v>0.0145747036341393</c:v>
                </c:pt>
                <c:pt idx="9">
                  <c:v>-0.00319910890915878</c:v>
                </c:pt>
                <c:pt idx="10">
                  <c:v>0.0290137239476567</c:v>
                </c:pt>
                <c:pt idx="11">
                  <c:v>-0.00300612743197608</c:v>
                </c:pt>
                <c:pt idx="12">
                  <c:v>-0.000570046399112949</c:v>
                </c:pt>
                <c:pt idx="13">
                  <c:v>-0.0200365073528806</c:v>
                </c:pt>
                <c:pt idx="14">
                  <c:v>0.0218101931523575</c:v>
                </c:pt>
                <c:pt idx="15">
                  <c:v>0.0151514136881422</c:v>
                </c:pt>
                <c:pt idx="16">
                  <c:v>-0.0108178047787342</c:v>
                </c:pt>
                <c:pt idx="17">
                  <c:v>-0.00898900406468251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68472"/>
        <c:axId val="1880776712"/>
      </c:scatterChart>
      <c:valAx>
        <c:axId val="1880768472"/>
        <c:scaling>
          <c:orientation val="minMax"/>
          <c:max val="0.15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Partial Warp (x)</a:t>
                </a:r>
              </a:p>
            </c:rich>
          </c:tx>
          <c:layout>
            <c:manualLayout>
              <c:xMode val="edge"/>
              <c:yMode val="edge"/>
              <c:x val="0.458227848101266"/>
              <c:y val="0.90967777756338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776712"/>
        <c:crossesAt val="-0.1"/>
        <c:crossBetween val="midCat"/>
        <c:majorUnit val="0.05"/>
      </c:valAx>
      <c:valAx>
        <c:axId val="188077671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Partial Warp (y)</a:t>
                </a:r>
              </a:p>
            </c:rich>
          </c:tx>
          <c:layout>
            <c:manualLayout>
              <c:xMode val="edge"/>
              <c:yMode val="edge"/>
              <c:x val="0.0329113924050633"/>
              <c:y val="0.38387111890086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768472"/>
        <c:crossesAt val="-0.2"/>
        <c:crossBetween val="midCat"/>
        <c:majorUnit val="0.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Principal Warp 3</a:t>
            </a:r>
          </a:p>
        </c:rich>
      </c:tx>
      <c:layout>
        <c:manualLayout>
          <c:xMode val="edge"/>
          <c:yMode val="edge"/>
          <c:x val="0.377215189873418"/>
          <c:y val="0.032258077218559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151898734177"/>
          <c:y val="0.170967809258367"/>
          <c:w val="0.759493670886076"/>
          <c:h val="0.6677421984241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2"/>
            <c:spPr>
              <a:solidFill>
                <a:srgbClr val="DD080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'Principal-Partial Warps'!$BE$56:$BE$73</c:f>
              <c:numCache>
                <c:formatCode>0.000</c:formatCode>
                <c:ptCount val="18"/>
                <c:pt idx="0">
                  <c:v>-0.00791152842732768</c:v>
                </c:pt>
                <c:pt idx="1">
                  <c:v>0.0375341182140011</c:v>
                </c:pt>
                <c:pt idx="2">
                  <c:v>0.00563707435764162</c:v>
                </c:pt>
                <c:pt idx="3">
                  <c:v>0.000574455252071965</c:v>
                </c:pt>
                <c:pt idx="4">
                  <c:v>0.0178054832376836</c:v>
                </c:pt>
                <c:pt idx="5">
                  <c:v>-0.00935163934943667</c:v>
                </c:pt>
                <c:pt idx="6">
                  <c:v>-0.00669166521887526</c:v>
                </c:pt>
                <c:pt idx="7">
                  <c:v>0.0025726645646664</c:v>
                </c:pt>
                <c:pt idx="8">
                  <c:v>0.0219438778704493</c:v>
                </c:pt>
                <c:pt idx="9">
                  <c:v>-0.0246258190353102</c:v>
                </c:pt>
                <c:pt idx="10">
                  <c:v>-0.0196687810698661</c:v>
                </c:pt>
                <c:pt idx="11">
                  <c:v>0.00772444583947665</c:v>
                </c:pt>
                <c:pt idx="12">
                  <c:v>-0.0104361199315978</c:v>
                </c:pt>
                <c:pt idx="13">
                  <c:v>-0.0025752718740172</c:v>
                </c:pt>
                <c:pt idx="14">
                  <c:v>0.0195602683605696</c:v>
                </c:pt>
                <c:pt idx="15">
                  <c:v>-0.0375244884717348</c:v>
                </c:pt>
                <c:pt idx="16">
                  <c:v>0.020390899861791</c:v>
                </c:pt>
                <c:pt idx="17">
                  <c:v>-0.014957974180186</c:v>
                </c:pt>
              </c:numCache>
            </c:numRef>
          </c:xVal>
          <c:yVal>
            <c:numRef>
              <c:f>'Principal-Partial Warps'!$BE$80:$BE$97</c:f>
              <c:numCache>
                <c:formatCode>0.000</c:formatCode>
                <c:ptCount val="18"/>
                <c:pt idx="0">
                  <c:v>0.0360546323586004</c:v>
                </c:pt>
                <c:pt idx="1">
                  <c:v>0.0509374232997435</c:v>
                </c:pt>
                <c:pt idx="2">
                  <c:v>-0.0444756879173316</c:v>
                </c:pt>
                <c:pt idx="3">
                  <c:v>-0.0173278424156271</c:v>
                </c:pt>
                <c:pt idx="4">
                  <c:v>0.0467161304856848</c:v>
                </c:pt>
                <c:pt idx="5">
                  <c:v>0.0784271530537575</c:v>
                </c:pt>
                <c:pt idx="6">
                  <c:v>-0.0218760336376827</c:v>
                </c:pt>
                <c:pt idx="7">
                  <c:v>-0.0305057606778309</c:v>
                </c:pt>
                <c:pt idx="8">
                  <c:v>0.0539313932974758</c:v>
                </c:pt>
                <c:pt idx="9">
                  <c:v>0.0209789437432568</c:v>
                </c:pt>
                <c:pt idx="10">
                  <c:v>0.0413892457000759</c:v>
                </c:pt>
                <c:pt idx="11">
                  <c:v>-0.0237201554923414</c:v>
                </c:pt>
                <c:pt idx="12">
                  <c:v>-0.028389731750188</c:v>
                </c:pt>
                <c:pt idx="13">
                  <c:v>-0.0407657569283999</c:v>
                </c:pt>
                <c:pt idx="14">
                  <c:v>-0.000661161731094471</c:v>
                </c:pt>
                <c:pt idx="15">
                  <c:v>-0.103186105797701</c:v>
                </c:pt>
                <c:pt idx="16">
                  <c:v>-5.09094119581048E-5</c:v>
                </c:pt>
                <c:pt idx="17">
                  <c:v>-0.0174757761784402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810648"/>
        <c:axId val="1880818888"/>
      </c:scatterChart>
      <c:valAx>
        <c:axId val="1880810648"/>
        <c:scaling>
          <c:orientation val="minMax"/>
          <c:max val="0.05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Partial Warp (x)</a:t>
                </a:r>
              </a:p>
            </c:rich>
          </c:tx>
          <c:layout>
            <c:manualLayout>
              <c:xMode val="edge"/>
              <c:yMode val="edge"/>
              <c:x val="0.458227848101266"/>
              <c:y val="0.90967777756338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818888"/>
        <c:crossesAt val="-0.15"/>
        <c:crossBetween val="midCat"/>
        <c:majorUnit val="0.05"/>
      </c:valAx>
      <c:valAx>
        <c:axId val="1880818888"/>
        <c:scaling>
          <c:orientation val="minMax"/>
          <c:max val="0.15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Partial Warp (y)</a:t>
                </a:r>
              </a:p>
            </c:rich>
          </c:tx>
          <c:layout>
            <c:manualLayout>
              <c:xMode val="edge"/>
              <c:yMode val="edge"/>
              <c:x val="0.0329113924050633"/>
              <c:y val="0.38387111890086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810648"/>
        <c:crossesAt val="-0.15"/>
        <c:crossBetween val="midCat"/>
        <c:majorUnit val="0.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Principal Warp 1</a:t>
            </a:r>
          </a:p>
        </c:rich>
      </c:tx>
      <c:layout>
        <c:manualLayout>
          <c:xMode val="edge"/>
          <c:yMode val="edge"/>
          <c:x val="0.377215189873418"/>
          <c:y val="0.032258077218559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151898734177"/>
          <c:y val="0.170967809258367"/>
          <c:w val="0.759493670886076"/>
          <c:h val="0.6677421984241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2"/>
            <c:spPr>
              <a:solidFill>
                <a:srgbClr val="DD080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'Principal-Partial Warps'!$BG$56:$BG$73</c:f>
              <c:numCache>
                <c:formatCode>0.000</c:formatCode>
                <c:ptCount val="18"/>
                <c:pt idx="0">
                  <c:v>-0.007828889223045</c:v>
                </c:pt>
                <c:pt idx="1">
                  <c:v>0.00333973592406129</c:v>
                </c:pt>
                <c:pt idx="2">
                  <c:v>0.00180359399721127</c:v>
                </c:pt>
                <c:pt idx="3">
                  <c:v>-0.00976269418151642</c:v>
                </c:pt>
                <c:pt idx="4">
                  <c:v>0.0103121957425013</c:v>
                </c:pt>
                <c:pt idx="5">
                  <c:v>0.0135538195190065</c:v>
                </c:pt>
                <c:pt idx="6">
                  <c:v>0.00828837994299729</c:v>
                </c:pt>
                <c:pt idx="7">
                  <c:v>0.00196973108525918</c:v>
                </c:pt>
                <c:pt idx="8">
                  <c:v>0.0350629215472699</c:v>
                </c:pt>
                <c:pt idx="9">
                  <c:v>-0.00809208777281561</c:v>
                </c:pt>
                <c:pt idx="10">
                  <c:v>-0.0695804342485626</c:v>
                </c:pt>
                <c:pt idx="11">
                  <c:v>0.0324601631358296</c:v>
                </c:pt>
                <c:pt idx="12">
                  <c:v>-0.016930170508085</c:v>
                </c:pt>
                <c:pt idx="13">
                  <c:v>-0.00153984516898227</c:v>
                </c:pt>
                <c:pt idx="14">
                  <c:v>0.0393604846547309</c:v>
                </c:pt>
                <c:pt idx="15">
                  <c:v>-0.0262460271549327</c:v>
                </c:pt>
                <c:pt idx="16">
                  <c:v>-0.00902637668158658</c:v>
                </c:pt>
                <c:pt idx="17">
                  <c:v>0.00285549939065868</c:v>
                </c:pt>
              </c:numCache>
            </c:numRef>
          </c:xVal>
          <c:yVal>
            <c:numRef>
              <c:f>'Principal-Partial Warps'!$BG$80:$BG$97</c:f>
              <c:numCache>
                <c:formatCode>0.000</c:formatCode>
                <c:ptCount val="18"/>
                <c:pt idx="0">
                  <c:v>0.0227895922241974</c:v>
                </c:pt>
                <c:pt idx="1">
                  <c:v>-0.0238647833512819</c:v>
                </c:pt>
                <c:pt idx="2">
                  <c:v>0.0663764381941305</c:v>
                </c:pt>
                <c:pt idx="3">
                  <c:v>0.13082629458495</c:v>
                </c:pt>
                <c:pt idx="4">
                  <c:v>0.0127240433425772</c:v>
                </c:pt>
                <c:pt idx="5">
                  <c:v>0.0116430907763232</c:v>
                </c:pt>
                <c:pt idx="6">
                  <c:v>-0.0464670622222852</c:v>
                </c:pt>
                <c:pt idx="7">
                  <c:v>-0.0353477317338578</c:v>
                </c:pt>
                <c:pt idx="8">
                  <c:v>0.132723547572103</c:v>
                </c:pt>
                <c:pt idx="9">
                  <c:v>0.0352197722300602</c:v>
                </c:pt>
                <c:pt idx="10">
                  <c:v>0.0492072826456398</c:v>
                </c:pt>
                <c:pt idx="11">
                  <c:v>-0.142524012542299</c:v>
                </c:pt>
                <c:pt idx="12">
                  <c:v>0.090306367425134</c:v>
                </c:pt>
                <c:pt idx="13">
                  <c:v>-0.0207474120472247</c:v>
                </c:pt>
                <c:pt idx="14">
                  <c:v>-0.0103112192989338</c:v>
                </c:pt>
                <c:pt idx="15">
                  <c:v>-0.168784944946935</c:v>
                </c:pt>
                <c:pt idx="16">
                  <c:v>-0.158694962659367</c:v>
                </c:pt>
                <c:pt idx="17">
                  <c:v>0.0549256998070685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852392"/>
        <c:axId val="1880860632"/>
      </c:scatterChart>
      <c:valAx>
        <c:axId val="1880852392"/>
        <c:scaling>
          <c:orientation val="minMax"/>
          <c:max val="0.1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Partial Warp (x)</a:t>
                </a:r>
              </a:p>
            </c:rich>
          </c:tx>
          <c:layout>
            <c:manualLayout>
              <c:xMode val="edge"/>
              <c:yMode val="edge"/>
              <c:x val="0.458227848101266"/>
              <c:y val="0.90967777756338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860632"/>
        <c:crossesAt val="-0.25"/>
        <c:crossBetween val="midCat"/>
        <c:majorUnit val="0.05"/>
      </c:valAx>
      <c:valAx>
        <c:axId val="1880860632"/>
        <c:scaling>
          <c:orientation val="minMax"/>
          <c:max val="0.25"/>
          <c:min val="-0.25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Partial Warp (y)</a:t>
                </a:r>
              </a:p>
            </c:rich>
          </c:tx>
          <c:layout>
            <c:manualLayout>
              <c:xMode val="edge"/>
              <c:yMode val="edge"/>
              <c:x val="0.0329113924050633"/>
              <c:y val="0.38387111890086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852392"/>
        <c:crossesAt val="-0.2"/>
        <c:crossBetween val="midCat"/>
        <c:maj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1950464396285"/>
          <c:y val="0.06209155280742"/>
          <c:w val="0.597523219814241"/>
          <c:h val="0.794118280642266"/>
        </c:manualLayout>
      </c:layout>
      <c:scatterChart>
        <c:scatterStyle val="lineMarker"/>
        <c:varyColors val="0"/>
        <c:ser>
          <c:idx val="0"/>
          <c:order val="0"/>
          <c:tx>
            <c:v>Acaste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3366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II'!$C$22:$C$31</c:f>
              <c:numCache>
                <c:formatCode>0.0000</c:formatCode>
                <c:ptCount val="10"/>
                <c:pt idx="0">
                  <c:v>-0.508328831634309</c:v>
                </c:pt>
                <c:pt idx="1">
                  <c:v>-0.358634074810904</c:v>
                </c:pt>
                <c:pt idx="2">
                  <c:v>-0.167078500129657</c:v>
                </c:pt>
                <c:pt idx="3">
                  <c:v>-0.0652522083449642</c:v>
                </c:pt>
                <c:pt idx="4">
                  <c:v>0.000577056444115355</c:v>
                </c:pt>
                <c:pt idx="5">
                  <c:v>0.000584529982538969</c:v>
                </c:pt>
                <c:pt idx="6">
                  <c:v>0.138321627626635</c:v>
                </c:pt>
                <c:pt idx="7">
                  <c:v>0.0724247633781469</c:v>
                </c:pt>
                <c:pt idx="8">
                  <c:v>0.341903291633702</c:v>
                </c:pt>
                <c:pt idx="9">
                  <c:v>0.545482345854696</c:v>
                </c:pt>
              </c:numCache>
            </c:numRef>
          </c:xVal>
          <c:yVal>
            <c:numRef>
              <c:f>'Shape Models II'!$D$22:$D$31</c:f>
              <c:numCache>
                <c:formatCode>0.0000</c:formatCode>
                <c:ptCount val="10"/>
                <c:pt idx="0">
                  <c:v>0.0940271787781837</c:v>
                </c:pt>
                <c:pt idx="1">
                  <c:v>0.0520934241640218</c:v>
                </c:pt>
                <c:pt idx="2">
                  <c:v>-0.151488357567809</c:v>
                </c:pt>
                <c:pt idx="3">
                  <c:v>0.0460784224922453</c:v>
                </c:pt>
                <c:pt idx="4">
                  <c:v>-0.193422468001765</c:v>
                </c:pt>
                <c:pt idx="5">
                  <c:v>0.18382109552828</c:v>
                </c:pt>
                <c:pt idx="6">
                  <c:v>-0.163446018069867</c:v>
                </c:pt>
                <c:pt idx="7">
                  <c:v>0.0341240847385979</c:v>
                </c:pt>
                <c:pt idx="8">
                  <c:v>0.0221671358761278</c:v>
                </c:pt>
                <c:pt idx="9">
                  <c:v>0.0760455020619851</c:v>
                </c:pt>
              </c:numCache>
            </c:numRef>
          </c:yVal>
          <c:smooth val="0"/>
        </c:ser>
        <c:ser>
          <c:idx val="1"/>
          <c:order val="1"/>
          <c:tx>
            <c:v>Calymene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1FB71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II'!$F$22:$F$31</c:f>
              <c:numCache>
                <c:formatCode>0.0000</c:formatCode>
                <c:ptCount val="10"/>
                <c:pt idx="0">
                  <c:v>-0.480533381205006</c:v>
                </c:pt>
                <c:pt idx="1">
                  <c:v>-0.291541172923647</c:v>
                </c:pt>
                <c:pt idx="2">
                  <c:v>-0.150683571825337</c:v>
                </c:pt>
                <c:pt idx="3">
                  <c:v>-0.184994295175394</c:v>
                </c:pt>
                <c:pt idx="4">
                  <c:v>-0.00987937980304696</c:v>
                </c:pt>
                <c:pt idx="5">
                  <c:v>0.00139534994193828</c:v>
                </c:pt>
                <c:pt idx="6">
                  <c:v>0.126027580564423</c:v>
                </c:pt>
                <c:pt idx="7">
                  <c:v>0.194748933968167</c:v>
                </c:pt>
                <c:pt idx="8">
                  <c:v>0.297950667786777</c:v>
                </c:pt>
                <c:pt idx="9">
                  <c:v>0.497509268671126</c:v>
                </c:pt>
              </c:numCache>
            </c:numRef>
          </c:xVal>
          <c:yVal>
            <c:numRef>
              <c:f>'Shape Models II'!$G$22:$G$31</c:f>
              <c:numCache>
                <c:formatCode>0.0000</c:formatCode>
                <c:ptCount val="10"/>
                <c:pt idx="0">
                  <c:v>0.133775512087603</c:v>
                </c:pt>
                <c:pt idx="1">
                  <c:v>-0.0236810172397705</c:v>
                </c:pt>
                <c:pt idx="2">
                  <c:v>-0.177964883869546</c:v>
                </c:pt>
                <c:pt idx="3">
                  <c:v>0.126381782182211</c:v>
                </c:pt>
                <c:pt idx="4">
                  <c:v>-0.241616524386424</c:v>
                </c:pt>
                <c:pt idx="5">
                  <c:v>0.20472511766355</c:v>
                </c:pt>
                <c:pt idx="6">
                  <c:v>-0.196203552523428</c:v>
                </c:pt>
                <c:pt idx="7">
                  <c:v>0.113437963484676</c:v>
                </c:pt>
                <c:pt idx="8">
                  <c:v>-0.0625357806420793</c:v>
                </c:pt>
                <c:pt idx="9">
                  <c:v>0.123681383243208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899000"/>
        <c:axId val="1880907048"/>
      </c:scatterChart>
      <c:valAx>
        <c:axId val="1880899000"/>
        <c:scaling>
          <c:orientation val="minMax"/>
          <c:max val="0.6"/>
          <c:min val="-0.6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Vx</a:t>
                </a:r>
              </a:p>
            </c:rich>
          </c:tx>
          <c:layout>
            <c:manualLayout>
              <c:xMode val="edge"/>
              <c:yMode val="edge"/>
              <c:x val="0.467492260061919"/>
              <c:y val="0.9150334097935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907048"/>
        <c:crossesAt val="-0.6"/>
        <c:crossBetween val="midCat"/>
        <c:majorUnit val="0.3"/>
        <c:minorUnit val="0.3"/>
      </c:valAx>
      <c:valAx>
        <c:axId val="1880907048"/>
        <c:scaling>
          <c:orientation val="minMax"/>
          <c:max val="0.6"/>
          <c:min val="-0.6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Vy</a:t>
                </a:r>
              </a:p>
            </c:rich>
          </c:tx>
          <c:layout>
            <c:manualLayout>
              <c:xMode val="edge"/>
              <c:yMode val="edge"/>
              <c:x val="0.0402476780185758"/>
              <c:y val="0.4346408696519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899000"/>
        <c:crossesAt val="-0.6"/>
        <c:crossBetween val="midCat"/>
        <c:majorUnit val="0.3"/>
        <c:minorUnit val="0.3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5758513931889"/>
          <c:y val="0.104575246833549"/>
          <c:w val="0.195046439628483"/>
          <c:h val="0.117647152687743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314197662139"/>
          <c:y val="0.0701755888834397"/>
          <c:w val="0.71405045121681"/>
          <c:h val="0.754387580496977"/>
        </c:manualLayout>
      </c:layout>
      <c:scatterChart>
        <c:scatterStyle val="lineMarker"/>
        <c:varyColors val="0"/>
        <c:ser>
          <c:idx val="0"/>
          <c:order val="0"/>
          <c:tx>
            <c:v>Grid Nodes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II'!$K$76:$K$147</c:f>
              <c:numCache>
                <c:formatCode>0.0000</c:formatCode>
                <c:ptCount val="72"/>
                <c:pt idx="0">
                  <c:v>-0.720800071807509</c:v>
                </c:pt>
                <c:pt idx="1">
                  <c:v>-0.720800071807509</c:v>
                </c:pt>
                <c:pt idx="2">
                  <c:v>-0.720800071807509</c:v>
                </c:pt>
                <c:pt idx="3">
                  <c:v>-0.720800071807509</c:v>
                </c:pt>
                <c:pt idx="4">
                  <c:v>-0.720800071807509</c:v>
                </c:pt>
                <c:pt idx="5">
                  <c:v>-0.720800071807509</c:v>
                </c:pt>
                <c:pt idx="6">
                  <c:v>-0.587430619551673</c:v>
                </c:pt>
                <c:pt idx="7">
                  <c:v>-0.587430619551673</c:v>
                </c:pt>
                <c:pt idx="8">
                  <c:v>-0.587430619551673</c:v>
                </c:pt>
                <c:pt idx="9">
                  <c:v>-0.587430619551673</c:v>
                </c:pt>
                <c:pt idx="10">
                  <c:v>-0.587430619551673</c:v>
                </c:pt>
                <c:pt idx="11">
                  <c:v>-0.587430619551673</c:v>
                </c:pt>
                <c:pt idx="12">
                  <c:v>-0.454061167295837</c:v>
                </c:pt>
                <c:pt idx="13">
                  <c:v>-0.454061167295837</c:v>
                </c:pt>
                <c:pt idx="14">
                  <c:v>-0.454061167295837</c:v>
                </c:pt>
                <c:pt idx="15">
                  <c:v>-0.454061167295837</c:v>
                </c:pt>
                <c:pt idx="16">
                  <c:v>-0.454061167295837</c:v>
                </c:pt>
                <c:pt idx="17">
                  <c:v>-0.454061167295837</c:v>
                </c:pt>
                <c:pt idx="18">
                  <c:v>-0.32069171504</c:v>
                </c:pt>
                <c:pt idx="19">
                  <c:v>-0.32069171504</c:v>
                </c:pt>
                <c:pt idx="20">
                  <c:v>-0.32069171504</c:v>
                </c:pt>
                <c:pt idx="21">
                  <c:v>-0.32069171504</c:v>
                </c:pt>
                <c:pt idx="22">
                  <c:v>-0.32069171504</c:v>
                </c:pt>
                <c:pt idx="23">
                  <c:v>-0.32069171504</c:v>
                </c:pt>
                <c:pt idx="24">
                  <c:v>-0.187322262784164</c:v>
                </c:pt>
                <c:pt idx="25">
                  <c:v>-0.187322262784164</c:v>
                </c:pt>
                <c:pt idx="26">
                  <c:v>-0.187322262784164</c:v>
                </c:pt>
                <c:pt idx="27">
                  <c:v>-0.187322262784164</c:v>
                </c:pt>
                <c:pt idx="28">
                  <c:v>-0.187322262784164</c:v>
                </c:pt>
                <c:pt idx="29">
                  <c:v>-0.187322262784164</c:v>
                </c:pt>
                <c:pt idx="30">
                  <c:v>-0.0539528105283281</c:v>
                </c:pt>
                <c:pt idx="31">
                  <c:v>-0.0539528105283281</c:v>
                </c:pt>
                <c:pt idx="32">
                  <c:v>-0.0539528105283281</c:v>
                </c:pt>
                <c:pt idx="33">
                  <c:v>-0.0539528105283281</c:v>
                </c:pt>
                <c:pt idx="34">
                  <c:v>-0.0539528105283281</c:v>
                </c:pt>
                <c:pt idx="35">
                  <c:v>-0.0539528105283281</c:v>
                </c:pt>
                <c:pt idx="36">
                  <c:v>0.0794166417275081</c:v>
                </c:pt>
                <c:pt idx="37">
                  <c:v>0.0794166417275081</c:v>
                </c:pt>
                <c:pt idx="38">
                  <c:v>0.0794166417275081</c:v>
                </c:pt>
                <c:pt idx="39">
                  <c:v>0.0794166417275081</c:v>
                </c:pt>
                <c:pt idx="40">
                  <c:v>0.0794166417275081</c:v>
                </c:pt>
                <c:pt idx="41">
                  <c:v>0.0794166417275081</c:v>
                </c:pt>
                <c:pt idx="42">
                  <c:v>0.212786093983344</c:v>
                </c:pt>
                <c:pt idx="43">
                  <c:v>0.212786093983344</c:v>
                </c:pt>
                <c:pt idx="44">
                  <c:v>0.212786093983344</c:v>
                </c:pt>
                <c:pt idx="45">
                  <c:v>0.212786093983344</c:v>
                </c:pt>
                <c:pt idx="46">
                  <c:v>0.212786093983344</c:v>
                </c:pt>
                <c:pt idx="47">
                  <c:v>0.212786093983344</c:v>
                </c:pt>
                <c:pt idx="48">
                  <c:v>0.34615554623918</c:v>
                </c:pt>
                <c:pt idx="49">
                  <c:v>0.34615554623918</c:v>
                </c:pt>
                <c:pt idx="50">
                  <c:v>0.34615554623918</c:v>
                </c:pt>
                <c:pt idx="51">
                  <c:v>0.34615554623918</c:v>
                </c:pt>
                <c:pt idx="52">
                  <c:v>0.34615554623918</c:v>
                </c:pt>
                <c:pt idx="53">
                  <c:v>0.34615554623918</c:v>
                </c:pt>
                <c:pt idx="54">
                  <c:v>0.479524998495017</c:v>
                </c:pt>
                <c:pt idx="55">
                  <c:v>0.479524998495017</c:v>
                </c:pt>
                <c:pt idx="56">
                  <c:v>0.479524998495017</c:v>
                </c:pt>
                <c:pt idx="57">
                  <c:v>0.479524998495017</c:v>
                </c:pt>
                <c:pt idx="58">
                  <c:v>0.479524998495017</c:v>
                </c:pt>
                <c:pt idx="59">
                  <c:v>0.479524998495017</c:v>
                </c:pt>
                <c:pt idx="60">
                  <c:v>0.612894450750853</c:v>
                </c:pt>
                <c:pt idx="61">
                  <c:v>0.612894450750853</c:v>
                </c:pt>
                <c:pt idx="62">
                  <c:v>0.612894450750853</c:v>
                </c:pt>
                <c:pt idx="63">
                  <c:v>0.612894450750853</c:v>
                </c:pt>
                <c:pt idx="64">
                  <c:v>0.612894450750853</c:v>
                </c:pt>
                <c:pt idx="65">
                  <c:v>0.612894450750853</c:v>
                </c:pt>
                <c:pt idx="66">
                  <c:v>0.746263903006689</c:v>
                </c:pt>
                <c:pt idx="67">
                  <c:v>0.746263903006689</c:v>
                </c:pt>
                <c:pt idx="68">
                  <c:v>0.746263903006689</c:v>
                </c:pt>
                <c:pt idx="69">
                  <c:v>0.746263903006689</c:v>
                </c:pt>
                <c:pt idx="70">
                  <c:v>0.746263903006689</c:v>
                </c:pt>
                <c:pt idx="71">
                  <c:v>0.746263903006689</c:v>
                </c:pt>
              </c:numCache>
            </c:numRef>
          </c:xVal>
          <c:yVal>
            <c:numRef>
              <c:f>'Shape Models II'!$L$76:$L$147</c:f>
              <c:numCache>
                <c:formatCode>0.0000</c:formatCode>
                <c:ptCount val="72"/>
                <c:pt idx="0">
                  <c:v>0.307087676495325</c:v>
                </c:pt>
                <c:pt idx="1">
                  <c:v>0.173185183880333</c:v>
                </c:pt>
                <c:pt idx="2">
                  <c:v>0.0392826912653405</c:v>
                </c:pt>
                <c:pt idx="3">
                  <c:v>-0.0946198013496516</c:v>
                </c:pt>
                <c:pt idx="4">
                  <c:v>-0.228522293964644</c:v>
                </c:pt>
                <c:pt idx="5">
                  <c:v>-0.362424786579636</c:v>
                </c:pt>
                <c:pt idx="6">
                  <c:v>0.307087676495325</c:v>
                </c:pt>
                <c:pt idx="7">
                  <c:v>0.173185183880333</c:v>
                </c:pt>
                <c:pt idx="8">
                  <c:v>0.0392826912653405</c:v>
                </c:pt>
                <c:pt idx="9">
                  <c:v>-0.0946198013496516</c:v>
                </c:pt>
                <c:pt idx="10">
                  <c:v>-0.228522293964644</c:v>
                </c:pt>
                <c:pt idx="11">
                  <c:v>-0.362424786579636</c:v>
                </c:pt>
                <c:pt idx="12">
                  <c:v>0.307087676495325</c:v>
                </c:pt>
                <c:pt idx="13">
                  <c:v>0.173185183880333</c:v>
                </c:pt>
                <c:pt idx="14">
                  <c:v>0.0392826912653405</c:v>
                </c:pt>
                <c:pt idx="15">
                  <c:v>-0.0946198013496516</c:v>
                </c:pt>
                <c:pt idx="16">
                  <c:v>-0.228522293964644</c:v>
                </c:pt>
                <c:pt idx="17">
                  <c:v>-0.362424786579636</c:v>
                </c:pt>
                <c:pt idx="18">
                  <c:v>0.307087676495325</c:v>
                </c:pt>
                <c:pt idx="19">
                  <c:v>0.173185183880333</c:v>
                </c:pt>
                <c:pt idx="20">
                  <c:v>0.0392826912653405</c:v>
                </c:pt>
                <c:pt idx="21">
                  <c:v>-0.0946198013496516</c:v>
                </c:pt>
                <c:pt idx="22">
                  <c:v>-0.228522293964644</c:v>
                </c:pt>
                <c:pt idx="23">
                  <c:v>-0.362424786579636</c:v>
                </c:pt>
                <c:pt idx="24">
                  <c:v>0.307087676495325</c:v>
                </c:pt>
                <c:pt idx="25">
                  <c:v>0.173185183880333</c:v>
                </c:pt>
                <c:pt idx="26">
                  <c:v>0.0392826912653405</c:v>
                </c:pt>
                <c:pt idx="27">
                  <c:v>-0.0946198013496516</c:v>
                </c:pt>
                <c:pt idx="28">
                  <c:v>-0.228522293964644</c:v>
                </c:pt>
                <c:pt idx="29">
                  <c:v>-0.362424786579636</c:v>
                </c:pt>
                <c:pt idx="30">
                  <c:v>0.307087676495325</c:v>
                </c:pt>
                <c:pt idx="31">
                  <c:v>0.173185183880333</c:v>
                </c:pt>
                <c:pt idx="32">
                  <c:v>0.0392826912653405</c:v>
                </c:pt>
                <c:pt idx="33">
                  <c:v>-0.0946198013496516</c:v>
                </c:pt>
                <c:pt idx="34">
                  <c:v>-0.228522293964644</c:v>
                </c:pt>
                <c:pt idx="35">
                  <c:v>-0.362424786579636</c:v>
                </c:pt>
                <c:pt idx="36">
                  <c:v>0.307087676495325</c:v>
                </c:pt>
                <c:pt idx="37">
                  <c:v>0.173185183880333</c:v>
                </c:pt>
                <c:pt idx="38">
                  <c:v>0.0392826912653405</c:v>
                </c:pt>
                <c:pt idx="39">
                  <c:v>-0.0946198013496516</c:v>
                </c:pt>
                <c:pt idx="40">
                  <c:v>-0.228522293964644</c:v>
                </c:pt>
                <c:pt idx="41">
                  <c:v>-0.362424786579636</c:v>
                </c:pt>
                <c:pt idx="42">
                  <c:v>0.307087676495325</c:v>
                </c:pt>
                <c:pt idx="43">
                  <c:v>0.173185183880333</c:v>
                </c:pt>
                <c:pt idx="44">
                  <c:v>0.0392826912653405</c:v>
                </c:pt>
                <c:pt idx="45">
                  <c:v>-0.0946198013496516</c:v>
                </c:pt>
                <c:pt idx="46">
                  <c:v>-0.228522293964644</c:v>
                </c:pt>
                <c:pt idx="47">
                  <c:v>-0.362424786579636</c:v>
                </c:pt>
                <c:pt idx="48">
                  <c:v>0.307087676495325</c:v>
                </c:pt>
                <c:pt idx="49">
                  <c:v>0.173185183880333</c:v>
                </c:pt>
                <c:pt idx="50">
                  <c:v>0.0392826912653405</c:v>
                </c:pt>
                <c:pt idx="51">
                  <c:v>-0.0946198013496516</c:v>
                </c:pt>
                <c:pt idx="52">
                  <c:v>-0.228522293964644</c:v>
                </c:pt>
                <c:pt idx="53">
                  <c:v>-0.362424786579636</c:v>
                </c:pt>
                <c:pt idx="54">
                  <c:v>0.307087676495325</c:v>
                </c:pt>
                <c:pt idx="55">
                  <c:v>0.173185183880333</c:v>
                </c:pt>
                <c:pt idx="56">
                  <c:v>0.0392826912653405</c:v>
                </c:pt>
                <c:pt idx="57">
                  <c:v>-0.0946198013496516</c:v>
                </c:pt>
                <c:pt idx="58">
                  <c:v>-0.228522293964644</c:v>
                </c:pt>
                <c:pt idx="59">
                  <c:v>-0.362424786579636</c:v>
                </c:pt>
                <c:pt idx="60">
                  <c:v>0.307087676495325</c:v>
                </c:pt>
                <c:pt idx="61">
                  <c:v>0.173185183880333</c:v>
                </c:pt>
                <c:pt idx="62">
                  <c:v>0.0392826912653405</c:v>
                </c:pt>
                <c:pt idx="63">
                  <c:v>-0.0946198013496516</c:v>
                </c:pt>
                <c:pt idx="64">
                  <c:v>-0.228522293964644</c:v>
                </c:pt>
                <c:pt idx="65">
                  <c:v>-0.362424786579636</c:v>
                </c:pt>
                <c:pt idx="66">
                  <c:v>0.307087676495325</c:v>
                </c:pt>
                <c:pt idx="67">
                  <c:v>0.173185183880333</c:v>
                </c:pt>
                <c:pt idx="68">
                  <c:v>0.0392826912653405</c:v>
                </c:pt>
                <c:pt idx="69">
                  <c:v>-0.0946198013496516</c:v>
                </c:pt>
                <c:pt idx="70">
                  <c:v>-0.228522293964644</c:v>
                </c:pt>
                <c:pt idx="71">
                  <c:v>-0.362424786579636</c:v>
                </c:pt>
              </c:numCache>
            </c:numRef>
          </c:yVal>
          <c:smooth val="0"/>
        </c:ser>
        <c:ser>
          <c:idx val="1"/>
          <c:order val="1"/>
          <c:tx>
            <c:v>Calymene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DD2D32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II'!$F$22:$F$31</c:f>
              <c:numCache>
                <c:formatCode>0.0000</c:formatCode>
                <c:ptCount val="10"/>
                <c:pt idx="0">
                  <c:v>-0.480533381205006</c:v>
                </c:pt>
                <c:pt idx="1">
                  <c:v>-0.291541172923647</c:v>
                </c:pt>
                <c:pt idx="2">
                  <c:v>-0.150683571825337</c:v>
                </c:pt>
                <c:pt idx="3">
                  <c:v>-0.184994295175394</c:v>
                </c:pt>
                <c:pt idx="4">
                  <c:v>-0.00987937980304696</c:v>
                </c:pt>
                <c:pt idx="5">
                  <c:v>0.00139534994193828</c:v>
                </c:pt>
                <c:pt idx="6">
                  <c:v>0.126027580564423</c:v>
                </c:pt>
                <c:pt idx="7">
                  <c:v>0.194748933968167</c:v>
                </c:pt>
                <c:pt idx="8">
                  <c:v>0.297950667786777</c:v>
                </c:pt>
                <c:pt idx="9">
                  <c:v>0.497509268671126</c:v>
                </c:pt>
              </c:numCache>
            </c:numRef>
          </c:xVal>
          <c:yVal>
            <c:numRef>
              <c:f>'Shape Models II'!$G$22:$G$31</c:f>
              <c:numCache>
                <c:formatCode>0.0000</c:formatCode>
                <c:ptCount val="10"/>
                <c:pt idx="0">
                  <c:v>0.133775512087603</c:v>
                </c:pt>
                <c:pt idx="1">
                  <c:v>-0.0236810172397705</c:v>
                </c:pt>
                <c:pt idx="2">
                  <c:v>-0.177964883869546</c:v>
                </c:pt>
                <c:pt idx="3">
                  <c:v>0.126381782182211</c:v>
                </c:pt>
                <c:pt idx="4">
                  <c:v>-0.241616524386424</c:v>
                </c:pt>
                <c:pt idx="5">
                  <c:v>0.20472511766355</c:v>
                </c:pt>
                <c:pt idx="6">
                  <c:v>-0.196203552523428</c:v>
                </c:pt>
                <c:pt idx="7">
                  <c:v>0.113437963484676</c:v>
                </c:pt>
                <c:pt idx="8">
                  <c:v>-0.0625357806420793</c:v>
                </c:pt>
                <c:pt idx="9">
                  <c:v>0.123681383243208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953512"/>
        <c:axId val="1880961432"/>
      </c:scatterChart>
      <c:valAx>
        <c:axId val="1880953512"/>
        <c:scaling>
          <c:orientation val="minMax"/>
          <c:max val="0.8"/>
          <c:min val="-0.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Vx</a:t>
                </a:r>
              </a:p>
            </c:rich>
          </c:tx>
          <c:layout>
            <c:manualLayout>
              <c:xMode val="edge"/>
              <c:yMode val="edge"/>
              <c:x val="0.466116266766529"/>
              <c:y val="0.9017563171522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961432"/>
        <c:crossesAt val="-0.4"/>
        <c:crossBetween val="midCat"/>
        <c:majorUnit val="0.2"/>
        <c:minorUnit val="0.04"/>
      </c:valAx>
      <c:valAx>
        <c:axId val="18809614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Vy</a:t>
                </a:r>
              </a:p>
            </c:rich>
          </c:tx>
          <c:layout>
            <c:manualLayout>
              <c:xMode val="edge"/>
              <c:yMode val="edge"/>
              <c:x val="0.0214876293190244"/>
              <c:y val="0.4175447538564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953512"/>
        <c:crossesAt val="-0.8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099280208"/>
          <c:y val="0.400000856635606"/>
          <c:w val="0.109091041158124"/>
          <c:h val="0.094737044992643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587715457461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RFA'!$CG$11</c:f>
              <c:strCache>
                <c:ptCount val="1"/>
                <c:pt idx="0">
                  <c:v>Globigerina cariacoensis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RFA'!$CH$11:$CP$11</c:f>
              <c:numCache>
                <c:formatCode>0.000</c:formatCode>
                <c:ptCount val="9"/>
                <c:pt idx="0">
                  <c:v>3.863982372024629</c:v>
                </c:pt>
                <c:pt idx="1">
                  <c:v>3.971091581006752</c:v>
                </c:pt>
                <c:pt idx="2">
                  <c:v>0.641659998577295</c:v>
                </c:pt>
                <c:pt idx="3">
                  <c:v>13.96004151320238</c:v>
                </c:pt>
                <c:pt idx="4">
                  <c:v>4.286068653615572</c:v>
                </c:pt>
                <c:pt idx="5">
                  <c:v>5.658017316648687</c:v>
                </c:pt>
                <c:pt idx="6">
                  <c:v>0.700315751163904</c:v>
                </c:pt>
                <c:pt idx="7">
                  <c:v>0.875326568740326</c:v>
                </c:pt>
                <c:pt idx="8">
                  <c:v>2.223274116756392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2991048"/>
        <c:axId val="1882997176"/>
      </c:barChart>
      <c:catAx>
        <c:axId val="1882991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997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2997176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99104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008408536135"/>
          <c:y val="0.0701755888834397"/>
          <c:w val="0.72231492403182"/>
          <c:h val="0.754387580496977"/>
        </c:manualLayout>
      </c:layout>
      <c:scatterChart>
        <c:scatterStyle val="lineMarker"/>
        <c:varyColors val="0"/>
        <c:ser>
          <c:idx val="0"/>
          <c:order val="0"/>
          <c:tx>
            <c:v>Grid Nodes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II'!$AS$76:$AS$147</c:f>
              <c:numCache>
                <c:formatCode>0.0000</c:formatCode>
                <c:ptCount val="72"/>
                <c:pt idx="0">
                  <c:v>-0.733845154727061</c:v>
                </c:pt>
                <c:pt idx="1">
                  <c:v>-0.716369371323535</c:v>
                </c:pt>
                <c:pt idx="2">
                  <c:v>-0.688684546766361</c:v>
                </c:pt>
                <c:pt idx="3">
                  <c:v>-0.657714248362167</c:v>
                </c:pt>
                <c:pt idx="4">
                  <c:v>-0.635291967037333</c:v>
                </c:pt>
                <c:pt idx="5">
                  <c:v>-0.62405340941475</c:v>
                </c:pt>
                <c:pt idx="6">
                  <c:v>-0.602922690474008</c:v>
                </c:pt>
                <c:pt idx="7">
                  <c:v>-0.584435671971193</c:v>
                </c:pt>
                <c:pt idx="8">
                  <c:v>-0.550070052941966</c:v>
                </c:pt>
                <c:pt idx="9">
                  <c:v>-0.512394726737021</c:v>
                </c:pt>
                <c:pt idx="10">
                  <c:v>-0.493145317637035</c:v>
                </c:pt>
                <c:pt idx="11">
                  <c:v>-0.487778671695888</c:v>
                </c:pt>
                <c:pt idx="12">
                  <c:v>-0.469149373089031</c:v>
                </c:pt>
                <c:pt idx="13">
                  <c:v>-0.439278440747207</c:v>
                </c:pt>
                <c:pt idx="14">
                  <c:v>-0.390932683414605</c:v>
                </c:pt>
                <c:pt idx="15">
                  <c:v>-0.36470421169087</c:v>
                </c:pt>
                <c:pt idx="16">
                  <c:v>-0.357008227361497</c:v>
                </c:pt>
                <c:pt idx="17">
                  <c:v>-0.359092147816041</c:v>
                </c:pt>
                <c:pt idx="18">
                  <c:v>-0.346523306274659</c:v>
                </c:pt>
                <c:pt idx="19">
                  <c:v>-0.322319925392424</c:v>
                </c:pt>
                <c:pt idx="20">
                  <c:v>-0.272561032907608</c:v>
                </c:pt>
                <c:pt idx="21">
                  <c:v>-0.254273852635956</c:v>
                </c:pt>
                <c:pt idx="22">
                  <c:v>-0.241797437446392</c:v>
                </c:pt>
                <c:pt idx="23">
                  <c:v>-0.244805622205666</c:v>
                </c:pt>
                <c:pt idx="24">
                  <c:v>-0.229088086269018</c:v>
                </c:pt>
                <c:pt idx="25">
                  <c:v>-0.257425789971602</c:v>
                </c:pt>
                <c:pt idx="26">
                  <c:v>-0.263126575093426</c:v>
                </c:pt>
                <c:pt idx="27">
                  <c:v>-0.192168587379489</c:v>
                </c:pt>
                <c:pt idx="28">
                  <c:v>-0.147283538083809</c:v>
                </c:pt>
                <c:pt idx="29">
                  <c:v>-0.146249397187707</c:v>
                </c:pt>
                <c:pt idx="30">
                  <c:v>-0.0704928180592431</c:v>
                </c:pt>
                <c:pt idx="31">
                  <c:v>-0.106541215070832</c:v>
                </c:pt>
                <c:pt idx="32">
                  <c:v>-0.158775274573986</c:v>
                </c:pt>
                <c:pt idx="33">
                  <c:v>-0.081974101564904</c:v>
                </c:pt>
                <c:pt idx="34">
                  <c:v>-0.0559419031951939</c:v>
                </c:pt>
                <c:pt idx="35">
                  <c:v>-0.0563376302083343</c:v>
                </c:pt>
                <c:pt idx="36">
                  <c:v>0.119872208765454</c:v>
                </c:pt>
                <c:pt idx="37">
                  <c:v>0.150512973921951</c:v>
                </c:pt>
                <c:pt idx="38">
                  <c:v>0.207154794629969</c:v>
                </c:pt>
                <c:pt idx="39">
                  <c:v>0.11616363594692</c:v>
                </c:pt>
                <c:pt idx="40">
                  <c:v>0.0537671068113344</c:v>
                </c:pt>
                <c:pt idx="41">
                  <c:v>0.0359397444443472</c:v>
                </c:pt>
                <c:pt idx="42">
                  <c:v>0.271985534925967</c:v>
                </c:pt>
                <c:pt idx="43">
                  <c:v>0.290951738368668</c:v>
                </c:pt>
                <c:pt idx="44">
                  <c:v>0.286096809565945</c:v>
                </c:pt>
                <c:pt idx="45">
                  <c:v>0.218151103157715</c:v>
                </c:pt>
                <c:pt idx="46">
                  <c:v>0.156280379889646</c:v>
                </c:pt>
                <c:pt idx="47">
                  <c:v>0.132745726595228</c:v>
                </c:pt>
                <c:pt idx="48">
                  <c:v>0.383805469882583</c:v>
                </c:pt>
                <c:pt idx="49">
                  <c:v>0.362121891770095</c:v>
                </c:pt>
                <c:pt idx="50">
                  <c:v>0.306952977314288</c:v>
                </c:pt>
                <c:pt idx="51">
                  <c:v>0.276590198073984</c:v>
                </c:pt>
                <c:pt idx="52">
                  <c:v>0.25103167407495</c:v>
                </c:pt>
                <c:pt idx="53">
                  <c:v>0.234415754862783</c:v>
                </c:pt>
                <c:pt idx="54">
                  <c:v>0.492891871948894</c:v>
                </c:pt>
                <c:pt idx="55">
                  <c:v>0.463653987020709</c:v>
                </c:pt>
                <c:pt idx="56">
                  <c:v>0.418427868739329</c:v>
                </c:pt>
                <c:pt idx="57">
                  <c:v>0.381058444991199</c:v>
                </c:pt>
                <c:pt idx="58">
                  <c:v>0.359107878700932</c:v>
                </c:pt>
                <c:pt idx="59">
                  <c:v>0.345027938398684</c:v>
                </c:pt>
                <c:pt idx="60">
                  <c:v>0.608732146212432</c:v>
                </c:pt>
                <c:pt idx="61">
                  <c:v>0.584281860592504</c:v>
                </c:pt>
                <c:pt idx="62">
                  <c:v>0.549460604093974</c:v>
                </c:pt>
                <c:pt idx="63">
                  <c:v>0.510452806151889</c:v>
                </c:pt>
                <c:pt idx="64">
                  <c:v>0.482842133857256</c:v>
                </c:pt>
                <c:pt idx="65">
                  <c:v>0.465390049809092</c:v>
                </c:pt>
                <c:pt idx="66">
                  <c:v>0.725785364304712</c:v>
                </c:pt>
                <c:pt idx="67">
                  <c:v>0.702519538792211</c:v>
                </c:pt>
                <c:pt idx="68">
                  <c:v>0.67218994648638</c:v>
                </c:pt>
                <c:pt idx="69">
                  <c:v>0.639163453402362</c:v>
                </c:pt>
                <c:pt idx="70">
                  <c:v>0.611334499555432</c:v>
                </c:pt>
                <c:pt idx="71">
                  <c:v>0.591297551490942</c:v>
                </c:pt>
              </c:numCache>
            </c:numRef>
          </c:xVal>
          <c:yVal>
            <c:numRef>
              <c:f>'Shape Models II'!$AT$76:$AT$147</c:f>
              <c:numCache>
                <c:formatCode>0.0000</c:formatCode>
                <c:ptCount val="72"/>
                <c:pt idx="0">
                  <c:v>0.461808351251528</c:v>
                </c:pt>
                <c:pt idx="1">
                  <c:v>0.303504909367694</c:v>
                </c:pt>
                <c:pt idx="2">
                  <c:v>0.132644316320981</c:v>
                </c:pt>
                <c:pt idx="3">
                  <c:v>-0.048872131769155</c:v>
                </c:pt>
                <c:pt idx="4">
                  <c:v>-0.229371460450428</c:v>
                </c:pt>
                <c:pt idx="5">
                  <c:v>-0.406065031940008</c:v>
                </c:pt>
                <c:pt idx="6">
                  <c:v>0.420014624406438</c:v>
                </c:pt>
                <c:pt idx="7">
                  <c:v>0.264770909899105</c:v>
                </c:pt>
                <c:pt idx="8">
                  <c:v>0.0927879218776375</c:v>
                </c:pt>
                <c:pt idx="9">
                  <c:v>-0.0918358924531604</c:v>
                </c:pt>
                <c:pt idx="10">
                  <c:v>-0.265480460417485</c:v>
                </c:pt>
                <c:pt idx="11">
                  <c:v>-0.435258438223284</c:v>
                </c:pt>
                <c:pt idx="12">
                  <c:v>0.365438714538409</c:v>
                </c:pt>
                <c:pt idx="13">
                  <c:v>0.194985675972754</c:v>
                </c:pt>
                <c:pt idx="14">
                  <c:v>0.0144453525104596</c:v>
                </c:pt>
                <c:pt idx="15">
                  <c:v>-0.145734247110557</c:v>
                </c:pt>
                <c:pt idx="16">
                  <c:v>-0.298354645529153</c:v>
                </c:pt>
                <c:pt idx="17">
                  <c:v>-0.459584163486641</c:v>
                </c:pt>
                <c:pt idx="18">
                  <c:v>0.322451247077445</c:v>
                </c:pt>
                <c:pt idx="19">
                  <c:v>0.143031585817668</c:v>
                </c:pt>
                <c:pt idx="20">
                  <c:v>-0.0357832201883179</c:v>
                </c:pt>
                <c:pt idx="21">
                  <c:v>-0.161967812203879</c:v>
                </c:pt>
                <c:pt idx="22">
                  <c:v>-0.307345146035597</c:v>
                </c:pt>
                <c:pt idx="23">
                  <c:v>-0.472156722106768</c:v>
                </c:pt>
                <c:pt idx="24">
                  <c:v>0.311113104877001</c:v>
                </c:pt>
                <c:pt idx="25">
                  <c:v>0.170050605805493</c:v>
                </c:pt>
                <c:pt idx="26">
                  <c:v>0.0418478665211082</c:v>
                </c:pt>
                <c:pt idx="27">
                  <c:v>-0.11086500825375</c:v>
                </c:pt>
                <c:pt idx="28">
                  <c:v>-0.292373627475475</c:v>
                </c:pt>
                <c:pt idx="29">
                  <c:v>-0.476323534852107</c:v>
                </c:pt>
                <c:pt idx="30">
                  <c:v>0.310978357753448</c:v>
                </c:pt>
                <c:pt idx="31">
                  <c:v>0.199420989884808</c:v>
                </c:pt>
                <c:pt idx="32">
                  <c:v>0.122774252572917</c:v>
                </c:pt>
                <c:pt idx="33">
                  <c:v>-0.0700174039694007</c:v>
                </c:pt>
                <c:pt idx="34">
                  <c:v>-0.292828284777296</c:v>
                </c:pt>
                <c:pt idx="35">
                  <c:v>-0.481923649743609</c:v>
                </c:pt>
                <c:pt idx="36">
                  <c:v>0.314096027927662</c:v>
                </c:pt>
                <c:pt idx="37">
                  <c:v>0.199660481403047</c:v>
                </c:pt>
                <c:pt idx="38">
                  <c:v>0.115808435329214</c:v>
                </c:pt>
                <c:pt idx="39">
                  <c:v>-0.0744510206711646</c:v>
                </c:pt>
                <c:pt idx="40">
                  <c:v>-0.293042578277634</c:v>
                </c:pt>
                <c:pt idx="41">
                  <c:v>-0.48401183142466</c:v>
                </c:pt>
                <c:pt idx="42">
                  <c:v>0.319320092627802</c:v>
                </c:pt>
                <c:pt idx="43">
                  <c:v>0.169885182827399</c:v>
                </c:pt>
                <c:pt idx="44">
                  <c:v>0.0242243342293855</c:v>
                </c:pt>
                <c:pt idx="45">
                  <c:v>-0.132361166454543</c:v>
                </c:pt>
                <c:pt idx="46">
                  <c:v>-0.305988651980162</c:v>
                </c:pt>
                <c:pt idx="47">
                  <c:v>-0.48470642287277</c:v>
                </c:pt>
                <c:pt idx="48">
                  <c:v>0.336839440604325</c:v>
                </c:pt>
                <c:pt idx="49">
                  <c:v>0.156967500863701</c:v>
                </c:pt>
                <c:pt idx="50">
                  <c:v>-0.0378973591476748</c:v>
                </c:pt>
                <c:pt idx="51">
                  <c:v>-0.179344594082229</c:v>
                </c:pt>
                <c:pt idx="52">
                  <c:v>-0.323094679227609</c:v>
                </c:pt>
                <c:pt idx="53">
                  <c:v>-0.483320541279099</c:v>
                </c:pt>
                <c:pt idx="54">
                  <c:v>0.381180885600659</c:v>
                </c:pt>
                <c:pt idx="55">
                  <c:v>0.211198682522008</c:v>
                </c:pt>
                <c:pt idx="56">
                  <c:v>0.030625881186851</c:v>
                </c:pt>
                <c:pt idx="57">
                  <c:v>-0.144605603356408</c:v>
                </c:pt>
                <c:pt idx="58">
                  <c:v>-0.305095041394189</c:v>
                </c:pt>
                <c:pt idx="59">
                  <c:v>-0.467295727601267</c:v>
                </c:pt>
                <c:pt idx="60">
                  <c:v>0.433928863544106</c:v>
                </c:pt>
                <c:pt idx="61">
                  <c:v>0.276579463827353</c:v>
                </c:pt>
                <c:pt idx="62">
                  <c:v>0.10562160777191</c:v>
                </c:pt>
                <c:pt idx="63">
                  <c:v>-0.0839819743075704</c:v>
                </c:pt>
                <c:pt idx="64">
                  <c:v>-0.26433825780632</c:v>
                </c:pt>
                <c:pt idx="65">
                  <c:v>-0.437592531065278</c:v>
                </c:pt>
                <c:pt idx="66">
                  <c:v>0.475715547720916</c:v>
                </c:pt>
                <c:pt idx="67">
                  <c:v>0.316234663099328</c:v>
                </c:pt>
                <c:pt idx="68">
                  <c:v>0.1448174797972</c:v>
                </c:pt>
                <c:pt idx="69">
                  <c:v>-0.0392251750432387</c:v>
                </c:pt>
                <c:pt idx="70">
                  <c:v>-0.223873515736285</c:v>
                </c:pt>
                <c:pt idx="71">
                  <c:v>-0.403925602579694</c:v>
                </c:pt>
              </c:numCache>
            </c:numRef>
          </c:yVal>
          <c:smooth val="0"/>
        </c:ser>
        <c:ser>
          <c:idx val="1"/>
          <c:order val="1"/>
          <c:tx>
            <c:v>Calymene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DD080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II'!$F$22:$F$31</c:f>
              <c:numCache>
                <c:formatCode>0.0000</c:formatCode>
                <c:ptCount val="10"/>
                <c:pt idx="0">
                  <c:v>-0.480533381205006</c:v>
                </c:pt>
                <c:pt idx="1">
                  <c:v>-0.291541172923647</c:v>
                </c:pt>
                <c:pt idx="2">
                  <c:v>-0.150683571825337</c:v>
                </c:pt>
                <c:pt idx="3">
                  <c:v>-0.184994295175394</c:v>
                </c:pt>
                <c:pt idx="4">
                  <c:v>-0.00987937980304696</c:v>
                </c:pt>
                <c:pt idx="5">
                  <c:v>0.00139534994193828</c:v>
                </c:pt>
                <c:pt idx="6">
                  <c:v>0.126027580564423</c:v>
                </c:pt>
                <c:pt idx="7">
                  <c:v>0.194748933968167</c:v>
                </c:pt>
                <c:pt idx="8">
                  <c:v>0.297950667786777</c:v>
                </c:pt>
                <c:pt idx="9">
                  <c:v>0.497509268671126</c:v>
                </c:pt>
              </c:numCache>
            </c:numRef>
          </c:xVal>
          <c:yVal>
            <c:numRef>
              <c:f>'Shape Models II'!$G$22:$G$31</c:f>
              <c:numCache>
                <c:formatCode>0.0000</c:formatCode>
                <c:ptCount val="10"/>
                <c:pt idx="0">
                  <c:v>0.133775512087603</c:v>
                </c:pt>
                <c:pt idx="1">
                  <c:v>-0.0236810172397705</c:v>
                </c:pt>
                <c:pt idx="2">
                  <c:v>-0.177964883869546</c:v>
                </c:pt>
                <c:pt idx="3">
                  <c:v>0.126381782182211</c:v>
                </c:pt>
                <c:pt idx="4">
                  <c:v>-0.241616524386424</c:v>
                </c:pt>
                <c:pt idx="5">
                  <c:v>0.20472511766355</c:v>
                </c:pt>
                <c:pt idx="6">
                  <c:v>-0.196203552523428</c:v>
                </c:pt>
                <c:pt idx="7">
                  <c:v>0.113437963484676</c:v>
                </c:pt>
                <c:pt idx="8">
                  <c:v>-0.0625357806420793</c:v>
                </c:pt>
                <c:pt idx="9">
                  <c:v>0.123681383243208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1849960"/>
        <c:axId val="1881858008"/>
      </c:scatterChart>
      <c:valAx>
        <c:axId val="1881849960"/>
        <c:scaling>
          <c:orientation val="minMax"/>
          <c:max val="1.2"/>
          <c:min val="-1.2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Vx</a:t>
                </a:r>
              </a:p>
            </c:rich>
          </c:tx>
          <c:layout>
            <c:manualLayout>
              <c:xMode val="edge"/>
              <c:yMode val="edge"/>
              <c:x val="0.466116266766529"/>
              <c:y val="0.9017563171522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1858008"/>
        <c:crossesAt val="-0.6"/>
        <c:crossBetween val="midCat"/>
        <c:majorUnit val="0.4"/>
        <c:minorUnit val="0.4"/>
      </c:valAx>
      <c:valAx>
        <c:axId val="1881858008"/>
        <c:scaling>
          <c:orientation val="minMax"/>
          <c:max val="0.6"/>
          <c:min val="-0.6"/>
        </c:scaling>
        <c:delete val="0"/>
        <c:axPos val="l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Vy</a:t>
                </a:r>
              </a:p>
            </c:rich>
          </c:tx>
          <c:layout>
            <c:manualLayout>
              <c:xMode val="edge"/>
              <c:yMode val="edge"/>
              <c:x val="0.0214876293190244"/>
              <c:y val="0.4175447538564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1849960"/>
        <c:crossesAt val="-1.2"/>
        <c:crossBetween val="midCat"/>
        <c:majorUnit val="0.3"/>
        <c:minorUnit val="0.3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4298591206004"/>
          <c:y val="0.400000856635606"/>
          <c:w val="0.10578525203212"/>
          <c:h val="0.094737044992643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233442646945"/>
          <c:y val="0.0621119660689123"/>
          <c:w val="0.798527235525344"/>
          <c:h val="0.76708278095106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('Shape Models I'!$M$8:$M$12,'Shape Models I'!$M$33:$M$37)</c:f>
              <c:numCache>
                <c:formatCode>General</c:formatCode>
                <c:ptCount val="10"/>
                <c:pt idx="0">
                  <c:v>0.784</c:v>
                </c:pt>
                <c:pt idx="1">
                  <c:v>1.034</c:v>
                </c:pt>
                <c:pt idx="2">
                  <c:v>1.284</c:v>
                </c:pt>
                <c:pt idx="3">
                  <c:v>1.534</c:v>
                </c:pt>
                <c:pt idx="4">
                  <c:v>1.784</c:v>
                </c:pt>
                <c:pt idx="5" formatCode="0.000">
                  <c:v>1.284</c:v>
                </c:pt>
                <c:pt idx="6" formatCode="0.000">
                  <c:v>1.284</c:v>
                </c:pt>
                <c:pt idx="7" formatCode="0.000">
                  <c:v>1.284</c:v>
                </c:pt>
                <c:pt idx="8" formatCode="0.000">
                  <c:v>1.284</c:v>
                </c:pt>
                <c:pt idx="9" formatCode="0.000">
                  <c:v>1.284</c:v>
                </c:pt>
              </c:numCache>
            </c:numRef>
          </c:xVal>
          <c:yVal>
            <c:numRef>
              <c:f>('Shape Models I'!$N$8:$N$12,'Shape Models I'!$N$33:$N$37)</c:f>
              <c:numCache>
                <c:formatCode>General</c:formatCode>
                <c:ptCount val="10"/>
                <c:pt idx="0">
                  <c:v>0.088</c:v>
                </c:pt>
                <c:pt idx="1">
                  <c:v>0.088</c:v>
                </c:pt>
                <c:pt idx="2">
                  <c:v>0.088</c:v>
                </c:pt>
                <c:pt idx="3">
                  <c:v>0.088</c:v>
                </c:pt>
                <c:pt idx="4">
                  <c:v>0.088</c:v>
                </c:pt>
                <c:pt idx="5" formatCode="0.000">
                  <c:v>-0.012</c:v>
                </c:pt>
                <c:pt idx="6">
                  <c:v>0.038</c:v>
                </c:pt>
                <c:pt idx="7">
                  <c:v>0.088</c:v>
                </c:pt>
                <c:pt idx="8">
                  <c:v>0.138</c:v>
                </c:pt>
                <c:pt idx="9">
                  <c:v>0.188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3819304"/>
        <c:axId val="1823814312"/>
      </c:scatterChart>
      <c:valAx>
        <c:axId val="1823819304"/>
        <c:scaling>
          <c:orientation val="minMax"/>
          <c:max val="2.0"/>
          <c:min val="0.6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PC-1</a:t>
                </a:r>
              </a:p>
            </c:rich>
          </c:tx>
          <c:layout>
            <c:manualLayout>
              <c:xMode val="edge"/>
              <c:yMode val="edge"/>
              <c:x val="0.51105743073622"/>
              <c:y val="0.8975179096957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3814312"/>
        <c:crossesAt val="-0.1"/>
        <c:crossBetween val="midCat"/>
        <c:majorUnit val="0.2"/>
        <c:minorUnit val="0.2"/>
      </c:valAx>
      <c:valAx>
        <c:axId val="1823814312"/>
        <c:scaling>
          <c:orientation val="minMax"/>
          <c:max val="0.3"/>
          <c:min val="-0.1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PC-2</a:t>
                </a:r>
              </a:p>
            </c:rich>
          </c:tx>
          <c:layout>
            <c:manualLayout>
              <c:xMode val="edge"/>
              <c:yMode val="edge"/>
              <c:x val="0.0319410894210138"/>
              <c:y val="0.3944109845375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3819304"/>
        <c:crossesAt val="-0.1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80096663483"/>
          <c:y val="0.0619195046439628"/>
          <c:w val="0.803069304426908"/>
          <c:h val="0.7832817337461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C0C0C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I'!$X$8:$X$23</c:f>
              <c:numCache>
                <c:formatCode>0.00</c:formatCode>
                <c:ptCount val="16"/>
                <c:pt idx="0">
                  <c:v>0.8</c:v>
                </c:pt>
                <c:pt idx="1">
                  <c:v>1.2</c:v>
                </c:pt>
                <c:pt idx="2">
                  <c:v>1.6</c:v>
                </c:pt>
                <c:pt idx="3">
                  <c:v>2.0</c:v>
                </c:pt>
                <c:pt idx="4">
                  <c:v>0.8</c:v>
                </c:pt>
                <c:pt idx="5">
                  <c:v>1.2</c:v>
                </c:pt>
                <c:pt idx="6">
                  <c:v>1.6</c:v>
                </c:pt>
                <c:pt idx="7">
                  <c:v>2.0</c:v>
                </c:pt>
                <c:pt idx="8">
                  <c:v>0.8</c:v>
                </c:pt>
                <c:pt idx="9">
                  <c:v>1.2</c:v>
                </c:pt>
                <c:pt idx="10">
                  <c:v>1.6</c:v>
                </c:pt>
                <c:pt idx="11">
                  <c:v>2.0</c:v>
                </c:pt>
                <c:pt idx="12">
                  <c:v>0.8</c:v>
                </c:pt>
                <c:pt idx="13">
                  <c:v>1.2</c:v>
                </c:pt>
                <c:pt idx="14">
                  <c:v>1.6</c:v>
                </c:pt>
                <c:pt idx="15">
                  <c:v>2.0</c:v>
                </c:pt>
              </c:numCache>
            </c:numRef>
          </c:xVal>
          <c:yVal>
            <c:numRef>
              <c:f>'Shape Models I'!$Y$8:$Y$23</c:f>
              <c:numCache>
                <c:formatCode>0.00</c:formatCode>
                <c:ptCount val="16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-0.05</c:v>
                </c:pt>
                <c:pt idx="13">
                  <c:v>-0.05</c:v>
                </c:pt>
                <c:pt idx="14">
                  <c:v>-0.05</c:v>
                </c:pt>
                <c:pt idx="15">
                  <c:v>-0.05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0"/>
            <c:marker>
              <c:spPr>
                <a:solidFill>
                  <a:srgbClr val="DD0806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dPt>
            <c:idx val="1"/>
            <c:marker>
              <c:spPr>
                <a:solidFill>
                  <a:srgbClr val="DD0806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dPt>
            <c:idx val="2"/>
            <c:marker>
              <c:spPr>
                <a:solidFill>
                  <a:srgbClr val="0000D4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dPt>
            <c:idx val="3"/>
            <c:marker>
              <c:spPr>
                <a:solidFill>
                  <a:srgbClr val="DD0806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dPt>
            <c:idx val="4"/>
            <c:marker>
              <c:spPr>
                <a:solidFill>
                  <a:srgbClr val="1FB714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dPt>
            <c:idx val="5"/>
            <c:marker>
              <c:spPr>
                <a:solidFill>
                  <a:srgbClr val="0000D4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dPt>
            <c:idx val="6"/>
            <c:marker>
              <c:spPr>
                <a:solidFill>
                  <a:srgbClr val="0000D4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dPt>
            <c:idx val="8"/>
            <c:marker>
              <c:spPr>
                <a:solidFill>
                  <a:srgbClr val="1FB714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dPt>
            <c:idx val="9"/>
            <c:marker>
              <c:spPr>
                <a:solidFill>
                  <a:srgbClr val="DD0806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dPt>
            <c:idx val="10"/>
            <c:marker>
              <c:spPr>
                <a:solidFill>
                  <a:srgbClr val="0000D4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dPt>
            <c:idx val="11"/>
            <c:marker>
              <c:spPr>
                <a:solidFill>
                  <a:srgbClr val="1FB714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dPt>
            <c:idx val="12"/>
            <c:marker>
              <c:spPr>
                <a:solidFill>
                  <a:srgbClr val="0000D4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dPt>
            <c:idx val="13"/>
            <c:marker>
              <c:spPr>
                <a:solidFill>
                  <a:srgbClr val="0000D4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dPt>
            <c:idx val="16"/>
            <c:marker>
              <c:spPr>
                <a:solidFill>
                  <a:srgbClr val="DD0806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dPt>
            <c:idx val="17"/>
            <c:marker>
              <c:spPr>
                <a:solidFill>
                  <a:srgbClr val="1FB714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dPt>
            <c:idx val="18"/>
            <c:marker>
              <c:spPr>
                <a:solidFill>
                  <a:srgbClr val="FF99CC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dPt>
            <c:idx val="19"/>
            <c:marker>
              <c:spPr>
                <a:solidFill>
                  <a:srgbClr val="0000D4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</c:dPt>
          <c:xVal>
            <c:numRef>
              <c:f>'Shape Models I'!$I$8:$I$27</c:f>
              <c:numCache>
                <c:formatCode>0.000</c:formatCode>
                <c:ptCount val="20"/>
                <c:pt idx="0">
                  <c:v>0.788274957869252</c:v>
                </c:pt>
                <c:pt idx="1">
                  <c:v>0.852069239430023</c:v>
                </c:pt>
                <c:pt idx="2">
                  <c:v>1.45833527110287</c:v>
                </c:pt>
                <c:pt idx="3">
                  <c:v>0.960716252399907</c:v>
                </c:pt>
                <c:pt idx="4">
                  <c:v>1.441720054787307</c:v>
                </c:pt>
                <c:pt idx="5">
                  <c:v>1.454352375282133</c:v>
                </c:pt>
                <c:pt idx="6">
                  <c:v>1.153864506212466</c:v>
                </c:pt>
                <c:pt idx="7">
                  <c:v>1.213621468518104</c:v>
                </c:pt>
                <c:pt idx="8">
                  <c:v>1.259624839406138</c:v>
                </c:pt>
                <c:pt idx="9">
                  <c:v>0.94723960154792</c:v>
                </c:pt>
                <c:pt idx="10">
                  <c:v>1.184325972543696</c:v>
                </c:pt>
                <c:pt idx="11">
                  <c:v>1.14502923720167</c:v>
                </c:pt>
                <c:pt idx="12">
                  <c:v>1.350423420997792</c:v>
                </c:pt>
                <c:pt idx="13">
                  <c:v>1.616706342653552</c:v>
                </c:pt>
                <c:pt idx="14">
                  <c:v>1.437254638498936</c:v>
                </c:pt>
                <c:pt idx="15">
                  <c:v>1.697271667373911</c:v>
                </c:pt>
                <c:pt idx="16">
                  <c:v>0.875276454148917</c:v>
                </c:pt>
                <c:pt idx="17">
                  <c:v>1.38069529265962</c:v>
                </c:pt>
                <c:pt idx="18">
                  <c:v>1.903672325760121</c:v>
                </c:pt>
                <c:pt idx="19">
                  <c:v>1.556456230841398</c:v>
                </c:pt>
              </c:numCache>
            </c:numRef>
          </c:xVal>
          <c:yVal>
            <c:numRef>
              <c:f>'Shape Models I'!$J$8:$J$27</c:f>
              <c:numCache>
                <c:formatCode>0.000</c:formatCode>
                <c:ptCount val="20"/>
                <c:pt idx="0">
                  <c:v>0.0787731503559431</c:v>
                </c:pt>
                <c:pt idx="1">
                  <c:v>0.0688406412030189</c:v>
                </c:pt>
                <c:pt idx="2">
                  <c:v>0.0980218513089832</c:v>
                </c:pt>
                <c:pt idx="3">
                  <c:v>0.0546570638312114</c:v>
                </c:pt>
                <c:pt idx="4">
                  <c:v>0.182501351419047</c:v>
                </c:pt>
                <c:pt idx="5">
                  <c:v>0.0672403479043074</c:v>
                </c:pt>
                <c:pt idx="6">
                  <c:v>0.101423007400401</c:v>
                </c:pt>
                <c:pt idx="7">
                  <c:v>-0.0155803854396457</c:v>
                </c:pt>
                <c:pt idx="8">
                  <c:v>0.170547725320016</c:v>
                </c:pt>
                <c:pt idx="9">
                  <c:v>0.0217777155703131</c:v>
                </c:pt>
                <c:pt idx="10">
                  <c:v>0.073305941693794</c:v>
                </c:pt>
                <c:pt idx="11">
                  <c:v>0.215128651240599</c:v>
                </c:pt>
                <c:pt idx="12">
                  <c:v>0.0723149629229831</c:v>
                </c:pt>
                <c:pt idx="13">
                  <c:v>0.0705621550575264</c:v>
                </c:pt>
                <c:pt idx="14">
                  <c:v>-0.00301543106807545</c:v>
                </c:pt>
                <c:pt idx="15">
                  <c:v>0.00595621959599901</c:v>
                </c:pt>
                <c:pt idx="16">
                  <c:v>0.117645210958856</c:v>
                </c:pt>
                <c:pt idx="17">
                  <c:v>0.201729674727236</c:v>
                </c:pt>
                <c:pt idx="18">
                  <c:v>0.112146613864672</c:v>
                </c:pt>
                <c:pt idx="19">
                  <c:v>0.0670845976477332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6625240"/>
        <c:axId val="1846852024"/>
      </c:scatterChart>
      <c:valAx>
        <c:axId val="1846625240"/>
        <c:scaling>
          <c:orientation val="minMax"/>
          <c:max val="2.2"/>
          <c:min val="0.6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PC-1</a:t>
                </a:r>
              </a:p>
            </c:rich>
          </c:tx>
          <c:layout>
            <c:manualLayout>
              <c:xMode val="edge"/>
              <c:yMode val="edge"/>
              <c:x val="0.514066656655441"/>
              <c:y val="0.9133126934984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6852024"/>
        <c:crossesAt val="-0.1"/>
        <c:crossBetween val="midCat"/>
        <c:majorUnit val="0.2"/>
        <c:minorUnit val="0.2"/>
      </c:valAx>
      <c:valAx>
        <c:axId val="18468520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PC-2</a:t>
                </a:r>
              </a:p>
            </c:rich>
          </c:tx>
          <c:layout>
            <c:manualLayout>
              <c:xMode val="edge"/>
              <c:yMode val="edge"/>
              <c:x val="0.0332480922214962"/>
              <c:y val="0.41176470588235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6625240"/>
        <c:crosses val="autoZero"/>
        <c:crossBetween val="midCat"/>
        <c:majorUnit val="0.1"/>
        <c:min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0769517382087"/>
          <c:y val="0.13333343667336"/>
          <c:w val="0.741539575630372"/>
          <c:h val="0.761905352419203"/>
        </c:manualLayout>
      </c:layout>
      <c:scatterChart>
        <c:scatterStyle val="lineMarker"/>
        <c:varyColors val="0"/>
        <c:ser>
          <c:idx val="0"/>
          <c:order val="0"/>
          <c:tx>
            <c:v>Landmark 1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3366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I'!$C$90:$C$107</c:f>
              <c:numCache>
                <c:formatCode>0.00000</c:formatCode>
                <c:ptCount val="18"/>
                <c:pt idx="0">
                  <c:v>0.000577056</c:v>
                </c:pt>
                <c:pt idx="1">
                  <c:v>-0.012963898</c:v>
                </c:pt>
                <c:pt idx="2">
                  <c:v>-0.00987938</c:v>
                </c:pt>
                <c:pt idx="3">
                  <c:v>-0.014133868</c:v>
                </c:pt>
                <c:pt idx="4">
                  <c:v>-0.000180099</c:v>
                </c:pt>
                <c:pt idx="5">
                  <c:v>-0.005537644</c:v>
                </c:pt>
                <c:pt idx="6">
                  <c:v>0.000939897</c:v>
                </c:pt>
                <c:pt idx="7">
                  <c:v>-0.005185697</c:v>
                </c:pt>
                <c:pt idx="8">
                  <c:v>-0.007119651</c:v>
                </c:pt>
                <c:pt idx="9">
                  <c:v>0.020581321</c:v>
                </c:pt>
                <c:pt idx="10">
                  <c:v>0.007352964</c:v>
                </c:pt>
                <c:pt idx="11">
                  <c:v>-0.017786905</c:v>
                </c:pt>
                <c:pt idx="12">
                  <c:v>-0.002622519</c:v>
                </c:pt>
                <c:pt idx="13">
                  <c:v>-0.019622623</c:v>
                </c:pt>
                <c:pt idx="14">
                  <c:v>-0.024441134</c:v>
                </c:pt>
                <c:pt idx="15">
                  <c:v>-0.016290054</c:v>
                </c:pt>
                <c:pt idx="16">
                  <c:v>-0.021650604</c:v>
                </c:pt>
                <c:pt idx="17">
                  <c:v>-0.010620186</c:v>
                </c:pt>
              </c:numCache>
            </c:numRef>
          </c:xVal>
          <c:yVal>
            <c:numRef>
              <c:f>'Shape Models I'!$D$90:$D$107</c:f>
              <c:numCache>
                <c:formatCode>0.00000</c:formatCode>
                <c:ptCount val="18"/>
                <c:pt idx="0">
                  <c:v>-0.193422468</c:v>
                </c:pt>
                <c:pt idx="1">
                  <c:v>-0.276589439</c:v>
                </c:pt>
                <c:pt idx="2">
                  <c:v>-0.241616524</c:v>
                </c:pt>
                <c:pt idx="3">
                  <c:v>-0.213893553</c:v>
                </c:pt>
                <c:pt idx="4">
                  <c:v>-0.338631973</c:v>
                </c:pt>
                <c:pt idx="5">
                  <c:v>-0.337947617</c:v>
                </c:pt>
                <c:pt idx="6">
                  <c:v>-0.257697033</c:v>
                </c:pt>
                <c:pt idx="7">
                  <c:v>-0.287312576</c:v>
                </c:pt>
                <c:pt idx="8">
                  <c:v>-0.318845265</c:v>
                </c:pt>
                <c:pt idx="9">
                  <c:v>-0.310882282</c:v>
                </c:pt>
                <c:pt idx="10">
                  <c:v>-0.307454897</c:v>
                </c:pt>
                <c:pt idx="11">
                  <c:v>-0.30880565</c:v>
                </c:pt>
                <c:pt idx="12">
                  <c:v>-0.221599836</c:v>
                </c:pt>
                <c:pt idx="13">
                  <c:v>-0.274046629</c:v>
                </c:pt>
                <c:pt idx="14">
                  <c:v>-0.342447843</c:v>
                </c:pt>
                <c:pt idx="15">
                  <c:v>-0.278207591</c:v>
                </c:pt>
                <c:pt idx="16">
                  <c:v>-0.28710115</c:v>
                </c:pt>
                <c:pt idx="17">
                  <c:v>-0.313544489</c:v>
                </c:pt>
              </c:numCache>
            </c:numRef>
          </c:yVal>
          <c:smooth val="0"/>
        </c:ser>
        <c:ser>
          <c:idx val="1"/>
          <c:order val="1"/>
          <c:tx>
            <c:v>Landmark 2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1FB71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I'!$E$90:$E$107</c:f>
              <c:numCache>
                <c:formatCode>0.00000</c:formatCode>
                <c:ptCount val="18"/>
                <c:pt idx="0">
                  <c:v>-0.1670785</c:v>
                </c:pt>
                <c:pt idx="1">
                  <c:v>-0.228206527</c:v>
                </c:pt>
                <c:pt idx="2">
                  <c:v>-0.150683572</c:v>
                </c:pt>
                <c:pt idx="3">
                  <c:v>-0.143976674</c:v>
                </c:pt>
                <c:pt idx="4">
                  <c:v>-0.239995536</c:v>
                </c:pt>
                <c:pt idx="5">
                  <c:v>-0.226849513</c:v>
                </c:pt>
                <c:pt idx="6">
                  <c:v>-0.17164469</c:v>
                </c:pt>
                <c:pt idx="7">
                  <c:v>-0.188859791</c:v>
                </c:pt>
                <c:pt idx="8">
                  <c:v>-0.284729578</c:v>
                </c:pt>
                <c:pt idx="9">
                  <c:v>-0.223930587</c:v>
                </c:pt>
                <c:pt idx="10">
                  <c:v>-0.229662737</c:v>
                </c:pt>
                <c:pt idx="11">
                  <c:v>-0.258823117</c:v>
                </c:pt>
                <c:pt idx="12">
                  <c:v>-0.200472889</c:v>
                </c:pt>
                <c:pt idx="13">
                  <c:v>-0.102413051</c:v>
                </c:pt>
                <c:pt idx="14">
                  <c:v>-0.237748542</c:v>
                </c:pt>
                <c:pt idx="15">
                  <c:v>-0.194690981</c:v>
                </c:pt>
                <c:pt idx="16">
                  <c:v>-0.276465918</c:v>
                </c:pt>
                <c:pt idx="17">
                  <c:v>-0.173956691</c:v>
                </c:pt>
              </c:numCache>
            </c:numRef>
          </c:xVal>
          <c:yVal>
            <c:numRef>
              <c:f>'Shape Models I'!$F$90:$F$107</c:f>
              <c:numCache>
                <c:formatCode>0.00000</c:formatCode>
                <c:ptCount val="18"/>
                <c:pt idx="0">
                  <c:v>-0.151488358</c:v>
                </c:pt>
                <c:pt idx="1">
                  <c:v>-0.20085592</c:v>
                </c:pt>
                <c:pt idx="2">
                  <c:v>-0.177964884</c:v>
                </c:pt>
                <c:pt idx="3">
                  <c:v>-0.163976074</c:v>
                </c:pt>
                <c:pt idx="4">
                  <c:v>-0.134556134</c:v>
                </c:pt>
                <c:pt idx="5">
                  <c:v>-0.183542853</c:v>
                </c:pt>
                <c:pt idx="6">
                  <c:v>-0.1727655</c:v>
                </c:pt>
                <c:pt idx="7">
                  <c:v>-0.198425417</c:v>
                </c:pt>
                <c:pt idx="8">
                  <c:v>-0.078864035</c:v>
                </c:pt>
                <c:pt idx="9">
                  <c:v>-0.21210136</c:v>
                </c:pt>
                <c:pt idx="10">
                  <c:v>-0.128342276</c:v>
                </c:pt>
                <c:pt idx="11">
                  <c:v>-0.149896171</c:v>
                </c:pt>
                <c:pt idx="12">
                  <c:v>-0.167954692</c:v>
                </c:pt>
                <c:pt idx="13">
                  <c:v>-0.181099202</c:v>
                </c:pt>
                <c:pt idx="14">
                  <c:v>-0.185915683</c:v>
                </c:pt>
                <c:pt idx="15">
                  <c:v>-0.229894965</c:v>
                </c:pt>
                <c:pt idx="16">
                  <c:v>-0.155758284</c:v>
                </c:pt>
                <c:pt idx="17">
                  <c:v>-0.24922257</c:v>
                </c:pt>
              </c:numCache>
            </c:numRef>
          </c:yVal>
          <c:smooth val="0"/>
        </c:ser>
        <c:ser>
          <c:idx val="2"/>
          <c:order val="2"/>
          <c:tx>
            <c:v>Landmark 3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DD0806"/>
              </a:solidFill>
              <a:ln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'Shape Models I'!$G$90:$G$107</c:f>
              <c:numCache>
                <c:formatCode>0.00000</c:formatCode>
                <c:ptCount val="18"/>
                <c:pt idx="0">
                  <c:v>-0.358634075</c:v>
                </c:pt>
                <c:pt idx="1">
                  <c:v>-0.293166874</c:v>
                </c:pt>
                <c:pt idx="2">
                  <c:v>-0.291541173</c:v>
                </c:pt>
                <c:pt idx="3">
                  <c:v>-0.344856233</c:v>
                </c:pt>
                <c:pt idx="4">
                  <c:v>-0.274230549</c:v>
                </c:pt>
                <c:pt idx="5">
                  <c:v>-0.336316039</c:v>
                </c:pt>
                <c:pt idx="6">
                  <c:v>-0.324242039</c:v>
                </c:pt>
                <c:pt idx="7">
                  <c:v>-0.29788293</c:v>
                </c:pt>
                <c:pt idx="8">
                  <c:v>-0.328558391</c:v>
                </c:pt>
                <c:pt idx="9">
                  <c:v>-0.294012943</c:v>
                </c:pt>
                <c:pt idx="10">
                  <c:v>-0.331919456</c:v>
                </c:pt>
                <c:pt idx="11">
                  <c:v>-0.318634437</c:v>
                </c:pt>
                <c:pt idx="12">
                  <c:v>-0.360201253</c:v>
                </c:pt>
                <c:pt idx="13">
                  <c:v>-0.326255616</c:v>
                </c:pt>
                <c:pt idx="14">
                  <c:v>-0.296311571</c:v>
                </c:pt>
                <c:pt idx="15">
                  <c:v>-0.293553431</c:v>
                </c:pt>
                <c:pt idx="16">
                  <c:v>-0.289693296</c:v>
                </c:pt>
                <c:pt idx="17">
                  <c:v>-0.272634263</c:v>
                </c:pt>
              </c:numCache>
            </c:numRef>
          </c:xVal>
          <c:yVal>
            <c:numRef>
              <c:f>'Shape Models I'!$H$90:$H$107</c:f>
              <c:numCache>
                <c:formatCode>0.00000</c:formatCode>
                <c:ptCount val="18"/>
                <c:pt idx="0">
                  <c:v>0.052093424</c:v>
                </c:pt>
                <c:pt idx="1">
                  <c:v>0.050669974</c:v>
                </c:pt>
                <c:pt idx="2">
                  <c:v>-0.023681017</c:v>
                </c:pt>
                <c:pt idx="3">
                  <c:v>-0.016396253</c:v>
                </c:pt>
                <c:pt idx="4">
                  <c:v>-0.014055511</c:v>
                </c:pt>
                <c:pt idx="5">
                  <c:v>0.043803922</c:v>
                </c:pt>
                <c:pt idx="6">
                  <c:v>-0.010432842</c:v>
                </c:pt>
                <c:pt idx="7">
                  <c:v>-0.009516548</c:v>
                </c:pt>
                <c:pt idx="8">
                  <c:v>-0.041468557</c:v>
                </c:pt>
                <c:pt idx="9">
                  <c:v>0.010477748</c:v>
                </c:pt>
                <c:pt idx="10">
                  <c:v>-0.000850251</c:v>
                </c:pt>
                <c:pt idx="11">
                  <c:v>-0.016164199</c:v>
                </c:pt>
                <c:pt idx="12">
                  <c:v>-0.018650348</c:v>
                </c:pt>
                <c:pt idx="13">
                  <c:v>-0.023336993</c:v>
                </c:pt>
                <c:pt idx="14">
                  <c:v>-0.043716527</c:v>
                </c:pt>
                <c:pt idx="15">
                  <c:v>-0.04870227</c:v>
                </c:pt>
                <c:pt idx="16">
                  <c:v>-0.004739789</c:v>
                </c:pt>
                <c:pt idx="17">
                  <c:v>-0.001007862</c:v>
                </c:pt>
              </c:numCache>
            </c:numRef>
          </c:yVal>
          <c:smooth val="0"/>
        </c:ser>
        <c:ser>
          <c:idx val="3"/>
          <c:order val="3"/>
          <c:tx>
            <c:v>Landmark 4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I'!$I$90:$I$107</c:f>
              <c:numCache>
                <c:formatCode>0.00000</c:formatCode>
                <c:ptCount val="18"/>
                <c:pt idx="0">
                  <c:v>-0.508328832</c:v>
                </c:pt>
                <c:pt idx="1">
                  <c:v>-0.483903021</c:v>
                </c:pt>
                <c:pt idx="2">
                  <c:v>-0.480533381</c:v>
                </c:pt>
                <c:pt idx="3">
                  <c:v>-0.485008751</c:v>
                </c:pt>
                <c:pt idx="4">
                  <c:v>-0.463480986</c:v>
                </c:pt>
                <c:pt idx="5">
                  <c:v>-0.383189511</c:v>
                </c:pt>
                <c:pt idx="6">
                  <c:v>-0.479564584</c:v>
                </c:pt>
                <c:pt idx="7">
                  <c:v>-0.466256843</c:v>
                </c:pt>
                <c:pt idx="8">
                  <c:v>-0.43901863</c:v>
                </c:pt>
                <c:pt idx="9">
                  <c:v>-0.430352564</c:v>
                </c:pt>
                <c:pt idx="10">
                  <c:v>-0.394039136</c:v>
                </c:pt>
                <c:pt idx="11">
                  <c:v>-0.425472429</c:v>
                </c:pt>
                <c:pt idx="12">
                  <c:v>-0.435015716</c:v>
                </c:pt>
                <c:pt idx="13">
                  <c:v>-0.478196286</c:v>
                </c:pt>
                <c:pt idx="14">
                  <c:v>-0.437509039</c:v>
                </c:pt>
                <c:pt idx="15">
                  <c:v>-0.395808755</c:v>
                </c:pt>
                <c:pt idx="16">
                  <c:v>-0.437470806</c:v>
                </c:pt>
                <c:pt idx="17">
                  <c:v>-0.406905904</c:v>
                </c:pt>
              </c:numCache>
            </c:numRef>
          </c:xVal>
          <c:yVal>
            <c:numRef>
              <c:f>'Shape Models I'!$J$90:$J$107</c:f>
              <c:numCache>
                <c:formatCode>0.00000</c:formatCode>
                <c:ptCount val="18"/>
                <c:pt idx="0">
                  <c:v>0.094027179</c:v>
                </c:pt>
                <c:pt idx="1">
                  <c:v>0.16356752</c:v>
                </c:pt>
                <c:pt idx="2">
                  <c:v>0.133775512</c:v>
                </c:pt>
                <c:pt idx="3">
                  <c:v>0.084346579</c:v>
                </c:pt>
                <c:pt idx="4">
                  <c:v>0.174613655</c:v>
                </c:pt>
                <c:pt idx="5">
                  <c:v>0.15970716</c:v>
                </c:pt>
                <c:pt idx="6">
                  <c:v>0.200170887</c:v>
                </c:pt>
                <c:pt idx="7">
                  <c:v>0.204963949</c:v>
                </c:pt>
                <c:pt idx="8">
                  <c:v>0.089889212</c:v>
                </c:pt>
                <c:pt idx="9">
                  <c:v>0.180222673</c:v>
                </c:pt>
                <c:pt idx="10">
                  <c:v>0.136344318</c:v>
                </c:pt>
                <c:pt idx="11">
                  <c:v>0.241468712</c:v>
                </c:pt>
                <c:pt idx="12">
                  <c:v>0.110079778</c:v>
                </c:pt>
                <c:pt idx="13">
                  <c:v>0.180648092</c:v>
                </c:pt>
                <c:pt idx="14">
                  <c:v>0.208704011</c:v>
                </c:pt>
                <c:pt idx="15">
                  <c:v>0.292661912</c:v>
                </c:pt>
                <c:pt idx="16">
                  <c:v>0.245981432</c:v>
                </c:pt>
                <c:pt idx="17">
                  <c:v>0.165584536</c:v>
                </c:pt>
              </c:numCache>
            </c:numRef>
          </c:yVal>
          <c:smooth val="0"/>
        </c:ser>
        <c:ser>
          <c:idx val="4"/>
          <c:order val="4"/>
          <c:tx>
            <c:v>Landmark 5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6711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I'!$K$90:$K$107</c:f>
              <c:numCache>
                <c:formatCode>0.00000</c:formatCode>
                <c:ptCount val="18"/>
                <c:pt idx="0">
                  <c:v>-0.065252208</c:v>
                </c:pt>
                <c:pt idx="1">
                  <c:v>-0.1038591</c:v>
                </c:pt>
                <c:pt idx="2">
                  <c:v>-0.184994295</c:v>
                </c:pt>
                <c:pt idx="3">
                  <c:v>-0.123728719</c:v>
                </c:pt>
                <c:pt idx="4">
                  <c:v>-0.166378739</c:v>
                </c:pt>
                <c:pt idx="5">
                  <c:v>-0.224033119</c:v>
                </c:pt>
                <c:pt idx="6">
                  <c:v>-0.158793491</c:v>
                </c:pt>
                <c:pt idx="7">
                  <c:v>-0.102196433</c:v>
                </c:pt>
                <c:pt idx="8">
                  <c:v>-0.132569501</c:v>
                </c:pt>
                <c:pt idx="9">
                  <c:v>-0.141281531</c:v>
                </c:pt>
                <c:pt idx="10">
                  <c:v>-0.162676769</c:v>
                </c:pt>
                <c:pt idx="11">
                  <c:v>-0.119614492</c:v>
                </c:pt>
                <c:pt idx="12">
                  <c:v>-0.159092954</c:v>
                </c:pt>
                <c:pt idx="13">
                  <c:v>-0.116371025</c:v>
                </c:pt>
                <c:pt idx="14">
                  <c:v>-0.10845476</c:v>
                </c:pt>
                <c:pt idx="15">
                  <c:v>-0.105175673</c:v>
                </c:pt>
                <c:pt idx="16">
                  <c:v>-0.130784248</c:v>
                </c:pt>
                <c:pt idx="17">
                  <c:v>-0.174065657</c:v>
                </c:pt>
              </c:numCache>
            </c:numRef>
          </c:xVal>
          <c:yVal>
            <c:numRef>
              <c:f>'Shape Models I'!$L$90:$L$107</c:f>
              <c:numCache>
                <c:formatCode>0.00000</c:formatCode>
                <c:ptCount val="18"/>
                <c:pt idx="0">
                  <c:v>0.046078422</c:v>
                </c:pt>
                <c:pt idx="1">
                  <c:v>0.07924643</c:v>
                </c:pt>
                <c:pt idx="2">
                  <c:v>0.126381782</c:v>
                </c:pt>
                <c:pt idx="3">
                  <c:v>0.14340359</c:v>
                </c:pt>
                <c:pt idx="4">
                  <c:v>0.125745453</c:v>
                </c:pt>
                <c:pt idx="5">
                  <c:v>0.127055947</c:v>
                </c:pt>
                <c:pt idx="6">
                  <c:v>0.108722347</c:v>
                </c:pt>
                <c:pt idx="7">
                  <c:v>0.12931821</c:v>
                </c:pt>
                <c:pt idx="8">
                  <c:v>0.157102237</c:v>
                </c:pt>
                <c:pt idx="9">
                  <c:v>0.150546136</c:v>
                </c:pt>
                <c:pt idx="10">
                  <c:v>0.142198084</c:v>
                </c:pt>
                <c:pt idx="11">
                  <c:v>0.075230663</c:v>
                </c:pt>
                <c:pt idx="12">
                  <c:v>0.150403256</c:v>
                </c:pt>
                <c:pt idx="13">
                  <c:v>0.12195202</c:v>
                </c:pt>
                <c:pt idx="14">
                  <c:v>0.134467052</c:v>
                </c:pt>
                <c:pt idx="15">
                  <c:v>0.088494482</c:v>
                </c:pt>
                <c:pt idx="16">
                  <c:v>0.038554123</c:v>
                </c:pt>
                <c:pt idx="17">
                  <c:v>0.161767178</c:v>
                </c:pt>
              </c:numCache>
            </c:numRef>
          </c:yVal>
          <c:smooth val="0"/>
        </c:ser>
        <c:ser>
          <c:idx val="5"/>
          <c:order val="5"/>
          <c:tx>
            <c:v>Landmark 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66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I'!$M$90:$M$107</c:f>
              <c:numCache>
                <c:formatCode>0.00000</c:formatCode>
                <c:ptCount val="18"/>
                <c:pt idx="0">
                  <c:v>0.00058453</c:v>
                </c:pt>
                <c:pt idx="1">
                  <c:v>0.006321207</c:v>
                </c:pt>
                <c:pt idx="2">
                  <c:v>0.00139535</c:v>
                </c:pt>
                <c:pt idx="3">
                  <c:v>0.003839852</c:v>
                </c:pt>
                <c:pt idx="4">
                  <c:v>-0.009911081</c:v>
                </c:pt>
                <c:pt idx="5">
                  <c:v>-0.000854421</c:v>
                </c:pt>
                <c:pt idx="6">
                  <c:v>0.00431384</c:v>
                </c:pt>
                <c:pt idx="7">
                  <c:v>-0.000429798</c:v>
                </c:pt>
                <c:pt idx="8">
                  <c:v>-0.001369668</c:v>
                </c:pt>
                <c:pt idx="9">
                  <c:v>-0.005670322</c:v>
                </c:pt>
                <c:pt idx="10">
                  <c:v>-0.044477532</c:v>
                </c:pt>
                <c:pt idx="11">
                  <c:v>0.019803838</c:v>
                </c:pt>
                <c:pt idx="12">
                  <c:v>0.001328717</c:v>
                </c:pt>
                <c:pt idx="13">
                  <c:v>-0.00303317</c:v>
                </c:pt>
                <c:pt idx="14">
                  <c:v>0.025678149</c:v>
                </c:pt>
                <c:pt idx="15">
                  <c:v>0.010472393</c:v>
                </c:pt>
                <c:pt idx="16">
                  <c:v>0.00506247</c:v>
                </c:pt>
                <c:pt idx="17">
                  <c:v>0.00486976</c:v>
                </c:pt>
              </c:numCache>
            </c:numRef>
          </c:xVal>
          <c:yVal>
            <c:numRef>
              <c:f>'Shape Models I'!$N$90:$N$107</c:f>
              <c:numCache>
                <c:formatCode>0.00000</c:formatCode>
                <c:ptCount val="18"/>
                <c:pt idx="0">
                  <c:v>0.183821096</c:v>
                </c:pt>
                <c:pt idx="1">
                  <c:v>0.152252982</c:v>
                </c:pt>
                <c:pt idx="2">
                  <c:v>0.204725118</c:v>
                </c:pt>
                <c:pt idx="3">
                  <c:v>0.181623365</c:v>
                </c:pt>
                <c:pt idx="4">
                  <c:v>0.137535023</c:v>
                </c:pt>
                <c:pt idx="5">
                  <c:v>0.138315838</c:v>
                </c:pt>
                <c:pt idx="6">
                  <c:v>0.10928334</c:v>
                </c:pt>
                <c:pt idx="7">
                  <c:v>0.120637355</c:v>
                </c:pt>
                <c:pt idx="8">
                  <c:v>0.151253296</c:v>
                </c:pt>
                <c:pt idx="9">
                  <c:v>0.150284362</c:v>
                </c:pt>
                <c:pt idx="10">
                  <c:v>0.14544429</c:v>
                </c:pt>
                <c:pt idx="11">
                  <c:v>0.073358926</c:v>
                </c:pt>
                <c:pt idx="12">
                  <c:v>0.161103369</c:v>
                </c:pt>
                <c:pt idx="13">
                  <c:v>0.121712198</c:v>
                </c:pt>
                <c:pt idx="14">
                  <c:v>0.149079263</c:v>
                </c:pt>
                <c:pt idx="15">
                  <c:v>0.111838991</c:v>
                </c:pt>
                <c:pt idx="16">
                  <c:v>0.044446422</c:v>
                </c:pt>
                <c:pt idx="17">
                  <c:v>0.213630592</c:v>
                </c:pt>
              </c:numCache>
            </c:numRef>
          </c:yVal>
          <c:smooth val="0"/>
        </c:ser>
        <c:ser>
          <c:idx val="6"/>
          <c:order val="6"/>
          <c:tx>
            <c:v>Landmark 7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'Shape Models I'!$O$90:$O$107</c:f>
              <c:numCache>
                <c:formatCode>0.00000</c:formatCode>
                <c:ptCount val="18"/>
                <c:pt idx="0">
                  <c:v>0.072424763</c:v>
                </c:pt>
                <c:pt idx="1">
                  <c:v>0.09394463</c:v>
                </c:pt>
                <c:pt idx="2">
                  <c:v>0.194748934</c:v>
                </c:pt>
                <c:pt idx="3">
                  <c:v>0.116024791</c:v>
                </c:pt>
                <c:pt idx="4">
                  <c:v>0.16780607</c:v>
                </c:pt>
                <c:pt idx="5">
                  <c:v>0.221408597</c:v>
                </c:pt>
                <c:pt idx="6">
                  <c:v>0.15592082</c:v>
                </c:pt>
                <c:pt idx="7">
                  <c:v>0.107683698</c:v>
                </c:pt>
                <c:pt idx="8">
                  <c:v>0.156231051</c:v>
                </c:pt>
                <c:pt idx="9">
                  <c:v>0.121125535</c:v>
                </c:pt>
                <c:pt idx="10">
                  <c:v>0.110499611</c:v>
                </c:pt>
                <c:pt idx="11">
                  <c:v>0.149452218</c:v>
                </c:pt>
                <c:pt idx="12">
                  <c:v>0.137817327</c:v>
                </c:pt>
                <c:pt idx="13">
                  <c:v>0.148298126</c:v>
                </c:pt>
                <c:pt idx="14">
                  <c:v>0.141317284</c:v>
                </c:pt>
                <c:pt idx="15">
                  <c:v>0.105422237</c:v>
                </c:pt>
                <c:pt idx="16">
                  <c:v>0.126107249</c:v>
                </c:pt>
                <c:pt idx="17">
                  <c:v>0.195719977</c:v>
                </c:pt>
              </c:numCache>
            </c:numRef>
          </c:xVal>
          <c:yVal>
            <c:numRef>
              <c:f>'Shape Models I'!$P$90:$P$107</c:f>
              <c:numCache>
                <c:formatCode>0.00000</c:formatCode>
                <c:ptCount val="18"/>
                <c:pt idx="0">
                  <c:v>0.034124085</c:v>
                </c:pt>
                <c:pt idx="1">
                  <c:v>0.065293774</c:v>
                </c:pt>
                <c:pt idx="2">
                  <c:v>0.113437963</c:v>
                </c:pt>
                <c:pt idx="3">
                  <c:v>0.157686744</c:v>
                </c:pt>
                <c:pt idx="4">
                  <c:v>0.119842493</c:v>
                </c:pt>
                <c:pt idx="5">
                  <c:v>0.128882573</c:v>
                </c:pt>
                <c:pt idx="6">
                  <c:v>0.08781162</c:v>
                </c:pt>
                <c:pt idx="7">
                  <c:v>0.12376683</c:v>
                </c:pt>
                <c:pt idx="8">
                  <c:v>0.169551778</c:v>
                </c:pt>
                <c:pt idx="9">
                  <c:v>0.162443269</c:v>
                </c:pt>
                <c:pt idx="10">
                  <c:v>0.142556411</c:v>
                </c:pt>
                <c:pt idx="11">
                  <c:v>0.071618353</c:v>
                </c:pt>
                <c:pt idx="12">
                  <c:v>0.14415851</c:v>
                </c:pt>
                <c:pt idx="13">
                  <c:v>0.125560442</c:v>
                </c:pt>
                <c:pt idx="14">
                  <c:v>0.131396935</c:v>
                </c:pt>
                <c:pt idx="15">
                  <c:v>0.052353576</c:v>
                </c:pt>
                <c:pt idx="16">
                  <c:v>0.073123553</c:v>
                </c:pt>
                <c:pt idx="17">
                  <c:v>0.155704634</c:v>
                </c:pt>
              </c:numCache>
            </c:numRef>
          </c:yVal>
          <c:smooth val="0"/>
        </c:ser>
        <c:ser>
          <c:idx val="7"/>
          <c:order val="7"/>
          <c:tx>
            <c:v>Landmark 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I'!$Q$90:$Q$107</c:f>
              <c:numCache>
                <c:formatCode>0.00000</c:formatCode>
                <c:ptCount val="18"/>
                <c:pt idx="0">
                  <c:v>0.545482346</c:v>
                </c:pt>
                <c:pt idx="1">
                  <c:v>0.477235342</c:v>
                </c:pt>
                <c:pt idx="2">
                  <c:v>0.497509269</c:v>
                </c:pt>
                <c:pt idx="3">
                  <c:v>0.52036455</c:v>
                </c:pt>
                <c:pt idx="4">
                  <c:v>0.447502493</c:v>
                </c:pt>
                <c:pt idx="5">
                  <c:v>0.386635676</c:v>
                </c:pt>
                <c:pt idx="6">
                  <c:v>0.487112</c:v>
                </c:pt>
                <c:pt idx="7">
                  <c:v>0.481218874</c:v>
                </c:pt>
                <c:pt idx="8">
                  <c:v>0.403421173</c:v>
                </c:pt>
                <c:pt idx="9">
                  <c:v>0.4530073</c:v>
                </c:pt>
                <c:pt idx="10">
                  <c:v>0.480557239</c:v>
                </c:pt>
                <c:pt idx="11">
                  <c:v>0.42088177</c:v>
                </c:pt>
                <c:pt idx="12">
                  <c:v>0.478500306</c:v>
                </c:pt>
                <c:pt idx="13">
                  <c:v>0.516652888</c:v>
                </c:pt>
                <c:pt idx="14">
                  <c:v>0.421000113</c:v>
                </c:pt>
                <c:pt idx="15">
                  <c:v>0.487788555</c:v>
                </c:pt>
                <c:pt idx="16">
                  <c:v>0.4671589</c:v>
                </c:pt>
                <c:pt idx="17">
                  <c:v>0.442454397</c:v>
                </c:pt>
              </c:numCache>
            </c:numRef>
          </c:xVal>
          <c:yVal>
            <c:numRef>
              <c:f>'Shape Models I'!$R$90:$R$107</c:f>
              <c:numCache>
                <c:formatCode>0.00000</c:formatCode>
                <c:ptCount val="18"/>
                <c:pt idx="0">
                  <c:v>0.076045502</c:v>
                </c:pt>
                <c:pt idx="1">
                  <c:v>0.117735403</c:v>
                </c:pt>
                <c:pt idx="2">
                  <c:v>0.123681383</c:v>
                </c:pt>
                <c:pt idx="3">
                  <c:v>0.057497309</c:v>
                </c:pt>
                <c:pt idx="4">
                  <c:v>0.114902002</c:v>
                </c:pt>
                <c:pt idx="5">
                  <c:v>0.116705729</c:v>
                </c:pt>
                <c:pt idx="6">
                  <c:v>0.151892481</c:v>
                </c:pt>
                <c:pt idx="7">
                  <c:v>0.179902988</c:v>
                </c:pt>
                <c:pt idx="8">
                  <c:v>0.042215723</c:v>
                </c:pt>
                <c:pt idx="9">
                  <c:v>0.117113719</c:v>
                </c:pt>
                <c:pt idx="10">
                  <c:v>0.107583064</c:v>
                </c:pt>
                <c:pt idx="11">
                  <c:v>0.239821677</c:v>
                </c:pt>
                <c:pt idx="12">
                  <c:v>0.090469839</c:v>
                </c:pt>
                <c:pt idx="13">
                  <c:v>0.179838705</c:v>
                </c:pt>
                <c:pt idx="14">
                  <c:v>0.165492284</c:v>
                </c:pt>
                <c:pt idx="15">
                  <c:v>0.288240032</c:v>
                </c:pt>
                <c:pt idx="16">
                  <c:v>0.204710199</c:v>
                </c:pt>
                <c:pt idx="17">
                  <c:v>0.165353567</c:v>
                </c:pt>
              </c:numCache>
            </c:numRef>
          </c:yVal>
          <c:smooth val="0"/>
        </c:ser>
        <c:ser>
          <c:idx val="8"/>
          <c:order val="8"/>
          <c:tx>
            <c:v>Landmark 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1FB714"/>
              </a:solidFill>
              <a:ln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'Shape Models I'!$S$90:$S$107</c:f>
              <c:numCache>
                <c:formatCode>0.00000</c:formatCode>
                <c:ptCount val="18"/>
                <c:pt idx="0">
                  <c:v>0.341903292</c:v>
                </c:pt>
                <c:pt idx="1">
                  <c:v>0.347440262</c:v>
                </c:pt>
                <c:pt idx="2">
                  <c:v>0.297950668</c:v>
                </c:pt>
                <c:pt idx="3">
                  <c:v>0.326932025</c:v>
                </c:pt>
                <c:pt idx="4">
                  <c:v>0.295891677</c:v>
                </c:pt>
                <c:pt idx="5">
                  <c:v>0.314167025</c:v>
                </c:pt>
                <c:pt idx="6">
                  <c:v>0.30174576</c:v>
                </c:pt>
                <c:pt idx="7">
                  <c:v>0.288820155</c:v>
                </c:pt>
                <c:pt idx="8">
                  <c:v>0.347823155</c:v>
                </c:pt>
                <c:pt idx="9">
                  <c:v>0.266280507</c:v>
                </c:pt>
                <c:pt idx="10">
                  <c:v>0.315257871</c:v>
                </c:pt>
                <c:pt idx="11">
                  <c:v>0.322752636</c:v>
                </c:pt>
                <c:pt idx="12">
                  <c:v>0.352751422</c:v>
                </c:pt>
                <c:pt idx="13">
                  <c:v>0.300238796</c:v>
                </c:pt>
                <c:pt idx="14">
                  <c:v>0.309390099</c:v>
                </c:pt>
                <c:pt idx="15">
                  <c:v>0.237681147</c:v>
                </c:pt>
                <c:pt idx="16">
                  <c:v>0.328534332</c:v>
                </c:pt>
                <c:pt idx="17">
                  <c:v>0.254204141</c:v>
                </c:pt>
              </c:numCache>
            </c:numRef>
          </c:xVal>
          <c:yVal>
            <c:numRef>
              <c:f>'Shape Models I'!$T$90:$T$107</c:f>
              <c:numCache>
                <c:formatCode>0.00000</c:formatCode>
                <c:ptCount val="18"/>
                <c:pt idx="0">
                  <c:v>0.022167136</c:v>
                </c:pt>
                <c:pt idx="1">
                  <c:v>0.012235825</c:v>
                </c:pt>
                <c:pt idx="2">
                  <c:v>-0.062535781</c:v>
                </c:pt>
                <c:pt idx="3">
                  <c:v>-0.046924743</c:v>
                </c:pt>
                <c:pt idx="4">
                  <c:v>-0.035011142</c:v>
                </c:pt>
                <c:pt idx="5">
                  <c:v>-0.004535835</c:v>
                </c:pt>
                <c:pt idx="6">
                  <c:v>-0.041060545</c:v>
                </c:pt>
                <c:pt idx="7">
                  <c:v>-0.06106035</c:v>
                </c:pt>
                <c:pt idx="8">
                  <c:v>-0.071621917</c:v>
                </c:pt>
                <c:pt idx="9">
                  <c:v>-0.019722336</c:v>
                </c:pt>
                <c:pt idx="10">
                  <c:v>-0.024733291</c:v>
                </c:pt>
                <c:pt idx="11">
                  <c:v>-0.066950645</c:v>
                </c:pt>
                <c:pt idx="12">
                  <c:v>-0.053049909</c:v>
                </c:pt>
                <c:pt idx="13">
                  <c:v>-0.078424643</c:v>
                </c:pt>
                <c:pt idx="14">
                  <c:v>-0.039225963</c:v>
                </c:pt>
                <c:pt idx="15">
                  <c:v>-0.059055912</c:v>
                </c:pt>
                <c:pt idx="16">
                  <c:v>-0.027412624</c:v>
                </c:pt>
                <c:pt idx="17">
                  <c:v>-0.037033412</c:v>
                </c:pt>
              </c:numCache>
            </c:numRef>
          </c:yVal>
          <c:smooth val="0"/>
        </c:ser>
        <c:ser>
          <c:idx val="9"/>
          <c:order val="9"/>
          <c:tx>
            <c:v>Landmark 10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3366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I'!$U$90:$U$107</c:f>
              <c:numCache>
                <c:formatCode>0.00000</c:formatCode>
                <c:ptCount val="18"/>
                <c:pt idx="0">
                  <c:v>0.138321628</c:v>
                </c:pt>
                <c:pt idx="1">
                  <c:v>0.19715798</c:v>
                </c:pt>
                <c:pt idx="2">
                  <c:v>0.126027581</c:v>
                </c:pt>
                <c:pt idx="3">
                  <c:v>0.144543028</c:v>
                </c:pt>
                <c:pt idx="4">
                  <c:v>0.24297675</c:v>
                </c:pt>
                <c:pt idx="5">
                  <c:v>0.25456895</c:v>
                </c:pt>
                <c:pt idx="6">
                  <c:v>0.184212487</c:v>
                </c:pt>
                <c:pt idx="7">
                  <c:v>0.183088763</c:v>
                </c:pt>
                <c:pt idx="8">
                  <c:v>0.28589004</c:v>
                </c:pt>
                <c:pt idx="9">
                  <c:v>0.234253284</c:v>
                </c:pt>
                <c:pt idx="10">
                  <c:v>0.249107946</c:v>
                </c:pt>
                <c:pt idx="11">
                  <c:v>0.227440919</c:v>
                </c:pt>
                <c:pt idx="12">
                  <c:v>0.187007557</c:v>
                </c:pt>
                <c:pt idx="13">
                  <c:v>0.080701961</c:v>
                </c:pt>
                <c:pt idx="14">
                  <c:v>0.207079402</c:v>
                </c:pt>
                <c:pt idx="15">
                  <c:v>0.164154563</c:v>
                </c:pt>
                <c:pt idx="16">
                  <c:v>0.229201922</c:v>
                </c:pt>
                <c:pt idx="17">
                  <c:v>0.140934427</c:v>
                </c:pt>
              </c:numCache>
            </c:numRef>
          </c:xVal>
          <c:yVal>
            <c:numRef>
              <c:f>'Shape Models I'!$V$90:$V$107</c:f>
              <c:numCache>
                <c:formatCode>0.00000</c:formatCode>
                <c:ptCount val="18"/>
                <c:pt idx="0">
                  <c:v>-0.163446018</c:v>
                </c:pt>
                <c:pt idx="1">
                  <c:v>-0.16355655</c:v>
                </c:pt>
                <c:pt idx="2">
                  <c:v>-0.196203553</c:v>
                </c:pt>
                <c:pt idx="3">
                  <c:v>-0.183366964</c:v>
                </c:pt>
                <c:pt idx="4">
                  <c:v>-0.150383865</c:v>
                </c:pt>
                <c:pt idx="5">
                  <c:v>-0.188444864</c:v>
                </c:pt>
                <c:pt idx="6">
                  <c:v>-0.175924755</c:v>
                </c:pt>
                <c:pt idx="7">
                  <c:v>-0.202274442</c:v>
                </c:pt>
                <c:pt idx="8">
                  <c:v>-0.099212472</c:v>
                </c:pt>
                <c:pt idx="9">
                  <c:v>-0.228381929</c:v>
                </c:pt>
                <c:pt idx="10">
                  <c:v>-0.212745452</c:v>
                </c:pt>
                <c:pt idx="11">
                  <c:v>-0.159681666</c:v>
                </c:pt>
                <c:pt idx="12">
                  <c:v>-0.194959966</c:v>
                </c:pt>
                <c:pt idx="13">
                  <c:v>-0.172803992</c:v>
                </c:pt>
                <c:pt idx="14">
                  <c:v>-0.177833529</c:v>
                </c:pt>
                <c:pt idx="15">
                  <c:v>-0.217728256</c:v>
                </c:pt>
                <c:pt idx="16">
                  <c:v>-0.131803882</c:v>
                </c:pt>
                <c:pt idx="17">
                  <c:v>-0.261232173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154152"/>
        <c:axId val="1883162312"/>
      </c:scatterChart>
      <c:valAx>
        <c:axId val="1883154152"/>
        <c:scaling>
          <c:orientation val="minMax"/>
          <c:max val="0.6"/>
          <c:min val="-0.6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S1</a:t>
                </a:r>
              </a:p>
            </c:rich>
          </c:tx>
          <c:layout>
            <c:manualLayout>
              <c:xMode val="edge"/>
              <c:yMode val="edge"/>
              <c:x val="0.532308492050018"/>
              <c:y val="0.04126987325604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3162312"/>
        <c:crossesAt val="0.6"/>
        <c:crossBetween val="midCat"/>
        <c:majorUnit val="0.2"/>
        <c:minorUnit val="0.2"/>
      </c:valAx>
      <c:valAx>
        <c:axId val="1883162312"/>
        <c:scaling>
          <c:orientation val="maxMin"/>
          <c:max val="0.6"/>
          <c:min val="-0.6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S2</a:t>
                </a:r>
              </a:p>
            </c:rich>
          </c:tx>
          <c:layout>
            <c:manualLayout>
              <c:xMode val="edge"/>
              <c:yMode val="edge"/>
              <c:x val="0.0400000600962441"/>
              <c:y val="0.48571466216724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3154152"/>
        <c:crossesAt val="-0.6"/>
        <c:crossBetween val="midCat"/>
        <c:majorUnit val="0.2"/>
        <c:minorUnit val="0.2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0769517382087"/>
          <c:y val="0.13333343667336"/>
          <c:w val="0.741539575630372"/>
          <c:h val="0.761905352419203"/>
        </c:manualLayout>
      </c:layout>
      <c:scatterChart>
        <c:scatterStyle val="lineMarker"/>
        <c:varyColors val="0"/>
        <c:ser>
          <c:idx val="0"/>
          <c:order val="0"/>
          <c:tx>
            <c:v>Landmark 1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I'!$C$112</c:f>
              <c:numCache>
                <c:formatCode>0.00000</c:formatCode>
                <c:ptCount val="1"/>
                <c:pt idx="0">
                  <c:v>-0.00769905688888889</c:v>
                </c:pt>
              </c:numCache>
            </c:numRef>
          </c:xVal>
          <c:yVal>
            <c:numRef>
              <c:f>'Shape Models I'!$D$112</c:f>
              <c:numCache>
                <c:formatCode>0.00000</c:formatCode>
                <c:ptCount val="1"/>
                <c:pt idx="0">
                  <c:v>-0.283891489722222</c:v>
                </c:pt>
              </c:numCache>
            </c:numRef>
          </c:yVal>
          <c:smooth val="0"/>
        </c:ser>
        <c:ser>
          <c:idx val="1"/>
          <c:order val="1"/>
          <c:tx>
            <c:v>Landmark 2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3333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I'!$E$112</c:f>
              <c:numCache>
                <c:formatCode>0.00000</c:formatCode>
                <c:ptCount val="1"/>
                <c:pt idx="0">
                  <c:v>-0.205566049666667</c:v>
                </c:pt>
              </c:numCache>
            </c:numRef>
          </c:xVal>
          <c:yVal>
            <c:numRef>
              <c:f>'Shape Models I'!$F$112</c:f>
              <c:numCache>
                <c:formatCode>0.00000</c:formatCode>
                <c:ptCount val="1"/>
                <c:pt idx="0">
                  <c:v>-0.173479132111111</c:v>
                </c:pt>
              </c:numCache>
            </c:numRef>
          </c:yVal>
          <c:smooth val="0"/>
        </c:ser>
        <c:ser>
          <c:idx val="2"/>
          <c:order val="2"/>
          <c:tx>
            <c:v>Landmark 3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'Shape Models I'!$G$112</c:f>
              <c:numCache>
                <c:formatCode>0.00000</c:formatCode>
                <c:ptCount val="1"/>
                <c:pt idx="0">
                  <c:v>-0.312924698277778</c:v>
                </c:pt>
              </c:numCache>
            </c:numRef>
          </c:xVal>
          <c:yVal>
            <c:numRef>
              <c:f>'Shape Models I'!$H$112</c:f>
              <c:numCache>
                <c:formatCode>0.00000</c:formatCode>
                <c:ptCount val="1"/>
                <c:pt idx="0">
                  <c:v>-0.00642632772222222</c:v>
                </c:pt>
              </c:numCache>
            </c:numRef>
          </c:yVal>
          <c:smooth val="0"/>
        </c:ser>
        <c:ser>
          <c:idx val="3"/>
          <c:order val="3"/>
          <c:tx>
            <c:v>Landmark 4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I'!$I$112</c:f>
              <c:numCache>
                <c:formatCode>0.00000</c:formatCode>
                <c:ptCount val="1"/>
                <c:pt idx="0">
                  <c:v>-0.446114176333333</c:v>
                </c:pt>
              </c:numCache>
            </c:numRef>
          </c:xVal>
          <c:yVal>
            <c:numRef>
              <c:f>'Shape Models I'!$J$112</c:f>
              <c:numCache>
                <c:formatCode>0.00000</c:formatCode>
                <c:ptCount val="1"/>
                <c:pt idx="0">
                  <c:v>0.170375395388889</c:v>
                </c:pt>
              </c:numCache>
            </c:numRef>
          </c:yVal>
          <c:smooth val="0"/>
        </c:ser>
        <c:ser>
          <c:idx val="4"/>
          <c:order val="4"/>
          <c:tx>
            <c:v>Landmark 5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I'!$K$112</c:f>
              <c:numCache>
                <c:formatCode>0.00000</c:formatCode>
                <c:ptCount val="1"/>
                <c:pt idx="0">
                  <c:v>-0.137740150777778</c:v>
                </c:pt>
              </c:numCache>
            </c:numRef>
          </c:xVal>
          <c:yVal>
            <c:numRef>
              <c:f>'Shape Models I'!$L$112</c:f>
              <c:numCache>
                <c:formatCode>0.00000</c:formatCode>
                <c:ptCount val="1"/>
                <c:pt idx="0">
                  <c:v>0.117037078444444</c:v>
                </c:pt>
              </c:numCache>
            </c:numRef>
          </c:yVal>
          <c:smooth val="0"/>
        </c:ser>
        <c:ser>
          <c:idx val="5"/>
          <c:order val="5"/>
          <c:tx>
            <c:v>Landmark 6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I'!$M$112</c:f>
              <c:numCache>
                <c:formatCode>0.00000</c:formatCode>
                <c:ptCount val="1"/>
                <c:pt idx="0">
                  <c:v>0.000995784111111111</c:v>
                </c:pt>
              </c:numCache>
            </c:numRef>
          </c:xVal>
          <c:yVal>
            <c:numRef>
              <c:f>'Shape Models I'!$N$112</c:f>
              <c:numCache>
                <c:formatCode>0.00000</c:formatCode>
                <c:ptCount val="1"/>
                <c:pt idx="0">
                  <c:v>0.141685879222222</c:v>
                </c:pt>
              </c:numCache>
            </c:numRef>
          </c:yVal>
          <c:smooth val="0"/>
        </c:ser>
        <c:ser>
          <c:idx val="6"/>
          <c:order val="6"/>
          <c:tx>
            <c:v>Landmark 7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'Shape Models I'!$O$112</c:f>
              <c:numCache>
                <c:formatCode>0.00000</c:formatCode>
                <c:ptCount val="1"/>
                <c:pt idx="0">
                  <c:v>0.140108495444444</c:v>
                </c:pt>
              </c:numCache>
            </c:numRef>
          </c:xVal>
          <c:yVal>
            <c:numRef>
              <c:f>'Shape Models I'!$P$112</c:f>
              <c:numCache>
                <c:formatCode>0.00000</c:formatCode>
                <c:ptCount val="1"/>
                <c:pt idx="0">
                  <c:v>0.114406307944444</c:v>
                </c:pt>
              </c:numCache>
            </c:numRef>
          </c:yVal>
          <c:smooth val="0"/>
        </c:ser>
        <c:ser>
          <c:idx val="7"/>
          <c:order val="7"/>
          <c:tx>
            <c:v>Landmark 8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I'!$Q$112</c:f>
              <c:numCache>
                <c:formatCode>0.00000</c:formatCode>
                <c:ptCount val="1"/>
                <c:pt idx="0">
                  <c:v>0.467471288388889</c:v>
                </c:pt>
              </c:numCache>
            </c:numRef>
          </c:xVal>
          <c:yVal>
            <c:numRef>
              <c:f>'Shape Models I'!$R$112</c:f>
              <c:numCache>
                <c:formatCode>0.00000</c:formatCode>
                <c:ptCount val="1"/>
                <c:pt idx="0">
                  <c:v>0.141066755888889</c:v>
                </c:pt>
              </c:numCache>
            </c:numRef>
          </c:yVal>
          <c:smooth val="0"/>
        </c:ser>
        <c:ser>
          <c:idx val="8"/>
          <c:order val="8"/>
          <c:tx>
            <c:v>Landmark 9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'Shape Models I'!$S$112</c:f>
              <c:numCache>
                <c:formatCode>0.00000</c:formatCode>
                <c:ptCount val="1"/>
                <c:pt idx="0">
                  <c:v>0.308320276111111</c:v>
                </c:pt>
              </c:numCache>
            </c:numRef>
          </c:xVal>
          <c:yVal>
            <c:numRef>
              <c:f>'Shape Models I'!$T$112</c:f>
              <c:numCache>
                <c:formatCode>0.00000</c:formatCode>
                <c:ptCount val="1"/>
                <c:pt idx="0">
                  <c:v>-0.0385531159444444</c:v>
                </c:pt>
              </c:numCache>
            </c:numRef>
          </c:yVal>
          <c:smooth val="0"/>
        </c:ser>
        <c:ser>
          <c:idx val="9"/>
          <c:order val="9"/>
          <c:tx>
            <c:v>Landmark 10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I'!$U$112</c:f>
              <c:numCache>
                <c:formatCode>0.00000</c:formatCode>
                <c:ptCount val="1"/>
                <c:pt idx="0">
                  <c:v>0.193148288222222</c:v>
                </c:pt>
              </c:numCache>
            </c:numRef>
          </c:xVal>
          <c:yVal>
            <c:numRef>
              <c:f>'Shape Models I'!$V$112</c:f>
              <c:numCache>
                <c:formatCode>0.00000</c:formatCode>
                <c:ptCount val="1"/>
                <c:pt idx="0">
                  <c:v>-0.182221351555556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941352"/>
        <c:axId val="1883949064"/>
      </c:scatterChart>
      <c:valAx>
        <c:axId val="1883941352"/>
        <c:scaling>
          <c:orientation val="minMax"/>
          <c:max val="0.6"/>
          <c:min val="-0.6"/>
        </c:scaling>
        <c:delete val="0"/>
        <c:axPos val="t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S1</a:t>
                </a:r>
              </a:p>
            </c:rich>
          </c:tx>
          <c:layout>
            <c:manualLayout>
              <c:xMode val="edge"/>
              <c:yMode val="edge"/>
              <c:x val="0.532308492050018"/>
              <c:y val="0.04126987325604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3949064"/>
        <c:crossesAt val="0.6"/>
        <c:crossBetween val="midCat"/>
        <c:majorUnit val="0.2"/>
        <c:minorUnit val="0.2"/>
      </c:valAx>
      <c:valAx>
        <c:axId val="1883949064"/>
        <c:scaling>
          <c:orientation val="maxMin"/>
          <c:max val="0.6"/>
          <c:min val="-0.6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S2</a:t>
                </a:r>
              </a:p>
            </c:rich>
          </c:tx>
          <c:layout>
            <c:manualLayout>
              <c:xMode val="edge"/>
              <c:yMode val="edge"/>
              <c:x val="0.0400000600962441"/>
              <c:y val="0.48571466216724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3941352"/>
        <c:crossesAt val="-0.6"/>
        <c:crossBetween val="midCat"/>
        <c:majorUnit val="0.2"/>
        <c:minorUnit val="0.2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PC-1, Model 1</a:t>
            </a:r>
          </a:p>
        </c:rich>
      </c:tx>
      <c:layout>
        <c:manualLayout>
          <c:xMode val="edge"/>
          <c:yMode val="edge"/>
          <c:x val="0.3248730964467"/>
          <c:y val="0.064516274203165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741116751269"/>
          <c:y val="0.198157127909724"/>
          <c:w val="0.710659898477157"/>
          <c:h val="0.6635959632325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I'!$C$275:$C$284</c:f>
              <c:numCache>
                <c:formatCode>0.000</c:formatCode>
                <c:ptCount val="10"/>
                <c:pt idx="0">
                  <c:v>1.70315263314444E-6</c:v>
                </c:pt>
                <c:pt idx="1">
                  <c:v>-0.166696944279019</c:v>
                </c:pt>
                <c:pt idx="2">
                  <c:v>-0.344124401954393</c:v>
                </c:pt>
                <c:pt idx="3">
                  <c:v>-0.484284295403646</c:v>
                </c:pt>
                <c:pt idx="4">
                  <c:v>-0.140577677030207</c:v>
                </c:pt>
                <c:pt idx="5">
                  <c:v>-0.00849306258961505</c:v>
                </c:pt>
                <c:pt idx="6">
                  <c:v>0.13379488573678</c:v>
                </c:pt>
                <c:pt idx="7">
                  <c:v>0.501760567652198</c:v>
                </c:pt>
                <c:pt idx="8">
                  <c:v>0.34104869323401</c:v>
                </c:pt>
                <c:pt idx="9">
                  <c:v>0.167570531338562</c:v>
                </c:pt>
              </c:numCache>
            </c:numRef>
          </c:xVal>
          <c:yVal>
            <c:numRef>
              <c:f>'Shape Models I'!$D$275:$D$284</c:f>
              <c:numCache>
                <c:formatCode>0.000</c:formatCode>
                <c:ptCount val="10"/>
                <c:pt idx="0">
                  <c:v>-0.233617429837619</c:v>
                </c:pt>
                <c:pt idx="1">
                  <c:v>-0.147256518618565</c:v>
                </c:pt>
                <c:pt idx="2">
                  <c:v>0.0103277964275109</c:v>
                </c:pt>
                <c:pt idx="3">
                  <c:v>0.0587391476754631</c:v>
                </c:pt>
                <c:pt idx="4">
                  <c:v>0.142311668811869</c:v>
                </c:pt>
                <c:pt idx="5">
                  <c:v>0.202634653118791</c:v>
                </c:pt>
                <c:pt idx="6">
                  <c:v>0.143654744056441</c:v>
                </c:pt>
                <c:pt idx="7">
                  <c:v>0.026463844442055</c:v>
                </c:pt>
                <c:pt idx="8">
                  <c:v>-0.0269487461093671</c:v>
                </c:pt>
                <c:pt idx="9">
                  <c:v>-0.176309159912085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970680"/>
        <c:axId val="1883976136"/>
      </c:scatterChart>
      <c:valAx>
        <c:axId val="1883970680"/>
        <c:scaling>
          <c:orientation val="minMax"/>
          <c:max val="0.6"/>
          <c:min val="-0.6"/>
        </c:scaling>
        <c:delete val="0"/>
        <c:axPos val="t"/>
        <c:numFmt formatCode="0.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3976136"/>
        <c:crossesAt val="0.6"/>
        <c:crossBetween val="midCat"/>
        <c:majorUnit val="0.3"/>
        <c:minorUnit val="0.3"/>
      </c:valAx>
      <c:valAx>
        <c:axId val="1883976136"/>
        <c:scaling>
          <c:orientation val="maxMin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3970680"/>
        <c:crossesAt val="-0.6"/>
        <c:crossBetween val="midCat"/>
        <c:majorUnit val="0.3"/>
        <c:minorUnit val="0.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PC-1, Model 2</a:t>
            </a:r>
          </a:p>
        </c:rich>
      </c:tx>
      <c:layout>
        <c:manualLayout>
          <c:xMode val="edge"/>
          <c:yMode val="edge"/>
          <c:x val="0.3248730964467"/>
          <c:y val="0.064516274203165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741116751269"/>
          <c:y val="0.198157127909724"/>
          <c:w val="0.710659898477157"/>
          <c:h val="0.6635959632325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I'!$F$275:$F$284</c:f>
              <c:numCache>
                <c:formatCode>0.000</c:formatCode>
                <c:ptCount val="10"/>
                <c:pt idx="0">
                  <c:v>-0.00351609089879665</c:v>
                </c:pt>
                <c:pt idx="1">
                  <c:v>-0.184452790063046</c:v>
                </c:pt>
                <c:pt idx="2">
                  <c:v>-0.329872025382706</c:v>
                </c:pt>
                <c:pt idx="3">
                  <c:v>-0.466847754453933</c:v>
                </c:pt>
                <c:pt idx="4">
                  <c:v>-0.139281463030842</c:v>
                </c:pt>
                <c:pt idx="5">
                  <c:v>-0.00415845038266901</c:v>
                </c:pt>
                <c:pt idx="6">
                  <c:v>0.136679013868668</c:v>
                </c:pt>
                <c:pt idx="7">
                  <c:v>0.486096838102142</c:v>
                </c:pt>
                <c:pt idx="8">
                  <c:v>0.326097983116195</c:v>
                </c:pt>
                <c:pt idx="9">
                  <c:v>0.179254739199748</c:v>
                </c:pt>
              </c:numCache>
            </c:numRef>
          </c:xVal>
          <c:yVal>
            <c:numRef>
              <c:f>'Shape Models I'!$G$275:$G$284</c:f>
              <c:numCache>
                <c:formatCode>0.000</c:formatCode>
                <c:ptCount val="10"/>
                <c:pt idx="0">
                  <c:v>-0.256583187483579</c:v>
                </c:pt>
                <c:pt idx="1">
                  <c:v>-0.159235304252663</c:v>
                </c:pt>
                <c:pt idx="2">
                  <c:v>0.00267432352963331</c:v>
                </c:pt>
                <c:pt idx="3">
                  <c:v>0.109735844886225</c:v>
                </c:pt>
                <c:pt idx="4">
                  <c:v>0.130765950835014</c:v>
                </c:pt>
                <c:pt idx="5">
                  <c:v>0.174792565701545</c:v>
                </c:pt>
                <c:pt idx="6">
                  <c:v>0.130293728518542</c:v>
                </c:pt>
                <c:pt idx="7">
                  <c:v>0.0788157471101618</c:v>
                </c:pt>
                <c:pt idx="8">
                  <c:v>-0.0322497531471553</c:v>
                </c:pt>
                <c:pt idx="9">
                  <c:v>-0.179009915744259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4006008"/>
        <c:axId val="1884011384"/>
      </c:scatterChart>
      <c:valAx>
        <c:axId val="1884006008"/>
        <c:scaling>
          <c:orientation val="minMax"/>
          <c:max val="0.6"/>
          <c:min val="-0.6"/>
        </c:scaling>
        <c:delete val="0"/>
        <c:axPos val="t"/>
        <c:numFmt formatCode="0.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4011384"/>
        <c:crossesAt val="0.6"/>
        <c:crossBetween val="midCat"/>
        <c:majorUnit val="0.3"/>
        <c:minorUnit val="0.3"/>
      </c:valAx>
      <c:valAx>
        <c:axId val="1884011384"/>
        <c:scaling>
          <c:orientation val="maxMin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4006008"/>
        <c:crossesAt val="-0.6"/>
        <c:crossBetween val="midCat"/>
        <c:majorUnit val="0.3"/>
        <c:minorUnit val="0.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PC-1, Model 3</a:t>
            </a:r>
          </a:p>
        </c:rich>
      </c:tx>
      <c:layout>
        <c:manualLayout>
          <c:xMode val="edge"/>
          <c:yMode val="edge"/>
          <c:x val="0.3248730964467"/>
          <c:y val="0.064516274203165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741116751269"/>
          <c:y val="0.198157127909724"/>
          <c:w val="0.710659898477157"/>
          <c:h val="0.6635959632325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I'!$I$275:$I$284</c:f>
              <c:numCache>
                <c:formatCode>0.000</c:formatCode>
                <c:ptCount val="10"/>
                <c:pt idx="0">
                  <c:v>-0.00703388495022644</c:v>
                </c:pt>
                <c:pt idx="1">
                  <c:v>-0.202208635847074</c:v>
                </c:pt>
                <c:pt idx="2">
                  <c:v>-0.31561964881102</c:v>
                </c:pt>
                <c:pt idx="3">
                  <c:v>-0.44941121350422</c:v>
                </c:pt>
                <c:pt idx="4">
                  <c:v>-0.137985249031477</c:v>
                </c:pt>
                <c:pt idx="5">
                  <c:v>0.000176161824277037</c:v>
                </c:pt>
                <c:pt idx="6">
                  <c:v>0.139563142000556</c:v>
                </c:pt>
                <c:pt idx="7">
                  <c:v>0.470433108552085</c:v>
                </c:pt>
                <c:pt idx="8">
                  <c:v>0.311147272998381</c:v>
                </c:pt>
                <c:pt idx="9">
                  <c:v>0.190938947060934</c:v>
                </c:pt>
              </c:numCache>
            </c:numRef>
          </c:xVal>
          <c:yVal>
            <c:numRef>
              <c:f>'Shape Models I'!$J$275:$J$284</c:f>
              <c:numCache>
                <c:formatCode>0.000</c:formatCode>
                <c:ptCount val="10"/>
                <c:pt idx="0">
                  <c:v>-0.279548945129538</c:v>
                </c:pt>
                <c:pt idx="1">
                  <c:v>-0.171214089886761</c:v>
                </c:pt>
                <c:pt idx="2">
                  <c:v>-0.00497914936824425</c:v>
                </c:pt>
                <c:pt idx="3">
                  <c:v>0.160732542096987</c:v>
                </c:pt>
                <c:pt idx="4">
                  <c:v>0.119220232858158</c:v>
                </c:pt>
                <c:pt idx="5">
                  <c:v>0.146950478284299</c:v>
                </c:pt>
                <c:pt idx="6">
                  <c:v>0.116932712980643</c:v>
                </c:pt>
                <c:pt idx="7">
                  <c:v>0.131167649778269</c:v>
                </c:pt>
                <c:pt idx="8">
                  <c:v>-0.0375507601849435</c:v>
                </c:pt>
                <c:pt idx="9">
                  <c:v>-0.181710671576433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4040792"/>
        <c:axId val="1884046152"/>
      </c:scatterChart>
      <c:valAx>
        <c:axId val="1884040792"/>
        <c:scaling>
          <c:orientation val="minMax"/>
          <c:max val="0.6"/>
          <c:min val="-0.6"/>
        </c:scaling>
        <c:delete val="0"/>
        <c:axPos val="t"/>
        <c:numFmt formatCode="0.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4046152"/>
        <c:crossesAt val="0.6"/>
        <c:crossBetween val="midCat"/>
        <c:majorUnit val="0.3"/>
        <c:minorUnit val="0.3"/>
      </c:valAx>
      <c:valAx>
        <c:axId val="1884046152"/>
        <c:scaling>
          <c:orientation val="maxMin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4040792"/>
        <c:crossesAt val="-0.6"/>
        <c:crossBetween val="midCat"/>
        <c:majorUnit val="0.3"/>
        <c:minorUnit val="0.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PC-1, Model 3</a:t>
            </a:r>
          </a:p>
        </c:rich>
      </c:tx>
      <c:layout>
        <c:manualLayout>
          <c:xMode val="edge"/>
          <c:yMode val="edge"/>
          <c:x val="0.3248730964467"/>
          <c:y val="0.064516274203165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741116751269"/>
          <c:y val="0.198157127909724"/>
          <c:w val="0.710659898477157"/>
          <c:h val="0.6635959632325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I'!$L$275:$L$284</c:f>
              <c:numCache>
                <c:formatCode>0.000</c:formatCode>
                <c:ptCount val="10"/>
                <c:pt idx="0">
                  <c:v>-0.0105516790016562</c:v>
                </c:pt>
                <c:pt idx="1">
                  <c:v>-0.219964481631101</c:v>
                </c:pt>
                <c:pt idx="2">
                  <c:v>-0.301367272239333</c:v>
                </c:pt>
                <c:pt idx="3">
                  <c:v>-0.431974672554507</c:v>
                </c:pt>
                <c:pt idx="4">
                  <c:v>-0.136689035032112</c:v>
                </c:pt>
                <c:pt idx="5">
                  <c:v>0.00451077403122308</c:v>
                </c:pt>
                <c:pt idx="6">
                  <c:v>0.142447270132443</c:v>
                </c:pt>
                <c:pt idx="7">
                  <c:v>0.454769379002028</c:v>
                </c:pt>
                <c:pt idx="8">
                  <c:v>0.296196562880566</c:v>
                </c:pt>
                <c:pt idx="9">
                  <c:v>0.202623154922119</c:v>
                </c:pt>
              </c:numCache>
            </c:numRef>
          </c:xVal>
          <c:yVal>
            <c:numRef>
              <c:f>'Shape Models I'!$M$275:$M$284</c:f>
              <c:numCache>
                <c:formatCode>0.000</c:formatCode>
                <c:ptCount val="10"/>
                <c:pt idx="0">
                  <c:v>-0.302514702775497</c:v>
                </c:pt>
                <c:pt idx="1">
                  <c:v>-0.18319287552086</c:v>
                </c:pt>
                <c:pt idx="2">
                  <c:v>-0.0126326222661218</c:v>
                </c:pt>
                <c:pt idx="3">
                  <c:v>0.211729239307748</c:v>
                </c:pt>
                <c:pt idx="4">
                  <c:v>0.107674514881303</c:v>
                </c:pt>
                <c:pt idx="5">
                  <c:v>0.119108390867054</c:v>
                </c:pt>
                <c:pt idx="6">
                  <c:v>0.103571697442745</c:v>
                </c:pt>
                <c:pt idx="7">
                  <c:v>0.183519552446376</c:v>
                </c:pt>
                <c:pt idx="8">
                  <c:v>-0.0428517672227317</c:v>
                </c:pt>
                <c:pt idx="9">
                  <c:v>-0.184411427408607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4075768"/>
        <c:axId val="1884081128"/>
      </c:scatterChart>
      <c:valAx>
        <c:axId val="1884075768"/>
        <c:scaling>
          <c:orientation val="minMax"/>
          <c:max val="0.6"/>
          <c:min val="-0.6"/>
        </c:scaling>
        <c:delete val="0"/>
        <c:axPos val="t"/>
        <c:numFmt formatCode="0.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4081128"/>
        <c:crossesAt val="0.6"/>
        <c:crossBetween val="midCat"/>
        <c:majorUnit val="0.3"/>
        <c:minorUnit val="0.3"/>
      </c:valAx>
      <c:valAx>
        <c:axId val="1884081128"/>
        <c:scaling>
          <c:orientation val="maxMin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4075768"/>
        <c:crossesAt val="-0.6"/>
        <c:crossBetween val="midCat"/>
        <c:majorUnit val="0.3"/>
        <c:minorUnit val="0.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PC-1, Model 3</a:t>
            </a:r>
          </a:p>
        </c:rich>
      </c:tx>
      <c:layout>
        <c:manualLayout>
          <c:xMode val="edge"/>
          <c:yMode val="edge"/>
          <c:x val="0.3248730964467"/>
          <c:y val="0.064516274203165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741116751269"/>
          <c:y val="0.198157127909724"/>
          <c:w val="0.710659898477157"/>
          <c:h val="0.6635959632325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I'!$O$275:$O$284</c:f>
              <c:numCache>
                <c:formatCode>0.000</c:formatCode>
                <c:ptCount val="10"/>
                <c:pt idx="0">
                  <c:v>-0.014069473053086</c:v>
                </c:pt>
                <c:pt idx="1">
                  <c:v>-0.237720327415128</c:v>
                </c:pt>
                <c:pt idx="2">
                  <c:v>-0.287114895667647</c:v>
                </c:pt>
                <c:pt idx="3">
                  <c:v>-0.414538131604793</c:v>
                </c:pt>
                <c:pt idx="4">
                  <c:v>-0.135392821032747</c:v>
                </c:pt>
                <c:pt idx="5">
                  <c:v>0.00884538623816913</c:v>
                </c:pt>
                <c:pt idx="6">
                  <c:v>0.145331398264331</c:v>
                </c:pt>
                <c:pt idx="7">
                  <c:v>0.439105649451971</c:v>
                </c:pt>
                <c:pt idx="8">
                  <c:v>0.281245852762751</c:v>
                </c:pt>
                <c:pt idx="9">
                  <c:v>0.214307362783305</c:v>
                </c:pt>
              </c:numCache>
            </c:numRef>
          </c:xVal>
          <c:yVal>
            <c:numRef>
              <c:f>'Shape Models I'!$P$275:$P$284</c:f>
              <c:numCache>
                <c:formatCode>0.000</c:formatCode>
                <c:ptCount val="10"/>
                <c:pt idx="0">
                  <c:v>-0.325480460421456</c:v>
                </c:pt>
                <c:pt idx="1">
                  <c:v>-0.195171661154958</c:v>
                </c:pt>
                <c:pt idx="2">
                  <c:v>-0.0202860951639994</c:v>
                </c:pt>
                <c:pt idx="3">
                  <c:v>0.26272593651851</c:v>
                </c:pt>
                <c:pt idx="4">
                  <c:v>0.0961287969044472</c:v>
                </c:pt>
                <c:pt idx="5">
                  <c:v>0.0912663034498084</c:v>
                </c:pt>
                <c:pt idx="6">
                  <c:v>0.0902106819048456</c:v>
                </c:pt>
                <c:pt idx="7">
                  <c:v>0.235871455114482</c:v>
                </c:pt>
                <c:pt idx="8">
                  <c:v>-0.0481527742605198</c:v>
                </c:pt>
                <c:pt idx="9">
                  <c:v>-0.187112183240781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4110488"/>
        <c:axId val="1884115864"/>
      </c:scatterChart>
      <c:valAx>
        <c:axId val="1884110488"/>
        <c:scaling>
          <c:orientation val="minMax"/>
          <c:max val="0.6"/>
          <c:min val="-0.6"/>
        </c:scaling>
        <c:delete val="0"/>
        <c:axPos val="t"/>
        <c:numFmt formatCode="0.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4115864"/>
        <c:crossesAt val="0.6"/>
        <c:crossBetween val="midCat"/>
        <c:majorUnit val="0.3"/>
        <c:minorUnit val="0.3"/>
      </c:valAx>
      <c:valAx>
        <c:axId val="1884115864"/>
        <c:scaling>
          <c:orientation val="maxMin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4110488"/>
        <c:crossesAt val="-0.6"/>
        <c:crossBetween val="midCat"/>
        <c:majorUnit val="0.3"/>
        <c:minorUnit val="0.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211348324137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RFA'!$CG$12</c:f>
              <c:strCache>
                <c:ptCount val="1"/>
                <c:pt idx="0">
                  <c:v>Globigerinoides conglobatus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RFA'!$CH$12:$CP$12</c:f>
              <c:numCache>
                <c:formatCode>0.000</c:formatCode>
                <c:ptCount val="9"/>
                <c:pt idx="0">
                  <c:v>6.485129144563813</c:v>
                </c:pt>
                <c:pt idx="1">
                  <c:v>13.39306935791144</c:v>
                </c:pt>
                <c:pt idx="2">
                  <c:v>4.277351345234718</c:v>
                </c:pt>
                <c:pt idx="3">
                  <c:v>5.320731252417151</c:v>
                </c:pt>
                <c:pt idx="4">
                  <c:v>6.833592226164844</c:v>
                </c:pt>
                <c:pt idx="5">
                  <c:v>1.538669125678422</c:v>
                </c:pt>
                <c:pt idx="6">
                  <c:v>3.848637900852805</c:v>
                </c:pt>
                <c:pt idx="7">
                  <c:v>2.439504520132391</c:v>
                </c:pt>
                <c:pt idx="8">
                  <c:v>3.513221456845969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2941112"/>
        <c:axId val="1883080056"/>
      </c:barChart>
      <c:catAx>
        <c:axId val="1882941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3080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3080056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94111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PC-2, Model 1</a:t>
            </a:r>
          </a:p>
        </c:rich>
      </c:tx>
      <c:layout>
        <c:manualLayout>
          <c:xMode val="edge"/>
          <c:yMode val="edge"/>
          <c:x val="0.3248730964467"/>
          <c:y val="0.064516274203165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741116751269"/>
          <c:y val="0.198157127909724"/>
          <c:w val="0.710659898477157"/>
          <c:h val="0.6635959632325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I'!$C$312:$C$321</c:f>
              <c:numCache>
                <c:formatCode>0.000</c:formatCode>
                <c:ptCount val="10"/>
                <c:pt idx="0">
                  <c:v>-0.0142368189675334</c:v>
                </c:pt>
                <c:pt idx="1">
                  <c:v>-0.119413549182774</c:v>
                </c:pt>
                <c:pt idx="2">
                  <c:v>-0.313784724173322</c:v>
                </c:pt>
                <c:pt idx="3">
                  <c:v>-0.487123808834479</c:v>
                </c:pt>
                <c:pt idx="4">
                  <c:v>-0.0939678672761731</c:v>
                </c:pt>
                <c:pt idx="5">
                  <c:v>0.00887890445221903</c:v>
                </c:pt>
                <c:pt idx="6">
                  <c:v>0.103262523158456</c:v>
                </c:pt>
                <c:pt idx="7">
                  <c:v>0.547642262543308</c:v>
                </c:pt>
                <c:pt idx="8">
                  <c:v>0.286872047851209</c:v>
                </c:pt>
                <c:pt idx="9">
                  <c:v>0.081871030640901</c:v>
                </c:pt>
              </c:numCache>
            </c:numRef>
          </c:xVal>
          <c:yVal>
            <c:numRef>
              <c:f>'Shape Models I'!$D$312:$D$321</c:f>
              <c:numCache>
                <c:formatCode>0.000</c:formatCode>
                <c:ptCount val="10"/>
                <c:pt idx="0">
                  <c:v>-0.21601641758555</c:v>
                </c:pt>
                <c:pt idx="1">
                  <c:v>-0.221717581881889</c:v>
                </c:pt>
                <c:pt idx="2">
                  <c:v>-0.00463557669374936</c:v>
                </c:pt>
                <c:pt idx="3">
                  <c:v>0.199590892778127</c:v>
                </c:pt>
                <c:pt idx="4">
                  <c:v>0.0825515902614506</c:v>
                </c:pt>
                <c:pt idx="5">
                  <c:v>0.148380365481191</c:v>
                </c:pt>
                <c:pt idx="6">
                  <c:v>0.0645628993445913</c:v>
                </c:pt>
                <c:pt idx="7">
                  <c:v>0.198807326277279</c:v>
                </c:pt>
                <c:pt idx="8">
                  <c:v>-0.0408083658820034</c:v>
                </c:pt>
                <c:pt idx="9">
                  <c:v>-0.210715133194246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171704"/>
        <c:axId val="1883177144"/>
      </c:scatterChart>
      <c:valAx>
        <c:axId val="1883171704"/>
        <c:scaling>
          <c:orientation val="minMax"/>
          <c:max val="0.6"/>
          <c:min val="-0.6"/>
        </c:scaling>
        <c:delete val="0"/>
        <c:axPos val="t"/>
        <c:numFmt formatCode="0.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3177144"/>
        <c:crossesAt val="0.6"/>
        <c:crossBetween val="midCat"/>
        <c:majorUnit val="0.3"/>
        <c:minorUnit val="0.3"/>
      </c:valAx>
      <c:valAx>
        <c:axId val="1883177144"/>
        <c:scaling>
          <c:orientation val="maxMin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3171704"/>
        <c:crossesAt val="-0.6"/>
        <c:crossBetween val="midCat"/>
        <c:majorUnit val="0.3"/>
        <c:minorUnit val="0.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PC-2, Model 2</a:t>
            </a:r>
          </a:p>
        </c:rich>
      </c:tx>
      <c:layout>
        <c:manualLayout>
          <c:xMode val="edge"/>
          <c:yMode val="edge"/>
          <c:x val="0.3248730964467"/>
          <c:y val="0.064516274203165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741116751269"/>
          <c:y val="0.198157127909724"/>
          <c:w val="0.710659898477157"/>
          <c:h val="0.6635959632325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I'!$F$312:$F$321</c:f>
              <c:numCache>
                <c:formatCode>0.000</c:formatCode>
                <c:ptCount val="10"/>
                <c:pt idx="0">
                  <c:v>-0.0116433082603854</c:v>
                </c:pt>
                <c:pt idx="1">
                  <c:v>-0.153589989035549</c:v>
                </c:pt>
                <c:pt idx="2">
                  <c:v>-0.313443554466978</c:v>
                </c:pt>
                <c:pt idx="3">
                  <c:v>-0.470855409998837</c:v>
                </c:pt>
                <c:pt idx="4">
                  <c:v>-0.111332201519622</c:v>
                </c:pt>
                <c:pt idx="5">
                  <c:v>0.00575169413705893</c:v>
                </c:pt>
                <c:pt idx="6">
                  <c:v>0.117879210411597</c:v>
                </c:pt>
                <c:pt idx="7">
                  <c:v>0.515838676335857</c:v>
                </c:pt>
                <c:pt idx="8">
                  <c:v>0.295380495997879</c:v>
                </c:pt>
                <c:pt idx="9">
                  <c:v>0.126014386658999</c:v>
                </c:pt>
              </c:numCache>
            </c:numRef>
          </c:xVal>
          <c:yVal>
            <c:numRef>
              <c:f>'Shape Models I'!$G$312:$G$321</c:f>
              <c:numCache>
                <c:formatCode>0.000</c:formatCode>
                <c:ptCount val="10"/>
                <c:pt idx="0">
                  <c:v>-0.242942256154977</c:v>
                </c:pt>
                <c:pt idx="1">
                  <c:v>-0.202581532807024</c:v>
                </c:pt>
                <c:pt idx="2">
                  <c:v>-0.00534596228293305</c:v>
                </c:pt>
                <c:pt idx="3">
                  <c:v>0.188001192146293</c:v>
                </c:pt>
                <c:pt idx="4">
                  <c:v>0.0962318805148953</c:v>
                </c:pt>
                <c:pt idx="5">
                  <c:v>0.145724682759391</c:v>
                </c:pt>
                <c:pt idx="6">
                  <c:v>0.084335630797565</c:v>
                </c:pt>
                <c:pt idx="7">
                  <c:v>0.175901814308852</c:v>
                </c:pt>
                <c:pt idx="8">
                  <c:v>-0.0399137149617046</c:v>
                </c:pt>
                <c:pt idx="9">
                  <c:v>-0.19941173504697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211416"/>
        <c:axId val="1883216792"/>
      </c:scatterChart>
      <c:valAx>
        <c:axId val="1883211416"/>
        <c:scaling>
          <c:orientation val="minMax"/>
          <c:max val="0.6"/>
          <c:min val="-0.6"/>
        </c:scaling>
        <c:delete val="0"/>
        <c:axPos val="t"/>
        <c:numFmt formatCode="0.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3216792"/>
        <c:crossesAt val="0.6"/>
        <c:crossBetween val="midCat"/>
        <c:majorUnit val="0.3"/>
        <c:minorUnit val="0.3"/>
      </c:valAx>
      <c:valAx>
        <c:axId val="1883216792"/>
        <c:scaling>
          <c:orientation val="maxMin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3211416"/>
        <c:crossesAt val="-0.6"/>
        <c:crossBetween val="midCat"/>
        <c:majorUnit val="0.3"/>
        <c:minorUnit val="0.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PC-2, Model 3</a:t>
            </a:r>
          </a:p>
        </c:rich>
      </c:tx>
      <c:layout>
        <c:manualLayout>
          <c:xMode val="edge"/>
          <c:yMode val="edge"/>
          <c:x val="0.3248730964467"/>
          <c:y val="0.064516274203165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741116751269"/>
          <c:y val="0.198157127909724"/>
          <c:w val="0.710659898477157"/>
          <c:h val="0.6635959632325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I'!$I$312:$I$321</c:f>
              <c:numCache>
                <c:formatCode>0.000</c:formatCode>
                <c:ptCount val="10"/>
                <c:pt idx="0">
                  <c:v>-0.00904979755323738</c:v>
                </c:pt>
                <c:pt idx="1">
                  <c:v>-0.187766428888325</c:v>
                </c:pt>
                <c:pt idx="2">
                  <c:v>-0.313102384760634</c:v>
                </c:pt>
                <c:pt idx="3">
                  <c:v>-0.454587011163194</c:v>
                </c:pt>
                <c:pt idx="4">
                  <c:v>-0.128696535763071</c:v>
                </c:pt>
                <c:pt idx="5">
                  <c:v>0.00262448382189882</c:v>
                </c:pt>
                <c:pt idx="6">
                  <c:v>0.132495897664738</c:v>
                </c:pt>
                <c:pt idx="7">
                  <c:v>0.484035090128407</c:v>
                </c:pt>
                <c:pt idx="8">
                  <c:v>0.303888944144548</c:v>
                </c:pt>
                <c:pt idx="9">
                  <c:v>0.170157742677097</c:v>
                </c:pt>
              </c:numCache>
            </c:numRef>
          </c:xVal>
          <c:yVal>
            <c:numRef>
              <c:f>'Shape Models I'!$J$312:$J$321</c:f>
              <c:numCache>
                <c:formatCode>0.000</c:formatCode>
                <c:ptCount val="10"/>
                <c:pt idx="0">
                  <c:v>-0.269868094724404</c:v>
                </c:pt>
                <c:pt idx="1">
                  <c:v>-0.183445483732159</c:v>
                </c:pt>
                <c:pt idx="2">
                  <c:v>-0.00605634787211675</c:v>
                </c:pt>
                <c:pt idx="3">
                  <c:v>0.17641149151446</c:v>
                </c:pt>
                <c:pt idx="4">
                  <c:v>0.10991217076834</c:v>
                </c:pt>
                <c:pt idx="5">
                  <c:v>0.143069000037592</c:v>
                </c:pt>
                <c:pt idx="6">
                  <c:v>0.104108362250539</c:v>
                </c:pt>
                <c:pt idx="7">
                  <c:v>0.152996302340424</c:v>
                </c:pt>
                <c:pt idx="8">
                  <c:v>-0.0390190640414057</c:v>
                </c:pt>
                <c:pt idx="9">
                  <c:v>-0.188108336899694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2614648"/>
        <c:axId val="1882609416"/>
      </c:scatterChart>
      <c:valAx>
        <c:axId val="1882614648"/>
        <c:scaling>
          <c:orientation val="minMax"/>
          <c:max val="0.6"/>
          <c:min val="-0.6"/>
        </c:scaling>
        <c:delete val="0"/>
        <c:axPos val="t"/>
        <c:numFmt formatCode="0.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609416"/>
        <c:crossesAt val="0.6"/>
        <c:crossBetween val="midCat"/>
        <c:majorUnit val="0.3"/>
        <c:minorUnit val="0.3"/>
      </c:valAx>
      <c:valAx>
        <c:axId val="1882609416"/>
        <c:scaling>
          <c:orientation val="maxMin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614648"/>
        <c:crossesAt val="-0.6"/>
        <c:crossBetween val="midCat"/>
        <c:majorUnit val="0.3"/>
        <c:minorUnit val="0.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PC-2, Model 4</a:t>
            </a:r>
          </a:p>
        </c:rich>
      </c:tx>
      <c:layout>
        <c:manualLayout>
          <c:xMode val="edge"/>
          <c:yMode val="edge"/>
          <c:x val="0.3248730964467"/>
          <c:y val="0.064516274203165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741116751269"/>
          <c:y val="0.198157127909724"/>
          <c:w val="0.710659898477157"/>
          <c:h val="0.6635959632325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I'!$L$312:$L$321</c:f>
              <c:numCache>
                <c:formatCode>0.000</c:formatCode>
                <c:ptCount val="10"/>
                <c:pt idx="0">
                  <c:v>-0.00645628684608934</c:v>
                </c:pt>
                <c:pt idx="1">
                  <c:v>-0.2219428687411</c:v>
                </c:pt>
                <c:pt idx="2">
                  <c:v>-0.31276121505429</c:v>
                </c:pt>
                <c:pt idx="3">
                  <c:v>-0.438318612327552</c:v>
                </c:pt>
                <c:pt idx="4">
                  <c:v>-0.146060870006521</c:v>
                </c:pt>
                <c:pt idx="5">
                  <c:v>-0.000502726493261295</c:v>
                </c:pt>
                <c:pt idx="6">
                  <c:v>0.147112584917878</c:v>
                </c:pt>
                <c:pt idx="7">
                  <c:v>0.452231503920956</c:v>
                </c:pt>
                <c:pt idx="8">
                  <c:v>0.312397392291218</c:v>
                </c:pt>
                <c:pt idx="9">
                  <c:v>0.214301098695195</c:v>
                </c:pt>
              </c:numCache>
            </c:numRef>
          </c:xVal>
          <c:yVal>
            <c:numRef>
              <c:f>'Shape Models I'!$M$312:$M$321</c:f>
              <c:numCache>
                <c:formatCode>0.000</c:formatCode>
                <c:ptCount val="10"/>
                <c:pt idx="0">
                  <c:v>-0.296793933293831</c:v>
                </c:pt>
                <c:pt idx="1">
                  <c:v>-0.164309434657293</c:v>
                </c:pt>
                <c:pt idx="2">
                  <c:v>-0.00676673346130044</c:v>
                </c:pt>
                <c:pt idx="3">
                  <c:v>0.164821790882626</c:v>
                </c:pt>
                <c:pt idx="4">
                  <c:v>0.123592461021785</c:v>
                </c:pt>
                <c:pt idx="5">
                  <c:v>0.140413317315793</c:v>
                </c:pt>
                <c:pt idx="6">
                  <c:v>0.123881093703512</c:v>
                </c:pt>
                <c:pt idx="7">
                  <c:v>0.130090790371996</c:v>
                </c:pt>
                <c:pt idx="8">
                  <c:v>-0.0381244131211069</c:v>
                </c:pt>
                <c:pt idx="9">
                  <c:v>-0.176804938752418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2579832"/>
        <c:axId val="1882574632"/>
      </c:scatterChart>
      <c:valAx>
        <c:axId val="1882579832"/>
        <c:scaling>
          <c:orientation val="minMax"/>
          <c:max val="0.6"/>
          <c:min val="-0.6"/>
        </c:scaling>
        <c:delete val="0"/>
        <c:axPos val="t"/>
        <c:numFmt formatCode="0.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574632"/>
        <c:crossesAt val="0.6"/>
        <c:crossBetween val="midCat"/>
        <c:majorUnit val="0.3"/>
        <c:minorUnit val="0.3"/>
      </c:valAx>
      <c:valAx>
        <c:axId val="1882574632"/>
        <c:scaling>
          <c:orientation val="maxMin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579832"/>
        <c:crossesAt val="-0.6"/>
        <c:crossBetween val="midCat"/>
        <c:majorUnit val="0.3"/>
        <c:minorUnit val="0.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PC-2, Model 5</a:t>
            </a:r>
          </a:p>
        </c:rich>
      </c:tx>
      <c:layout>
        <c:manualLayout>
          <c:xMode val="edge"/>
          <c:yMode val="edge"/>
          <c:x val="0.3248730964467"/>
          <c:y val="0.064516274203165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741116751269"/>
          <c:y val="0.198157127909724"/>
          <c:w val="0.710659898477157"/>
          <c:h val="0.6635959632325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I'!$O$312:$O$321</c:f>
              <c:numCache>
                <c:formatCode>0.000</c:formatCode>
                <c:ptCount val="10"/>
                <c:pt idx="0">
                  <c:v>-0.00386277613894132</c:v>
                </c:pt>
                <c:pt idx="1">
                  <c:v>-0.256119308593876</c:v>
                </c:pt>
                <c:pt idx="2">
                  <c:v>-0.312420045347946</c:v>
                </c:pt>
                <c:pt idx="3">
                  <c:v>-0.42205021349191</c:v>
                </c:pt>
                <c:pt idx="4">
                  <c:v>-0.16342520424997</c:v>
                </c:pt>
                <c:pt idx="5">
                  <c:v>-0.0036299368084214</c:v>
                </c:pt>
                <c:pt idx="6">
                  <c:v>0.161729272171019</c:v>
                </c:pt>
                <c:pt idx="7">
                  <c:v>0.420427917713505</c:v>
                </c:pt>
                <c:pt idx="8">
                  <c:v>0.320905840437888</c:v>
                </c:pt>
                <c:pt idx="9">
                  <c:v>0.258444454713292</c:v>
                </c:pt>
              </c:numCache>
            </c:numRef>
          </c:xVal>
          <c:yVal>
            <c:numRef>
              <c:f>'Shape Models I'!$P$312:$P$321</c:f>
              <c:numCache>
                <c:formatCode>0.000</c:formatCode>
                <c:ptCount val="10"/>
                <c:pt idx="0">
                  <c:v>-0.323719771863258</c:v>
                </c:pt>
                <c:pt idx="1">
                  <c:v>-0.145173385582428</c:v>
                </c:pt>
                <c:pt idx="2">
                  <c:v>-0.00747711905048413</c:v>
                </c:pt>
                <c:pt idx="3">
                  <c:v>0.153232090250793</c:v>
                </c:pt>
                <c:pt idx="4">
                  <c:v>0.137272751275229</c:v>
                </c:pt>
                <c:pt idx="5">
                  <c:v>0.137757634593994</c:v>
                </c:pt>
                <c:pt idx="6">
                  <c:v>0.143653825156486</c:v>
                </c:pt>
                <c:pt idx="7">
                  <c:v>0.107185278403569</c:v>
                </c:pt>
                <c:pt idx="8">
                  <c:v>-0.0372297622008081</c:v>
                </c:pt>
                <c:pt idx="9">
                  <c:v>-0.165501540605142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2545080"/>
        <c:axId val="1882539880"/>
      </c:scatterChart>
      <c:valAx>
        <c:axId val="1882545080"/>
        <c:scaling>
          <c:orientation val="minMax"/>
          <c:max val="0.6"/>
          <c:min val="-0.6"/>
        </c:scaling>
        <c:delete val="0"/>
        <c:axPos val="t"/>
        <c:numFmt formatCode="0.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539880"/>
        <c:crossesAt val="0.6"/>
        <c:crossBetween val="midCat"/>
        <c:majorUnit val="0.3"/>
        <c:minorUnit val="0.3"/>
      </c:valAx>
      <c:valAx>
        <c:axId val="1882539880"/>
        <c:scaling>
          <c:orientation val="maxMin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545080"/>
        <c:crossesAt val="-0.6"/>
        <c:crossBetween val="midCat"/>
        <c:majorUnit val="0.3"/>
        <c:minorUnit val="0.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PC-3, Model 1</a:t>
            </a:r>
          </a:p>
        </c:rich>
      </c:tx>
      <c:layout>
        <c:manualLayout>
          <c:xMode val="edge"/>
          <c:yMode val="edge"/>
          <c:x val="0.3248730964467"/>
          <c:y val="0.064516274203165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741116751269"/>
          <c:y val="0.198157127909724"/>
          <c:w val="0.710659898477157"/>
          <c:h val="0.6635959632325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I'!$C$347:$C$356</c:f>
              <c:numCache>
                <c:formatCode>0.000</c:formatCode>
                <c:ptCount val="10"/>
                <c:pt idx="0">
                  <c:v>-0.0114473674645255</c:v>
                </c:pt>
                <c:pt idx="1">
                  <c:v>-0.260655290699235</c:v>
                </c:pt>
                <c:pt idx="2">
                  <c:v>-0.33634822969038</c:v>
                </c:pt>
                <c:pt idx="3">
                  <c:v>-0.485514048185531</c:v>
                </c:pt>
                <c:pt idx="4">
                  <c:v>-0.0768400803921909</c:v>
                </c:pt>
                <c:pt idx="5">
                  <c:v>0.00414294215597752</c:v>
                </c:pt>
                <c:pt idx="6">
                  <c:v>0.0752274462307958</c:v>
                </c:pt>
                <c:pt idx="7">
                  <c:v>0.489753431078196</c:v>
                </c:pt>
                <c:pt idx="8">
                  <c:v>0.367684450961863</c:v>
                </c:pt>
                <c:pt idx="9">
                  <c:v>0.233996746236119</c:v>
                </c:pt>
              </c:numCache>
            </c:numRef>
          </c:xVal>
          <c:yVal>
            <c:numRef>
              <c:f>'Shape Models I'!$D$347:$D$356</c:f>
              <c:numCache>
                <c:formatCode>0.000</c:formatCode>
                <c:ptCount val="10"/>
                <c:pt idx="0">
                  <c:v>-0.251444287222992</c:v>
                </c:pt>
                <c:pt idx="1">
                  <c:v>-0.111876370241297</c:v>
                </c:pt>
                <c:pt idx="2">
                  <c:v>0.0141036961879798</c:v>
                </c:pt>
                <c:pt idx="3">
                  <c:v>0.171661221096062</c:v>
                </c:pt>
                <c:pt idx="4">
                  <c:v>0.0398460081252594</c:v>
                </c:pt>
                <c:pt idx="5">
                  <c:v>0.082788151410301</c:v>
                </c:pt>
                <c:pt idx="6">
                  <c:v>0.0447222379614101</c:v>
                </c:pt>
                <c:pt idx="7">
                  <c:v>0.128398879158549</c:v>
                </c:pt>
                <c:pt idx="8">
                  <c:v>-0.0139693815718996</c:v>
                </c:pt>
                <c:pt idx="9">
                  <c:v>-0.104230155253742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2510376"/>
        <c:axId val="1882505176"/>
      </c:scatterChart>
      <c:valAx>
        <c:axId val="1882510376"/>
        <c:scaling>
          <c:orientation val="minMax"/>
          <c:max val="0.6"/>
          <c:min val="-0.6"/>
        </c:scaling>
        <c:delete val="0"/>
        <c:axPos val="t"/>
        <c:numFmt formatCode="0.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505176"/>
        <c:crossesAt val="0.6"/>
        <c:crossBetween val="midCat"/>
        <c:majorUnit val="0.3"/>
        <c:minorUnit val="0.3"/>
      </c:valAx>
      <c:valAx>
        <c:axId val="1882505176"/>
        <c:scaling>
          <c:orientation val="maxMin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510376"/>
        <c:crossesAt val="-0.6"/>
        <c:crossBetween val="midCat"/>
        <c:majorUnit val="0.3"/>
        <c:minorUnit val="0.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PC-3, Model 2</a:t>
            </a:r>
          </a:p>
        </c:rich>
      </c:tx>
      <c:layout>
        <c:manualLayout>
          <c:xMode val="edge"/>
          <c:yMode val="edge"/>
          <c:x val="0.3248730964467"/>
          <c:y val="0.064516274203165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741116751269"/>
          <c:y val="0.198157127909724"/>
          <c:w val="0.710659898477157"/>
          <c:h val="0.6635959632325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I'!$F$347:$F$356</c:f>
              <c:numCache>
                <c:formatCode>0.000</c:formatCode>
                <c:ptCount val="10"/>
                <c:pt idx="0">
                  <c:v>-0.0100390162033432</c:v>
                </c:pt>
                <c:pt idx="1">
                  <c:v>-0.239956631791384</c:v>
                </c:pt>
                <c:pt idx="2">
                  <c:v>-0.327547315427645</c:v>
                </c:pt>
                <c:pt idx="3">
                  <c:v>-0.470710349800949</c:v>
                </c:pt>
                <c:pt idx="4">
                  <c:v>-0.0997220399318069</c:v>
                </c:pt>
                <c:pt idx="5">
                  <c:v>0.00296046169919872</c:v>
                </c:pt>
                <c:pt idx="6">
                  <c:v>0.0996051773827436</c:v>
                </c:pt>
                <c:pt idx="7">
                  <c:v>0.481381370352411</c:v>
                </c:pt>
                <c:pt idx="8">
                  <c:v>0.345379572848634</c:v>
                </c:pt>
                <c:pt idx="9">
                  <c:v>0.218648771141645</c:v>
                </c:pt>
              </c:numCache>
            </c:numRef>
          </c:xVal>
          <c:yVal>
            <c:numRef>
              <c:f>'Shape Models I'!$G$347:$G$356</c:f>
              <c:numCache>
                <c:formatCode>0.000</c:formatCode>
                <c:ptCount val="10"/>
                <c:pt idx="0">
                  <c:v>-0.263635661880858</c:v>
                </c:pt>
                <c:pt idx="1">
                  <c:v>-0.135022351776439</c:v>
                </c:pt>
                <c:pt idx="2">
                  <c:v>0.00638995836327327</c:v>
                </c:pt>
                <c:pt idx="3">
                  <c:v>0.171178098307858</c:v>
                </c:pt>
                <c:pt idx="4">
                  <c:v>0.068848978674884</c:v>
                </c:pt>
                <c:pt idx="5">
                  <c:v>0.104917771560734</c:v>
                </c:pt>
                <c:pt idx="6">
                  <c:v>0.0709046062216105</c:v>
                </c:pt>
                <c:pt idx="7">
                  <c:v>0.133158575509657</c:v>
                </c:pt>
                <c:pt idx="8">
                  <c:v>-0.0232062184373356</c:v>
                </c:pt>
                <c:pt idx="9">
                  <c:v>-0.13353375682473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2474824"/>
        <c:axId val="1882469624"/>
      </c:scatterChart>
      <c:valAx>
        <c:axId val="1882474824"/>
        <c:scaling>
          <c:orientation val="minMax"/>
          <c:max val="0.6"/>
          <c:min val="-0.6"/>
        </c:scaling>
        <c:delete val="0"/>
        <c:axPos val="t"/>
        <c:numFmt formatCode="0.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469624"/>
        <c:crossesAt val="0.6"/>
        <c:crossBetween val="midCat"/>
        <c:majorUnit val="0.3"/>
        <c:minorUnit val="0.3"/>
      </c:valAx>
      <c:valAx>
        <c:axId val="1882469624"/>
        <c:scaling>
          <c:orientation val="maxMin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474824"/>
        <c:crossesAt val="-0.6"/>
        <c:crossBetween val="midCat"/>
        <c:majorUnit val="0.3"/>
        <c:minorUnit val="0.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PC-3, Model 3</a:t>
            </a:r>
          </a:p>
        </c:rich>
      </c:tx>
      <c:layout>
        <c:manualLayout>
          <c:xMode val="edge"/>
          <c:yMode val="edge"/>
          <c:x val="0.3248730964467"/>
          <c:y val="0.064516274203165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741116751269"/>
          <c:y val="0.198157127909724"/>
          <c:w val="0.710659898477157"/>
          <c:h val="0.6635959632325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I'!$I$347:$I$356</c:f>
              <c:numCache>
                <c:formatCode>0.000</c:formatCode>
                <c:ptCount val="10"/>
                <c:pt idx="0">
                  <c:v>-0.00869635851550567</c:v>
                </c:pt>
                <c:pt idx="1">
                  <c:v>-0.220223476948165</c:v>
                </c:pt>
                <c:pt idx="2">
                  <c:v>-0.319156926239552</c:v>
                </c:pt>
                <c:pt idx="3">
                  <c:v>-0.456597180741263</c:v>
                </c:pt>
                <c:pt idx="4">
                  <c:v>-0.121536653753974</c:v>
                </c:pt>
                <c:pt idx="5">
                  <c:v>0.00183313890710003</c:v>
                </c:pt>
                <c:pt idx="6">
                  <c:v>0.12284579145776</c:v>
                </c:pt>
                <c:pt idx="7">
                  <c:v>0.473399830514771</c:v>
                </c:pt>
                <c:pt idx="8">
                  <c:v>0.324115122068176</c:v>
                </c:pt>
                <c:pt idx="9">
                  <c:v>0.204016713556782</c:v>
                </c:pt>
              </c:numCache>
            </c:numRef>
          </c:xVal>
          <c:yVal>
            <c:numRef>
              <c:f>'Shape Models I'!$J$347:$J$356</c:f>
              <c:numCache>
                <c:formatCode>0.000</c:formatCode>
                <c:ptCount val="10"/>
                <c:pt idx="0">
                  <c:v>-0.275258360962301</c:v>
                </c:pt>
                <c:pt idx="1">
                  <c:v>-0.15708867209529</c:v>
                </c:pt>
                <c:pt idx="2">
                  <c:v>-0.000963966525898934</c:v>
                </c:pt>
                <c:pt idx="3">
                  <c:v>0.170717511135018</c:v>
                </c:pt>
                <c:pt idx="4">
                  <c:v>0.0964990844772455</c:v>
                </c:pt>
                <c:pt idx="5">
                  <c:v>0.126015139414093</c:v>
                </c:pt>
                <c:pt idx="6">
                  <c:v>0.0958656787887204</c:v>
                </c:pt>
                <c:pt idx="7">
                  <c:v>0.137696252347623</c:v>
                </c:pt>
                <c:pt idx="8">
                  <c:v>-0.0320121962998951</c:v>
                </c:pt>
                <c:pt idx="9">
                  <c:v>-0.161470470494859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2440120"/>
        <c:axId val="1882434920"/>
      </c:scatterChart>
      <c:valAx>
        <c:axId val="1882440120"/>
        <c:scaling>
          <c:orientation val="minMax"/>
          <c:max val="0.6"/>
          <c:min val="-0.6"/>
        </c:scaling>
        <c:delete val="0"/>
        <c:axPos val="t"/>
        <c:numFmt formatCode="0.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434920"/>
        <c:crossesAt val="0.6"/>
        <c:crossBetween val="midCat"/>
        <c:majorUnit val="0.3"/>
        <c:minorUnit val="0.3"/>
      </c:valAx>
      <c:valAx>
        <c:axId val="1882434920"/>
        <c:scaling>
          <c:orientation val="maxMin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440120"/>
        <c:crossesAt val="-0.6"/>
        <c:crossBetween val="midCat"/>
        <c:majorUnit val="0.3"/>
        <c:minorUnit val="0.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PC-3, Model 4</a:t>
            </a:r>
          </a:p>
        </c:rich>
      </c:tx>
      <c:layout>
        <c:manualLayout>
          <c:xMode val="edge"/>
          <c:yMode val="edge"/>
          <c:x val="0.3248730964467"/>
          <c:y val="0.064516274203165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741116751269"/>
          <c:y val="0.198157127909724"/>
          <c:w val="0.710659898477157"/>
          <c:h val="0.6635959632325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I'!$L$347:$L$356</c:f>
              <c:numCache>
                <c:formatCode>0.000</c:formatCode>
                <c:ptCount val="10"/>
                <c:pt idx="0">
                  <c:v>-0.0073537008276681</c:v>
                </c:pt>
                <c:pt idx="1">
                  <c:v>-0.200490322104945</c:v>
                </c:pt>
                <c:pt idx="2">
                  <c:v>-0.31076653705146</c:v>
                </c:pt>
                <c:pt idx="3">
                  <c:v>-0.442484011681577</c:v>
                </c:pt>
                <c:pt idx="4">
                  <c:v>-0.14335126757614</c:v>
                </c:pt>
                <c:pt idx="5">
                  <c:v>0.000705816115001352</c:v>
                </c:pt>
                <c:pt idx="6">
                  <c:v>0.146086405532776</c:v>
                </c:pt>
                <c:pt idx="7">
                  <c:v>0.465418290677131</c:v>
                </c:pt>
                <c:pt idx="8">
                  <c:v>0.302850671287718</c:v>
                </c:pt>
                <c:pt idx="9">
                  <c:v>0.189384655971918</c:v>
                </c:pt>
              </c:numCache>
            </c:numRef>
          </c:xVal>
          <c:yVal>
            <c:numRef>
              <c:f>'Shape Models I'!$M$347:$M$356</c:f>
              <c:numCache>
                <c:formatCode>0.000</c:formatCode>
                <c:ptCount val="10"/>
                <c:pt idx="0">
                  <c:v>-0.286881060043743</c:v>
                </c:pt>
                <c:pt idx="1">
                  <c:v>-0.17915499241414</c:v>
                </c:pt>
                <c:pt idx="2">
                  <c:v>-0.00831789141507114</c:v>
                </c:pt>
                <c:pt idx="3">
                  <c:v>0.170256923962179</c:v>
                </c:pt>
                <c:pt idx="4">
                  <c:v>0.124149190279607</c:v>
                </c:pt>
                <c:pt idx="5">
                  <c:v>0.147112507267451</c:v>
                </c:pt>
                <c:pt idx="6">
                  <c:v>0.12082675135583</c:v>
                </c:pt>
                <c:pt idx="7">
                  <c:v>0.142233929185589</c:v>
                </c:pt>
                <c:pt idx="8">
                  <c:v>-0.0408181741624546</c:v>
                </c:pt>
                <c:pt idx="9">
                  <c:v>-0.189407184164988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2405032"/>
        <c:axId val="1882399832"/>
      </c:scatterChart>
      <c:valAx>
        <c:axId val="1882405032"/>
        <c:scaling>
          <c:orientation val="minMax"/>
          <c:max val="0.6"/>
          <c:min val="-0.6"/>
        </c:scaling>
        <c:delete val="0"/>
        <c:axPos val="t"/>
        <c:numFmt formatCode="0.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399832"/>
        <c:crossesAt val="0.6"/>
        <c:crossBetween val="midCat"/>
        <c:majorUnit val="0.3"/>
        <c:minorUnit val="0.3"/>
      </c:valAx>
      <c:valAx>
        <c:axId val="1882399832"/>
        <c:scaling>
          <c:orientation val="maxMin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405032"/>
        <c:crossesAt val="-0.6"/>
        <c:crossBetween val="midCat"/>
        <c:majorUnit val="0.3"/>
        <c:minorUnit val="0.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PC-3, Model 5</a:t>
            </a:r>
          </a:p>
        </c:rich>
      </c:tx>
      <c:layout>
        <c:manualLayout>
          <c:xMode val="edge"/>
          <c:yMode val="edge"/>
          <c:x val="0.3248730964467"/>
          <c:y val="0.064516274203165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2741116751269"/>
          <c:y val="0.198157127909724"/>
          <c:w val="0.710659898477157"/>
          <c:h val="0.6635959632325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Models I'!$O$347:$O$356</c:f>
              <c:numCache>
                <c:formatCode>0.000</c:formatCode>
                <c:ptCount val="10"/>
                <c:pt idx="0">
                  <c:v>-0.00601104313983053</c:v>
                </c:pt>
                <c:pt idx="1">
                  <c:v>-0.180757167261726</c:v>
                </c:pt>
                <c:pt idx="2">
                  <c:v>-0.302376147863367</c:v>
                </c:pt>
                <c:pt idx="3">
                  <c:v>-0.428370842621892</c:v>
                </c:pt>
                <c:pt idx="4">
                  <c:v>-0.165165881398307</c:v>
                </c:pt>
                <c:pt idx="5">
                  <c:v>-0.000421506677097329</c:v>
                </c:pt>
                <c:pt idx="6">
                  <c:v>0.169327019607792</c:v>
                </c:pt>
                <c:pt idx="7">
                  <c:v>0.457436750839492</c:v>
                </c:pt>
                <c:pt idx="8">
                  <c:v>0.28158622050726</c:v>
                </c:pt>
                <c:pt idx="9">
                  <c:v>0.174752598387054</c:v>
                </c:pt>
              </c:numCache>
            </c:numRef>
          </c:xVal>
          <c:yVal>
            <c:numRef>
              <c:f>'Shape Models I'!$P$347:$P$356</c:f>
              <c:numCache>
                <c:formatCode>0.000</c:formatCode>
                <c:ptCount val="10"/>
                <c:pt idx="0">
                  <c:v>-0.298503759125186</c:v>
                </c:pt>
                <c:pt idx="1">
                  <c:v>-0.201221312732991</c:v>
                </c:pt>
                <c:pt idx="2">
                  <c:v>-0.0156718163042434</c:v>
                </c:pt>
                <c:pt idx="3">
                  <c:v>0.16979633678934</c:v>
                </c:pt>
                <c:pt idx="4">
                  <c:v>0.151799296081968</c:v>
                </c:pt>
                <c:pt idx="5">
                  <c:v>0.16820987512081</c:v>
                </c:pt>
                <c:pt idx="6">
                  <c:v>0.14578782392294</c:v>
                </c:pt>
                <c:pt idx="7">
                  <c:v>0.146771606023555</c:v>
                </c:pt>
                <c:pt idx="8">
                  <c:v>-0.0496241520250141</c:v>
                </c:pt>
                <c:pt idx="9">
                  <c:v>-0.217343897835118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2370280"/>
        <c:axId val="1882365080"/>
      </c:scatterChart>
      <c:valAx>
        <c:axId val="1882370280"/>
        <c:scaling>
          <c:orientation val="minMax"/>
          <c:max val="0.6"/>
          <c:min val="-0.6"/>
        </c:scaling>
        <c:delete val="0"/>
        <c:axPos val="t"/>
        <c:numFmt formatCode="0.0" sourceLinked="0"/>
        <c:majorTickMark val="in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365080"/>
        <c:crossesAt val="0.6"/>
        <c:crossBetween val="midCat"/>
        <c:majorUnit val="0.3"/>
        <c:minorUnit val="0.3"/>
      </c:valAx>
      <c:valAx>
        <c:axId val="1882365080"/>
        <c:scaling>
          <c:orientation val="maxMin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370280"/>
        <c:crossesAt val="-0.6"/>
        <c:crossBetween val="midCat"/>
        <c:majorUnit val="0.3"/>
        <c:minorUnit val="0.3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96714524451943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RFA'!$CG$13</c:f>
              <c:strCache>
                <c:ptCount val="1"/>
                <c:pt idx="0">
                  <c:v>Globigerinoides ruber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RFA'!$CH$13:$CP$13</c:f>
              <c:numCache>
                <c:formatCode>0.000</c:formatCode>
                <c:ptCount val="9"/>
                <c:pt idx="0">
                  <c:v>2.312418664526741</c:v>
                </c:pt>
                <c:pt idx="1">
                  <c:v>22.24632047586361</c:v>
                </c:pt>
                <c:pt idx="2">
                  <c:v>12.76802088054078</c:v>
                </c:pt>
                <c:pt idx="3">
                  <c:v>8.747732796245298</c:v>
                </c:pt>
                <c:pt idx="4">
                  <c:v>5.039112021649284</c:v>
                </c:pt>
                <c:pt idx="5">
                  <c:v>1.201668715778038</c:v>
                </c:pt>
                <c:pt idx="6">
                  <c:v>2.597286413861935</c:v>
                </c:pt>
                <c:pt idx="7">
                  <c:v>1.786261128748367</c:v>
                </c:pt>
                <c:pt idx="8">
                  <c:v>1.52180092249173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0262696"/>
        <c:axId val="1880268824"/>
      </c:barChart>
      <c:catAx>
        <c:axId val="1880262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268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0268824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26269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7802905373259"/>
          <c:y val="0.0826446280991735"/>
          <c:w val="0.728940336468122"/>
          <c:h val="0.70661157024793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DD080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Theory'!$H$8:$H$42</c:f>
              <c:numCache>
                <c:formatCode>General</c:formatCode>
                <c:ptCount val="35"/>
                <c:pt idx="0" formatCode="0.000">
                  <c:v>1.0</c:v>
                </c:pt>
                <c:pt idx="4" formatCode="0.000">
                  <c:v>2.0</c:v>
                </c:pt>
                <c:pt idx="8" formatCode="0.000">
                  <c:v>3.0</c:v>
                </c:pt>
                <c:pt idx="12" formatCode="0.000">
                  <c:v>1.0</c:v>
                </c:pt>
                <c:pt idx="16" formatCode="0.000">
                  <c:v>2.0</c:v>
                </c:pt>
                <c:pt idx="20" formatCode="0.000">
                  <c:v>3.0</c:v>
                </c:pt>
                <c:pt idx="24" formatCode="0.000">
                  <c:v>1.0</c:v>
                </c:pt>
                <c:pt idx="28" formatCode="0.000">
                  <c:v>2.0</c:v>
                </c:pt>
                <c:pt idx="32" formatCode="0.000">
                  <c:v>3.0</c:v>
                </c:pt>
              </c:numCache>
            </c:numRef>
          </c:xVal>
          <c:yVal>
            <c:numRef>
              <c:f>'Shape Theory'!$I$8:$I$42</c:f>
              <c:numCache>
                <c:formatCode>General</c:formatCode>
                <c:ptCount val="35"/>
                <c:pt idx="0" formatCode="0.000">
                  <c:v>2.6</c:v>
                </c:pt>
                <c:pt idx="4" formatCode="0.000">
                  <c:v>2.6</c:v>
                </c:pt>
                <c:pt idx="8" formatCode="0.000">
                  <c:v>2.6</c:v>
                </c:pt>
                <c:pt idx="12" formatCode="0.000">
                  <c:v>1.73</c:v>
                </c:pt>
                <c:pt idx="16" formatCode="0.000">
                  <c:v>1.73</c:v>
                </c:pt>
                <c:pt idx="20" formatCode="0.000">
                  <c:v>1.73</c:v>
                </c:pt>
                <c:pt idx="24" formatCode="0.000">
                  <c:v>0.87</c:v>
                </c:pt>
                <c:pt idx="28" formatCode="0.000">
                  <c:v>0.87</c:v>
                </c:pt>
                <c:pt idx="32" formatCode="0.000">
                  <c:v>0.87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2302216"/>
        <c:axId val="1882293784"/>
      </c:scatterChart>
      <c:valAx>
        <c:axId val="1882302216"/>
        <c:scaling>
          <c:orientation val="minMax"/>
          <c:max val="4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Base Length</a:t>
                </a:r>
              </a:p>
            </c:rich>
          </c:tx>
          <c:layout>
            <c:manualLayout>
              <c:xMode val="edge"/>
              <c:yMode val="edge"/>
              <c:x val="0.439562011940576"/>
              <c:y val="0.8801652892561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293784"/>
        <c:crossesAt val="0.0"/>
        <c:crossBetween val="midCat"/>
        <c:majorUnit val="1.0"/>
        <c:minorUnit val="1.0"/>
      </c:valAx>
      <c:valAx>
        <c:axId val="1882293784"/>
        <c:scaling>
          <c:orientation val="minMax"/>
          <c:max val="4.0"/>
          <c:min val="0.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Apex Height</a:t>
                </a:r>
              </a:p>
            </c:rich>
          </c:tx>
          <c:layout>
            <c:manualLayout>
              <c:xMode val="edge"/>
              <c:yMode val="edge"/>
              <c:x val="0.0476192179602291"/>
              <c:y val="0.3016528925619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302216"/>
        <c:crossesAt val="0.0"/>
        <c:crossBetween val="midCat"/>
        <c:majorUnit val="1.0"/>
        <c:minorUnit val="1.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7451851454701"/>
          <c:y val="0.0813011357546357"/>
          <c:w val="0.686277138009873"/>
          <c:h val="0.71138493785306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DD080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Theory'!$S$9:$S$43</c:f>
              <c:numCache>
                <c:formatCode>0.000</c:formatCode>
                <c:ptCount val="35"/>
                <c:pt idx="0">
                  <c:v>-0.223457875457235</c:v>
                </c:pt>
                <c:pt idx="1">
                  <c:v>1.08351844625856E-16</c:v>
                </c:pt>
                <c:pt idx="2">
                  <c:v>0.223457875457235</c:v>
                </c:pt>
                <c:pt idx="4">
                  <c:v>-0.392031280116987</c:v>
                </c:pt>
                <c:pt idx="5">
                  <c:v>5.46600997905057E-17</c:v>
                </c:pt>
                <c:pt idx="6">
                  <c:v>0.392031280116987</c:v>
                </c:pt>
                <c:pt idx="8">
                  <c:v>-0.499814917632007</c:v>
                </c:pt>
                <c:pt idx="9">
                  <c:v>3.64400665270038E-17</c:v>
                </c:pt>
                <c:pt idx="10">
                  <c:v>0.499814917632007</c:v>
                </c:pt>
                <c:pt idx="12">
                  <c:v>-0.316527554068263</c:v>
                </c:pt>
                <c:pt idx="13">
                  <c:v>1.45479957903961E-16</c:v>
                </c:pt>
                <c:pt idx="14">
                  <c:v>0.316527554068263</c:v>
                </c:pt>
                <c:pt idx="16">
                  <c:v>-0.50029609614459</c:v>
                </c:pt>
                <c:pt idx="17">
                  <c:v>3.63699894759903E-17</c:v>
                </c:pt>
                <c:pt idx="18">
                  <c:v>0.50029609614459</c:v>
                </c:pt>
                <c:pt idx="20">
                  <c:v>-0.588562741645212</c:v>
                </c:pt>
                <c:pt idx="21">
                  <c:v>2.42466596506602E-17</c:v>
                </c:pt>
                <c:pt idx="22">
                  <c:v>0.588562741645212</c:v>
                </c:pt>
                <c:pt idx="24">
                  <c:v>-0.498853952352212</c:v>
                </c:pt>
                <c:pt idx="25">
                  <c:v>3.65802206290307E-17</c:v>
                </c:pt>
                <c:pt idx="26">
                  <c:v>0.498853952352212</c:v>
                </c:pt>
                <c:pt idx="28">
                  <c:v>-0.631874474680513</c:v>
                </c:pt>
                <c:pt idx="29">
                  <c:v>1.82901103145153E-17</c:v>
                </c:pt>
                <c:pt idx="30">
                  <c:v>0.631874474680513</c:v>
                </c:pt>
                <c:pt idx="32">
                  <c:v>-0.670512028624328</c:v>
                </c:pt>
                <c:pt idx="33">
                  <c:v>9.13155405451754E-18</c:v>
                </c:pt>
                <c:pt idx="34">
                  <c:v>0.670512028624328</c:v>
                </c:pt>
              </c:numCache>
            </c:numRef>
          </c:xVal>
          <c:yVal>
            <c:numRef>
              <c:f>'Shape Theory'!$T$9:$T$43</c:f>
              <c:numCache>
                <c:formatCode>0.000</c:formatCode>
                <c:ptCount val="35"/>
                <c:pt idx="0">
                  <c:v>-0.387326984125875</c:v>
                </c:pt>
                <c:pt idx="1">
                  <c:v>0.774653968251751</c:v>
                </c:pt>
                <c:pt idx="2">
                  <c:v>-0.387326984125875</c:v>
                </c:pt>
                <c:pt idx="4">
                  <c:v>-0.339760442768055</c:v>
                </c:pt>
                <c:pt idx="5">
                  <c:v>0.679520885536111</c:v>
                </c:pt>
                <c:pt idx="6">
                  <c:v>-0.339760442768055</c:v>
                </c:pt>
                <c:pt idx="8">
                  <c:v>-0.288781952409604</c:v>
                </c:pt>
                <c:pt idx="9">
                  <c:v>0.577563904819209</c:v>
                </c:pt>
                <c:pt idx="10">
                  <c:v>-0.288781952409604</c:v>
                </c:pt>
                <c:pt idx="12">
                  <c:v>-0.365061779025396</c:v>
                </c:pt>
                <c:pt idx="13">
                  <c:v>0.730123558050793</c:v>
                </c:pt>
                <c:pt idx="14">
                  <c:v>-0.365061779025396</c:v>
                </c:pt>
                <c:pt idx="16">
                  <c:v>-0.288504082110047</c:v>
                </c:pt>
                <c:pt idx="17">
                  <c:v>0.577008164220094</c:v>
                </c:pt>
                <c:pt idx="18">
                  <c:v>-0.288504082110047</c:v>
                </c:pt>
                <c:pt idx="20">
                  <c:v>-0.226269676232492</c:v>
                </c:pt>
                <c:pt idx="21">
                  <c:v>0.452539352464985</c:v>
                </c:pt>
                <c:pt idx="22">
                  <c:v>-0.226269676232492</c:v>
                </c:pt>
                <c:pt idx="24">
                  <c:v>-0.289335292364283</c:v>
                </c:pt>
                <c:pt idx="25">
                  <c:v>0.578670584728566</c:v>
                </c:pt>
                <c:pt idx="26">
                  <c:v>-0.289335292364283</c:v>
                </c:pt>
                <c:pt idx="28">
                  <c:v>-0.183243597657348</c:v>
                </c:pt>
                <c:pt idx="29">
                  <c:v>0.366487195314697</c:v>
                </c:pt>
                <c:pt idx="30">
                  <c:v>-0.183243597657348</c:v>
                </c:pt>
                <c:pt idx="32">
                  <c:v>-0.129632325534036</c:v>
                </c:pt>
                <c:pt idx="33">
                  <c:v>0.259264651068073</c:v>
                </c:pt>
                <c:pt idx="34">
                  <c:v>-0.129632325534036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2706728"/>
        <c:axId val="1822698280"/>
      </c:scatterChart>
      <c:valAx>
        <c:axId val="1822706728"/>
        <c:scaling>
          <c:orientation val="minMax"/>
          <c:max val="1.0"/>
          <c:min val="-1.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S1</a:t>
                </a:r>
              </a:p>
            </c:rich>
          </c:tx>
          <c:layout>
            <c:manualLayout>
              <c:xMode val="edge"/>
              <c:yMode val="edge"/>
              <c:x val="0.533335375824815"/>
              <c:y val="0.8821173229377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2698280"/>
        <c:crossesAt val="-1.0"/>
        <c:crossBetween val="midCat"/>
        <c:majorUnit val="0.5"/>
        <c:minorUnit val="0.5"/>
      </c:valAx>
      <c:valAx>
        <c:axId val="1822698280"/>
        <c:scaling>
          <c:orientation val="minMax"/>
          <c:max val="1.0"/>
          <c:min val="-1.0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S2</a:t>
                </a:r>
              </a:p>
            </c:rich>
          </c:tx>
          <c:layout>
            <c:manualLayout>
              <c:xMode val="edge"/>
              <c:yMode val="edge"/>
              <c:x val="0.0509805873950191"/>
              <c:y val="0.3983755651977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2706728"/>
        <c:crossesAt val="-1.0"/>
        <c:crossBetween val="midCat"/>
        <c:majorUnit val="0.5"/>
        <c:minorUnit val="0.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7451851454701"/>
          <c:y val="0.0813011357546357"/>
          <c:w val="0.686277138009873"/>
          <c:h val="0.71138493785306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1FB71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Theory'!$S$49:$S$83</c:f>
              <c:numCache>
                <c:formatCode>0.000</c:formatCode>
                <c:ptCount val="35"/>
                <c:pt idx="0">
                  <c:v>-0.201102737318452</c:v>
                </c:pt>
                <c:pt idx="1">
                  <c:v>-0.0326524443710517</c:v>
                </c:pt>
                <c:pt idx="2">
                  <c:v>0.233755181689504</c:v>
                </c:pt>
                <c:pt idx="4">
                  <c:v>-0.318329423376754</c:v>
                </c:pt>
                <c:pt idx="5">
                  <c:v>-0.0889326492217409</c:v>
                </c:pt>
                <c:pt idx="6">
                  <c:v>0.407262072598495</c:v>
                </c:pt>
                <c:pt idx="8">
                  <c:v>-0.373564441332014</c:v>
                </c:pt>
                <c:pt idx="9">
                  <c:v>-0.137358592018954</c:v>
                </c:pt>
                <c:pt idx="10">
                  <c:v>0.510923033350968</c:v>
                </c:pt>
                <c:pt idx="12">
                  <c:v>-0.269987317876283</c:v>
                </c:pt>
                <c:pt idx="13">
                  <c:v>-0.0609088588640276</c:v>
                </c:pt>
                <c:pt idx="14">
                  <c:v>0.33089617674031</c:v>
                </c:pt>
                <c:pt idx="16">
                  <c:v>-0.373768654996886</c:v>
                </c:pt>
                <c:pt idx="17">
                  <c:v>-0.137600999076332</c:v>
                </c:pt>
                <c:pt idx="18">
                  <c:v>0.511369654073219</c:v>
                </c:pt>
                <c:pt idx="20">
                  <c:v>-0.402760786091626</c:v>
                </c:pt>
                <c:pt idx="21">
                  <c:v>-0.187836022869238</c:v>
                </c:pt>
                <c:pt idx="22">
                  <c:v>0.590596808960864</c:v>
                </c:pt>
                <c:pt idx="24">
                  <c:v>-0.373155334751076</c:v>
                </c:pt>
                <c:pt idx="25">
                  <c:v>-0.136875293014633</c:v>
                </c:pt>
                <c:pt idx="26">
                  <c:v>0.51003062776571</c:v>
                </c:pt>
                <c:pt idx="28">
                  <c:v>-0.408214678344233</c:v>
                </c:pt>
                <c:pt idx="29">
                  <c:v>-0.219102542747327</c:v>
                </c:pt>
                <c:pt idx="30">
                  <c:v>0.627317221091561</c:v>
                </c:pt>
                <c:pt idx="32">
                  <c:v>-0.402793517857091</c:v>
                </c:pt>
                <c:pt idx="33">
                  <c:v>-0.255674646081055</c:v>
                </c:pt>
                <c:pt idx="34">
                  <c:v>0.658468163938147</c:v>
                </c:pt>
              </c:numCache>
            </c:numRef>
          </c:xVal>
          <c:yVal>
            <c:numRef>
              <c:f>'Shape Theory'!$T$49:$T$83</c:f>
              <c:numCache>
                <c:formatCode>0.000</c:formatCode>
                <c:ptCount val="35"/>
                <c:pt idx="0">
                  <c:v>-0.355280671736716</c:v>
                </c:pt>
                <c:pt idx="1">
                  <c:v>0.77534991768397</c:v>
                </c:pt>
                <c:pt idx="2">
                  <c:v>-0.420069245947254</c:v>
                </c:pt>
                <c:pt idx="4">
                  <c:v>-0.255603295908502</c:v>
                </c:pt>
                <c:pt idx="5">
                  <c:v>0.687665648859323</c:v>
                </c:pt>
                <c:pt idx="6">
                  <c:v>-0.432062352950821</c:v>
                </c:pt>
                <c:pt idx="8">
                  <c:v>-0.164670200215359</c:v>
                </c:pt>
                <c:pt idx="9">
                  <c:v>0.601885611176558</c:v>
                </c:pt>
                <c:pt idx="10">
                  <c:v>-0.437215410961198</c:v>
                </c:pt>
                <c:pt idx="12">
                  <c:v>-0.306224615033863</c:v>
                </c:pt>
                <c:pt idx="13">
                  <c:v>0.733303830652844</c:v>
                </c:pt>
                <c:pt idx="14">
                  <c:v>-0.427079215618981</c:v>
                </c:pt>
                <c:pt idx="16">
                  <c:v>-0.16420614850999</c:v>
                </c:pt>
                <c:pt idx="17">
                  <c:v>0.60143848883565</c:v>
                </c:pt>
                <c:pt idx="18">
                  <c:v>-0.437232340325659</c:v>
                </c:pt>
                <c:pt idx="20">
                  <c:v>-0.0667114372017407</c:v>
                </c:pt>
                <c:pt idx="21">
                  <c:v>0.506124775945196</c:v>
                </c:pt>
                <c:pt idx="22">
                  <c:v>-0.439413338743455</c:v>
                </c:pt>
                <c:pt idx="24">
                  <c:v>-0.16559517750671</c:v>
                </c:pt>
                <c:pt idx="25">
                  <c:v>0.602776609882894</c:v>
                </c:pt>
                <c:pt idx="26">
                  <c:v>-0.437181432376184</c:v>
                </c:pt>
                <c:pt idx="28">
                  <c:v>-0.00523861155082928</c:v>
                </c:pt>
                <c:pt idx="29">
                  <c:v>0.445217764703741</c:v>
                </c:pt>
                <c:pt idx="30">
                  <c:v>-0.439979153152912</c:v>
                </c:pt>
                <c:pt idx="32">
                  <c:v>0.0665135222265021</c:v>
                </c:pt>
                <c:pt idx="33">
                  <c:v>0.374279409947121</c:v>
                </c:pt>
                <c:pt idx="34">
                  <c:v>-0.440792932173623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2663752"/>
        <c:axId val="1822655480"/>
      </c:scatterChart>
      <c:valAx>
        <c:axId val="1822663752"/>
        <c:scaling>
          <c:orientation val="minMax"/>
          <c:max val="1.0"/>
          <c:min val="-1.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S1</a:t>
                </a:r>
              </a:p>
            </c:rich>
          </c:tx>
          <c:layout>
            <c:manualLayout>
              <c:xMode val="edge"/>
              <c:yMode val="edge"/>
              <c:x val="0.533335375824815"/>
              <c:y val="0.8821173229377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2655480"/>
        <c:crossesAt val="-1.0"/>
        <c:crossBetween val="midCat"/>
        <c:majorUnit val="0.5"/>
        <c:minorUnit val="0.5"/>
      </c:valAx>
      <c:valAx>
        <c:axId val="1822655480"/>
        <c:scaling>
          <c:orientation val="minMax"/>
          <c:max val="1.0"/>
          <c:min val="-1.0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S2</a:t>
                </a:r>
              </a:p>
            </c:rich>
          </c:tx>
          <c:layout>
            <c:manualLayout>
              <c:xMode val="edge"/>
              <c:yMode val="edge"/>
              <c:x val="0.0509805873950191"/>
              <c:y val="0.3983755651977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2663752"/>
        <c:crossesAt val="-1.0"/>
        <c:crossBetween val="midCat"/>
        <c:majorUnit val="0.5"/>
        <c:minorUnit val="0.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7451851454701"/>
          <c:y val="0.0813011357546357"/>
          <c:w val="0.686277138009873"/>
          <c:h val="0.71138493785306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3366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Theory'!$S$89:$S$123</c:f>
              <c:numCache>
                <c:formatCode>0.000</c:formatCode>
                <c:ptCount val="35"/>
                <c:pt idx="0">
                  <c:v>-0.233755181689504</c:v>
                </c:pt>
                <c:pt idx="1">
                  <c:v>0.0326524443710519</c:v>
                </c:pt>
                <c:pt idx="2">
                  <c:v>0.201102737318452</c:v>
                </c:pt>
                <c:pt idx="4">
                  <c:v>-0.407262072598495</c:v>
                </c:pt>
                <c:pt idx="5">
                  <c:v>0.088932649221741</c:v>
                </c:pt>
                <c:pt idx="6">
                  <c:v>0.318329423376754</c:v>
                </c:pt>
                <c:pt idx="8">
                  <c:v>-0.510923033350968</c:v>
                </c:pt>
                <c:pt idx="9">
                  <c:v>0.137358592018954</c:v>
                </c:pt>
                <c:pt idx="10">
                  <c:v>0.373564441332014</c:v>
                </c:pt>
                <c:pt idx="12">
                  <c:v>-0.33089617674031</c:v>
                </c:pt>
                <c:pt idx="13">
                  <c:v>0.0609088588640277</c:v>
                </c:pt>
                <c:pt idx="14">
                  <c:v>0.269987317876283</c:v>
                </c:pt>
                <c:pt idx="16">
                  <c:v>-0.511369654073219</c:v>
                </c:pt>
                <c:pt idx="17">
                  <c:v>0.137600999076333</c:v>
                </c:pt>
                <c:pt idx="18">
                  <c:v>0.373768654996886</c:v>
                </c:pt>
                <c:pt idx="20">
                  <c:v>-0.590596808960865</c:v>
                </c:pt>
                <c:pt idx="21">
                  <c:v>0.187836022869238</c:v>
                </c:pt>
                <c:pt idx="22">
                  <c:v>0.402760786091626</c:v>
                </c:pt>
                <c:pt idx="24">
                  <c:v>-0.51003062776571</c:v>
                </c:pt>
                <c:pt idx="25">
                  <c:v>0.136875293014633</c:v>
                </c:pt>
                <c:pt idx="26">
                  <c:v>0.373155334751076</c:v>
                </c:pt>
                <c:pt idx="28">
                  <c:v>-0.627317221091561</c:v>
                </c:pt>
                <c:pt idx="29">
                  <c:v>0.219102542747327</c:v>
                </c:pt>
                <c:pt idx="30">
                  <c:v>0.408214678344233</c:v>
                </c:pt>
                <c:pt idx="32">
                  <c:v>-0.658468163938147</c:v>
                </c:pt>
                <c:pt idx="33">
                  <c:v>0.255674646081055</c:v>
                </c:pt>
                <c:pt idx="34">
                  <c:v>0.402793517857091</c:v>
                </c:pt>
              </c:numCache>
            </c:numRef>
          </c:xVal>
          <c:yVal>
            <c:numRef>
              <c:f>'Shape Theory'!$T$89:$T$123</c:f>
              <c:numCache>
                <c:formatCode>0.000</c:formatCode>
                <c:ptCount val="35"/>
                <c:pt idx="0">
                  <c:v>-0.420069245947254</c:v>
                </c:pt>
                <c:pt idx="1">
                  <c:v>0.775349917683971</c:v>
                </c:pt>
                <c:pt idx="2">
                  <c:v>-0.355280671736716</c:v>
                </c:pt>
                <c:pt idx="4">
                  <c:v>-0.43206235295082</c:v>
                </c:pt>
                <c:pt idx="5">
                  <c:v>0.687665648859323</c:v>
                </c:pt>
                <c:pt idx="6">
                  <c:v>-0.255603295908502</c:v>
                </c:pt>
                <c:pt idx="8">
                  <c:v>-0.437215410961199</c:v>
                </c:pt>
                <c:pt idx="9">
                  <c:v>0.601885611176559</c:v>
                </c:pt>
                <c:pt idx="10">
                  <c:v>-0.16467020021536</c:v>
                </c:pt>
                <c:pt idx="12">
                  <c:v>-0.427079215618981</c:v>
                </c:pt>
                <c:pt idx="13">
                  <c:v>0.733303830652844</c:v>
                </c:pt>
                <c:pt idx="14">
                  <c:v>-0.306224615033862</c:v>
                </c:pt>
                <c:pt idx="16">
                  <c:v>-0.437232340325659</c:v>
                </c:pt>
                <c:pt idx="17">
                  <c:v>0.60143848883565</c:v>
                </c:pt>
                <c:pt idx="18">
                  <c:v>-0.16420614850999</c:v>
                </c:pt>
                <c:pt idx="20">
                  <c:v>-0.439413338743455</c:v>
                </c:pt>
                <c:pt idx="21">
                  <c:v>0.506124775945196</c:v>
                </c:pt>
                <c:pt idx="22">
                  <c:v>-0.0667114372017408</c:v>
                </c:pt>
                <c:pt idx="24">
                  <c:v>-0.437181432376184</c:v>
                </c:pt>
                <c:pt idx="25">
                  <c:v>0.602776609882894</c:v>
                </c:pt>
                <c:pt idx="26">
                  <c:v>-0.16559517750671</c:v>
                </c:pt>
                <c:pt idx="28">
                  <c:v>-0.439979153152911</c:v>
                </c:pt>
                <c:pt idx="29">
                  <c:v>0.445217764703741</c:v>
                </c:pt>
                <c:pt idx="30">
                  <c:v>-0.00523861155082951</c:v>
                </c:pt>
                <c:pt idx="32">
                  <c:v>-0.440792932173623</c:v>
                </c:pt>
                <c:pt idx="33">
                  <c:v>0.374279409947121</c:v>
                </c:pt>
                <c:pt idx="34">
                  <c:v>0.0665135222265021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4145256"/>
        <c:axId val="1884153928"/>
      </c:scatterChart>
      <c:valAx>
        <c:axId val="1884145256"/>
        <c:scaling>
          <c:orientation val="minMax"/>
          <c:max val="1.0"/>
          <c:min val="-1.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S1</a:t>
                </a:r>
              </a:p>
            </c:rich>
          </c:tx>
          <c:layout>
            <c:manualLayout>
              <c:xMode val="edge"/>
              <c:yMode val="edge"/>
              <c:x val="0.533335375824815"/>
              <c:y val="0.8821173229377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4153928"/>
        <c:crossesAt val="-1.0"/>
        <c:crossBetween val="midCat"/>
        <c:majorUnit val="0.5"/>
        <c:minorUnit val="0.5"/>
      </c:valAx>
      <c:valAx>
        <c:axId val="1884153928"/>
        <c:scaling>
          <c:orientation val="minMax"/>
          <c:max val="1.0"/>
          <c:min val="-1.0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S2</a:t>
                </a:r>
              </a:p>
            </c:rich>
          </c:tx>
          <c:layout>
            <c:manualLayout>
              <c:xMode val="edge"/>
              <c:yMode val="edge"/>
              <c:x val="0.0509805873950191"/>
              <c:y val="0.3983755651977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4145256"/>
        <c:crossesAt val="-1.0"/>
        <c:crossBetween val="midCat"/>
        <c:majorUnit val="0.5"/>
        <c:minorUnit val="0.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7802905373259"/>
          <c:y val="0.0826446280991735"/>
          <c:w val="0.728940336468122"/>
          <c:h val="0.70661157024793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1FB71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Theory'!$H$48:$H$82</c:f>
              <c:numCache>
                <c:formatCode>General</c:formatCode>
                <c:ptCount val="35"/>
                <c:pt idx="0" formatCode="0.000">
                  <c:v>1.0</c:v>
                </c:pt>
                <c:pt idx="4" formatCode="0.000">
                  <c:v>2.0</c:v>
                </c:pt>
                <c:pt idx="8" formatCode="0.000">
                  <c:v>3.0</c:v>
                </c:pt>
                <c:pt idx="12" formatCode="0.000">
                  <c:v>1.0</c:v>
                </c:pt>
                <c:pt idx="16" formatCode="0.000">
                  <c:v>2.0</c:v>
                </c:pt>
                <c:pt idx="20" formatCode="0.000">
                  <c:v>3.0</c:v>
                </c:pt>
                <c:pt idx="24" formatCode="0.000">
                  <c:v>1.0</c:v>
                </c:pt>
                <c:pt idx="28" formatCode="0.000">
                  <c:v>2.0</c:v>
                </c:pt>
                <c:pt idx="32" formatCode="0.000">
                  <c:v>3.0</c:v>
                </c:pt>
              </c:numCache>
            </c:numRef>
          </c:xVal>
          <c:yVal>
            <c:numRef>
              <c:f>'Shape Theory'!$I$48:$I$82</c:f>
              <c:numCache>
                <c:formatCode>General</c:formatCode>
                <c:ptCount val="35"/>
                <c:pt idx="0" formatCode="0.000">
                  <c:v>2.6</c:v>
                </c:pt>
                <c:pt idx="4" formatCode="0.000">
                  <c:v>2.6</c:v>
                </c:pt>
                <c:pt idx="8" formatCode="0.000">
                  <c:v>2.6</c:v>
                </c:pt>
                <c:pt idx="12" formatCode="0.000">
                  <c:v>1.73</c:v>
                </c:pt>
                <c:pt idx="16" formatCode="0.000">
                  <c:v>1.73</c:v>
                </c:pt>
                <c:pt idx="20" formatCode="0.000">
                  <c:v>1.73</c:v>
                </c:pt>
                <c:pt idx="24" formatCode="0.000">
                  <c:v>0.87</c:v>
                </c:pt>
                <c:pt idx="28" formatCode="0.000">
                  <c:v>0.87</c:v>
                </c:pt>
                <c:pt idx="32" formatCode="0.000">
                  <c:v>0.87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2265000"/>
        <c:axId val="1882256504"/>
      </c:scatterChart>
      <c:valAx>
        <c:axId val="1882265000"/>
        <c:scaling>
          <c:orientation val="minMax"/>
          <c:max val="4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Base Length</a:t>
                </a:r>
              </a:p>
            </c:rich>
          </c:tx>
          <c:layout>
            <c:manualLayout>
              <c:xMode val="edge"/>
              <c:yMode val="edge"/>
              <c:x val="0.439562011940576"/>
              <c:y val="0.8801652892561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256504"/>
        <c:crossesAt val="0.0"/>
        <c:crossBetween val="midCat"/>
        <c:majorUnit val="1.0"/>
        <c:minorUnit val="1.0"/>
      </c:valAx>
      <c:valAx>
        <c:axId val="1882256504"/>
        <c:scaling>
          <c:orientation val="minMax"/>
          <c:max val="4.0"/>
          <c:min val="0.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Apex Height</a:t>
                </a:r>
              </a:p>
            </c:rich>
          </c:tx>
          <c:layout>
            <c:manualLayout>
              <c:xMode val="edge"/>
              <c:yMode val="edge"/>
              <c:x val="0.0476192179602291"/>
              <c:y val="0.3016528925619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265000"/>
        <c:crossesAt val="0.0"/>
        <c:crossBetween val="midCat"/>
        <c:majorUnit val="1.0"/>
        <c:minorUnit val="1.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7802905373259"/>
          <c:y val="0.0826446280991735"/>
          <c:w val="0.728940336468122"/>
          <c:h val="0.70661157024793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3366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Theory'!$H$88:$H$122</c:f>
              <c:numCache>
                <c:formatCode>General</c:formatCode>
                <c:ptCount val="35"/>
                <c:pt idx="0" formatCode="0.000">
                  <c:v>1.0</c:v>
                </c:pt>
                <c:pt idx="4" formatCode="0.000">
                  <c:v>2.0</c:v>
                </c:pt>
                <c:pt idx="8" formatCode="0.000">
                  <c:v>3.0</c:v>
                </c:pt>
                <c:pt idx="12" formatCode="0.000">
                  <c:v>1.0</c:v>
                </c:pt>
                <c:pt idx="16" formatCode="0.000">
                  <c:v>2.0</c:v>
                </c:pt>
                <c:pt idx="20" formatCode="0.000">
                  <c:v>3.0</c:v>
                </c:pt>
                <c:pt idx="24" formatCode="0.000">
                  <c:v>1.0</c:v>
                </c:pt>
                <c:pt idx="28" formatCode="0.000">
                  <c:v>2.0</c:v>
                </c:pt>
                <c:pt idx="32" formatCode="0.000">
                  <c:v>3.0</c:v>
                </c:pt>
              </c:numCache>
            </c:numRef>
          </c:xVal>
          <c:yVal>
            <c:numRef>
              <c:f>'Shape Theory'!$I$88:$I$122</c:f>
              <c:numCache>
                <c:formatCode>General</c:formatCode>
                <c:ptCount val="35"/>
                <c:pt idx="0" formatCode="0.000">
                  <c:v>2.6</c:v>
                </c:pt>
                <c:pt idx="4" formatCode="0.000">
                  <c:v>2.6</c:v>
                </c:pt>
                <c:pt idx="8" formatCode="0.000">
                  <c:v>2.6</c:v>
                </c:pt>
                <c:pt idx="12" formatCode="0.000">
                  <c:v>1.73</c:v>
                </c:pt>
                <c:pt idx="16" formatCode="0.000">
                  <c:v>1.73</c:v>
                </c:pt>
                <c:pt idx="20" formatCode="0.000">
                  <c:v>1.73</c:v>
                </c:pt>
                <c:pt idx="24" formatCode="0.000">
                  <c:v>0.87</c:v>
                </c:pt>
                <c:pt idx="28" formatCode="0.000">
                  <c:v>0.87</c:v>
                </c:pt>
                <c:pt idx="32" formatCode="0.000">
                  <c:v>0.87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2216872"/>
        <c:axId val="1882208408"/>
      </c:scatterChart>
      <c:valAx>
        <c:axId val="1882216872"/>
        <c:scaling>
          <c:orientation val="minMax"/>
          <c:max val="4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Base Length</a:t>
                </a:r>
              </a:p>
            </c:rich>
          </c:tx>
          <c:layout>
            <c:manualLayout>
              <c:xMode val="edge"/>
              <c:yMode val="edge"/>
              <c:x val="0.439562011940576"/>
              <c:y val="0.8801652892561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208408"/>
        <c:crossesAt val="0.0"/>
        <c:crossBetween val="midCat"/>
        <c:majorUnit val="1.0"/>
        <c:minorUnit val="1.0"/>
      </c:valAx>
      <c:valAx>
        <c:axId val="1882208408"/>
        <c:scaling>
          <c:orientation val="minMax"/>
          <c:max val="4.0"/>
          <c:min val="0.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Apex Height</a:t>
                </a:r>
              </a:p>
            </c:rich>
          </c:tx>
          <c:layout>
            <c:manualLayout>
              <c:xMode val="edge"/>
              <c:yMode val="edge"/>
              <c:x val="0.0476192179602291"/>
              <c:y val="0.3016528925619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2216872"/>
        <c:crossesAt val="0.0"/>
        <c:crossBetween val="midCat"/>
        <c:majorUnit val="1.0"/>
        <c:minorUnit val="1.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0191032964"/>
          <c:y val="0.0641026895037715"/>
          <c:w val="0.754660387737284"/>
          <c:h val="0.77564254299563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DD080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Theory'!$AX$6:$AX$505</c:f>
              <c:numCache>
                <c:formatCode>0.0000</c:formatCode>
                <c:ptCount val="500"/>
                <c:pt idx="0">
                  <c:v>-0.601571202135396</c:v>
                </c:pt>
                <c:pt idx="1">
                  <c:v>0.186412953471556</c:v>
                </c:pt>
                <c:pt idx="2">
                  <c:v>-0.317900854007602</c:v>
                </c:pt>
                <c:pt idx="3">
                  <c:v>0.0371576756013096</c:v>
                </c:pt>
                <c:pt idx="4">
                  <c:v>-0.270449273502895</c:v>
                </c:pt>
                <c:pt idx="5">
                  <c:v>-0.263246285200651</c:v>
                </c:pt>
                <c:pt idx="6">
                  <c:v>0.630387772731503</c:v>
                </c:pt>
                <c:pt idx="7">
                  <c:v>0.0650384500959713</c:v>
                </c:pt>
                <c:pt idx="8">
                  <c:v>-0.0467329542309856</c:v>
                </c:pt>
                <c:pt idx="9">
                  <c:v>0.192501187584258</c:v>
                </c:pt>
                <c:pt idx="10">
                  <c:v>-0.441190550802494</c:v>
                </c:pt>
                <c:pt idx="11">
                  <c:v>0.469993370107412</c:v>
                </c:pt>
                <c:pt idx="12">
                  <c:v>-0.10854571284544</c:v>
                </c:pt>
                <c:pt idx="13">
                  <c:v>0.395453643410691</c:v>
                </c:pt>
                <c:pt idx="14">
                  <c:v>0.0862133768216563</c:v>
                </c:pt>
                <c:pt idx="15">
                  <c:v>-0.0475977149116054</c:v>
                </c:pt>
                <c:pt idx="16">
                  <c:v>-0.253760403254932</c:v>
                </c:pt>
                <c:pt idx="17">
                  <c:v>-0.150015366827375</c:v>
                </c:pt>
                <c:pt idx="18">
                  <c:v>-0.514434822143681</c:v>
                </c:pt>
                <c:pt idx="19">
                  <c:v>-0.245678557463258</c:v>
                </c:pt>
                <c:pt idx="20">
                  <c:v>0.139947386962452</c:v>
                </c:pt>
                <c:pt idx="21">
                  <c:v>0.079219624790568</c:v>
                </c:pt>
                <c:pt idx="22">
                  <c:v>-0.441773830412188</c:v>
                </c:pt>
                <c:pt idx="23">
                  <c:v>-0.200061168531662</c:v>
                </c:pt>
                <c:pt idx="24">
                  <c:v>-0.139143193493785</c:v>
                </c:pt>
                <c:pt idx="25">
                  <c:v>-0.611305326312109</c:v>
                </c:pt>
                <c:pt idx="26">
                  <c:v>-0.595929570319741</c:v>
                </c:pt>
                <c:pt idx="27">
                  <c:v>-0.087026566440778</c:v>
                </c:pt>
                <c:pt idx="28">
                  <c:v>-0.00157314676175263</c:v>
                </c:pt>
                <c:pt idx="29">
                  <c:v>0.51027857225916</c:v>
                </c:pt>
                <c:pt idx="30">
                  <c:v>-0.0960166987858622</c:v>
                </c:pt>
                <c:pt idx="31">
                  <c:v>-0.413135110631634</c:v>
                </c:pt>
                <c:pt idx="32">
                  <c:v>0.00208648833658706</c:v>
                </c:pt>
                <c:pt idx="33">
                  <c:v>-0.220883694095056</c:v>
                </c:pt>
                <c:pt idx="34">
                  <c:v>-0.103351783616558</c:v>
                </c:pt>
                <c:pt idx="35">
                  <c:v>0.2745794897077</c:v>
                </c:pt>
                <c:pt idx="36">
                  <c:v>0.209285290232113</c:v>
                </c:pt>
                <c:pt idx="37">
                  <c:v>-0.542765106678658</c:v>
                </c:pt>
                <c:pt idx="38">
                  <c:v>-0.304340687781964</c:v>
                </c:pt>
                <c:pt idx="39">
                  <c:v>0.355827168145645</c:v>
                </c:pt>
                <c:pt idx="40">
                  <c:v>-0.408285838159505</c:v>
                </c:pt>
                <c:pt idx="41">
                  <c:v>-0.121508856564911</c:v>
                </c:pt>
                <c:pt idx="42">
                  <c:v>0.216327272318332</c:v>
                </c:pt>
                <c:pt idx="43">
                  <c:v>0.258667221406454</c:v>
                </c:pt>
                <c:pt idx="44">
                  <c:v>-0.149038130608848</c:v>
                </c:pt>
                <c:pt idx="45">
                  <c:v>-0.320677299679224</c:v>
                </c:pt>
                <c:pt idx="46">
                  <c:v>-0.500475492084999</c:v>
                </c:pt>
                <c:pt idx="47">
                  <c:v>-0.576326968798403</c:v>
                </c:pt>
                <c:pt idx="48">
                  <c:v>0.0893270458276049</c:v>
                </c:pt>
                <c:pt idx="49">
                  <c:v>0.700110048457541</c:v>
                </c:pt>
                <c:pt idx="50">
                  <c:v>-0.0390494436699987</c:v>
                </c:pt>
                <c:pt idx="51">
                  <c:v>-0.458875365647669</c:v>
                </c:pt>
                <c:pt idx="52">
                  <c:v>0.0210715252326115</c:v>
                </c:pt>
                <c:pt idx="53">
                  <c:v>0.105509149828715</c:v>
                </c:pt>
                <c:pt idx="54">
                  <c:v>0.305839440561387</c:v>
                </c:pt>
                <c:pt idx="55">
                  <c:v>-0.150546212320358</c:v>
                </c:pt>
                <c:pt idx="56">
                  <c:v>-0.0802083752425561</c:v>
                </c:pt>
                <c:pt idx="57">
                  <c:v>0.258967412421051</c:v>
                </c:pt>
                <c:pt idx="58">
                  <c:v>-0.481534806381331</c:v>
                </c:pt>
                <c:pt idx="59">
                  <c:v>0.0847486057592288</c:v>
                </c:pt>
                <c:pt idx="60">
                  <c:v>0.343306551125397</c:v>
                </c:pt>
                <c:pt idx="61">
                  <c:v>-0.186151840567232</c:v>
                </c:pt>
                <c:pt idx="62">
                  <c:v>-0.599357719143339</c:v>
                </c:pt>
                <c:pt idx="63">
                  <c:v>0.00894330439833852</c:v>
                </c:pt>
                <c:pt idx="64">
                  <c:v>-0.102242288128967</c:v>
                </c:pt>
                <c:pt idx="65">
                  <c:v>0.320633963672344</c:v>
                </c:pt>
                <c:pt idx="66">
                  <c:v>-0.653940202901606</c:v>
                </c:pt>
                <c:pt idx="67">
                  <c:v>0.434687772204872</c:v>
                </c:pt>
                <c:pt idx="68">
                  <c:v>0.465970569235692</c:v>
                </c:pt>
                <c:pt idx="69">
                  <c:v>0.515834407524087</c:v>
                </c:pt>
                <c:pt idx="70">
                  <c:v>0.0720439991003567</c:v>
                </c:pt>
                <c:pt idx="71">
                  <c:v>-0.0701648504187656</c:v>
                </c:pt>
                <c:pt idx="72">
                  <c:v>0.365643284902233</c:v>
                </c:pt>
                <c:pt idx="73">
                  <c:v>0.524447628887457</c:v>
                </c:pt>
                <c:pt idx="74">
                  <c:v>0.234385009359915</c:v>
                </c:pt>
                <c:pt idx="75">
                  <c:v>0.682384933817056</c:v>
                </c:pt>
                <c:pt idx="76">
                  <c:v>-0.17363828516394</c:v>
                </c:pt>
                <c:pt idx="77">
                  <c:v>-0.258373357747385</c:v>
                </c:pt>
                <c:pt idx="78">
                  <c:v>-0.552658377720095</c:v>
                </c:pt>
                <c:pt idx="79">
                  <c:v>-0.184591441944209</c:v>
                </c:pt>
                <c:pt idx="80">
                  <c:v>-0.673733497013593</c:v>
                </c:pt>
                <c:pt idx="81">
                  <c:v>0.0529392060888752</c:v>
                </c:pt>
                <c:pt idx="82">
                  <c:v>0.573477559281114</c:v>
                </c:pt>
                <c:pt idx="83">
                  <c:v>-0.12788405604428</c:v>
                </c:pt>
                <c:pt idx="84">
                  <c:v>-0.042184221545013</c:v>
                </c:pt>
                <c:pt idx="85">
                  <c:v>-0.393356421829433</c:v>
                </c:pt>
                <c:pt idx="86">
                  <c:v>0.175161696454047</c:v>
                </c:pt>
                <c:pt idx="87">
                  <c:v>0.382352123329466</c:v>
                </c:pt>
                <c:pt idx="88">
                  <c:v>0.158288188476331</c:v>
                </c:pt>
                <c:pt idx="89">
                  <c:v>0.0350986639838578</c:v>
                </c:pt>
                <c:pt idx="90">
                  <c:v>-0.117728835861156</c:v>
                </c:pt>
                <c:pt idx="91">
                  <c:v>-0.260025763864309</c:v>
                </c:pt>
                <c:pt idx="92">
                  <c:v>-0.18033457526593</c:v>
                </c:pt>
                <c:pt idx="93">
                  <c:v>-0.0325621395596559</c:v>
                </c:pt>
                <c:pt idx="94">
                  <c:v>-0.0979176959711928</c:v>
                </c:pt>
                <c:pt idx="95">
                  <c:v>-0.0601607183404371</c:v>
                </c:pt>
                <c:pt idx="96">
                  <c:v>-0.212206960221782</c:v>
                </c:pt>
                <c:pt idx="97">
                  <c:v>0.25108724935182</c:v>
                </c:pt>
                <c:pt idx="98">
                  <c:v>0.0173419828087796</c:v>
                </c:pt>
                <c:pt idx="99">
                  <c:v>0.142100468183298</c:v>
                </c:pt>
                <c:pt idx="100">
                  <c:v>-0.528557403108663</c:v>
                </c:pt>
                <c:pt idx="101">
                  <c:v>-0.65933784754806</c:v>
                </c:pt>
                <c:pt idx="102">
                  <c:v>0.16537431842883</c:v>
                </c:pt>
                <c:pt idx="103">
                  <c:v>-0.110072332621077</c:v>
                </c:pt>
                <c:pt idx="104">
                  <c:v>0.0349022517350253</c:v>
                </c:pt>
                <c:pt idx="105">
                  <c:v>-0.0372707903832008</c:v>
                </c:pt>
                <c:pt idx="106">
                  <c:v>-0.609886705754275</c:v>
                </c:pt>
                <c:pt idx="107">
                  <c:v>-0.293772705128986</c:v>
                </c:pt>
                <c:pt idx="108">
                  <c:v>0.422075192015898</c:v>
                </c:pt>
                <c:pt idx="109">
                  <c:v>-0.151866521870501</c:v>
                </c:pt>
                <c:pt idx="110">
                  <c:v>-0.227958853476624</c:v>
                </c:pt>
                <c:pt idx="111">
                  <c:v>-0.353738683742679</c:v>
                </c:pt>
                <c:pt idx="112">
                  <c:v>-0.130729737666515</c:v>
                </c:pt>
                <c:pt idx="113">
                  <c:v>0.221561028720907</c:v>
                </c:pt>
                <c:pt idx="114">
                  <c:v>0.651264306649666</c:v>
                </c:pt>
                <c:pt idx="115">
                  <c:v>0.291955098034669</c:v>
                </c:pt>
                <c:pt idx="116">
                  <c:v>0.391586166740959</c:v>
                </c:pt>
                <c:pt idx="117">
                  <c:v>0.161068168034528</c:v>
                </c:pt>
                <c:pt idx="118">
                  <c:v>0.352908595880978</c:v>
                </c:pt>
                <c:pt idx="119">
                  <c:v>-0.533868060944748</c:v>
                </c:pt>
                <c:pt idx="120">
                  <c:v>-0.298375668738057</c:v>
                </c:pt>
                <c:pt idx="121">
                  <c:v>0.578918319580776</c:v>
                </c:pt>
                <c:pt idx="122">
                  <c:v>0.0677828097858416</c:v>
                </c:pt>
                <c:pt idx="123">
                  <c:v>-0.0879853717789146</c:v>
                </c:pt>
                <c:pt idx="124">
                  <c:v>0.0767780918079087</c:v>
                </c:pt>
                <c:pt idx="125">
                  <c:v>0.439081204424671</c:v>
                </c:pt>
                <c:pt idx="126">
                  <c:v>0.2999304292394</c:v>
                </c:pt>
                <c:pt idx="127">
                  <c:v>-0.300613692283405</c:v>
                </c:pt>
                <c:pt idx="128">
                  <c:v>0.528959576161015</c:v>
                </c:pt>
                <c:pt idx="129">
                  <c:v>-0.414136660645614</c:v>
                </c:pt>
                <c:pt idx="130">
                  <c:v>0.0645440967642393</c:v>
                </c:pt>
                <c:pt idx="131">
                  <c:v>0.590223746901854</c:v>
                </c:pt>
                <c:pt idx="132">
                  <c:v>0.270631261838126</c:v>
                </c:pt>
                <c:pt idx="133">
                  <c:v>-0.121710763990648</c:v>
                </c:pt>
                <c:pt idx="134">
                  <c:v>-0.443488800020316</c:v>
                </c:pt>
                <c:pt idx="135">
                  <c:v>-0.350371340010078</c:v>
                </c:pt>
                <c:pt idx="136">
                  <c:v>-0.112465290992852</c:v>
                </c:pt>
                <c:pt idx="137">
                  <c:v>-0.328312813763325</c:v>
                </c:pt>
                <c:pt idx="138">
                  <c:v>-0.350089157714796</c:v>
                </c:pt>
                <c:pt idx="139">
                  <c:v>-0.400608689458182</c:v>
                </c:pt>
                <c:pt idx="140">
                  <c:v>-0.383689067120442</c:v>
                </c:pt>
                <c:pt idx="141">
                  <c:v>0.373309289686034</c:v>
                </c:pt>
                <c:pt idx="142">
                  <c:v>-0.450823043537084</c:v>
                </c:pt>
                <c:pt idx="143">
                  <c:v>-0.243169850817846</c:v>
                </c:pt>
                <c:pt idx="144">
                  <c:v>-0.279671254097462</c:v>
                </c:pt>
                <c:pt idx="145">
                  <c:v>-0.0935674387517386</c:v>
                </c:pt>
                <c:pt idx="146">
                  <c:v>0.00355068279051219</c:v>
                </c:pt>
                <c:pt idx="147">
                  <c:v>-0.295976010823367</c:v>
                </c:pt>
                <c:pt idx="148">
                  <c:v>0.675758876193332</c:v>
                </c:pt>
                <c:pt idx="149">
                  <c:v>0.178176800309394</c:v>
                </c:pt>
                <c:pt idx="150">
                  <c:v>0.689299971067689</c:v>
                </c:pt>
                <c:pt idx="151">
                  <c:v>-0.185089618389248</c:v>
                </c:pt>
                <c:pt idx="152">
                  <c:v>0.0792181837931363</c:v>
                </c:pt>
                <c:pt idx="153">
                  <c:v>0.461612477151663</c:v>
                </c:pt>
                <c:pt idx="154">
                  <c:v>-0.221603812505032</c:v>
                </c:pt>
                <c:pt idx="155">
                  <c:v>-0.583800801989374</c:v>
                </c:pt>
                <c:pt idx="156">
                  <c:v>-0.221283396508662</c:v>
                </c:pt>
                <c:pt idx="157">
                  <c:v>0.484736562107182</c:v>
                </c:pt>
                <c:pt idx="158">
                  <c:v>0.126759450761413</c:v>
                </c:pt>
                <c:pt idx="159">
                  <c:v>-0.0475085646245603</c:v>
                </c:pt>
                <c:pt idx="160">
                  <c:v>0.595395638691506</c:v>
                </c:pt>
                <c:pt idx="161">
                  <c:v>-0.417176707258287</c:v>
                </c:pt>
                <c:pt idx="162">
                  <c:v>-0.23692905444739</c:v>
                </c:pt>
                <c:pt idx="163">
                  <c:v>-0.503289973179224</c:v>
                </c:pt>
                <c:pt idx="164">
                  <c:v>-0.300376352254444</c:v>
                </c:pt>
                <c:pt idx="165">
                  <c:v>0.348352547187813</c:v>
                </c:pt>
                <c:pt idx="166">
                  <c:v>-0.381710745398183</c:v>
                </c:pt>
                <c:pt idx="167">
                  <c:v>0.33975013707593</c:v>
                </c:pt>
                <c:pt idx="168">
                  <c:v>-0.343662160577657</c:v>
                </c:pt>
                <c:pt idx="169">
                  <c:v>-0.159172781169572</c:v>
                </c:pt>
                <c:pt idx="170">
                  <c:v>-0.186098256056224</c:v>
                </c:pt>
                <c:pt idx="171">
                  <c:v>0.0234202624017466</c:v>
                </c:pt>
                <c:pt idx="172">
                  <c:v>-0.104451257627705</c:v>
                </c:pt>
                <c:pt idx="173">
                  <c:v>0.209442604543547</c:v>
                </c:pt>
                <c:pt idx="174">
                  <c:v>0.573465693126047</c:v>
                </c:pt>
                <c:pt idx="175">
                  <c:v>-0.662161774804533</c:v>
                </c:pt>
                <c:pt idx="176">
                  <c:v>0.313548099359456</c:v>
                </c:pt>
                <c:pt idx="177">
                  <c:v>-0.3485484827405</c:v>
                </c:pt>
                <c:pt idx="178">
                  <c:v>-0.481480557094577</c:v>
                </c:pt>
                <c:pt idx="179">
                  <c:v>0.5335673241438</c:v>
                </c:pt>
                <c:pt idx="180">
                  <c:v>0.508752652763387</c:v>
                </c:pt>
                <c:pt idx="181">
                  <c:v>-0.559199277245081</c:v>
                </c:pt>
                <c:pt idx="182">
                  <c:v>0.488685615352283</c:v>
                </c:pt>
                <c:pt idx="183">
                  <c:v>0.19759641747999</c:v>
                </c:pt>
                <c:pt idx="184">
                  <c:v>-0.178433137880402</c:v>
                </c:pt>
                <c:pt idx="185">
                  <c:v>0.178053948475535</c:v>
                </c:pt>
                <c:pt idx="186">
                  <c:v>-0.0881599277133693</c:v>
                </c:pt>
                <c:pt idx="187">
                  <c:v>0.0428990660437044</c:v>
                </c:pt>
                <c:pt idx="188">
                  <c:v>-0.402741792042401</c:v>
                </c:pt>
                <c:pt idx="189">
                  <c:v>0.35138416524922</c:v>
                </c:pt>
                <c:pt idx="190">
                  <c:v>0.047656843231979</c:v>
                </c:pt>
                <c:pt idx="191">
                  <c:v>0.337790599813574</c:v>
                </c:pt>
                <c:pt idx="192">
                  <c:v>0.686086603216545</c:v>
                </c:pt>
                <c:pt idx="193">
                  <c:v>0.240996840575268</c:v>
                </c:pt>
                <c:pt idx="194">
                  <c:v>0.0584782611811003</c:v>
                </c:pt>
                <c:pt idx="195">
                  <c:v>0.634784983226002</c:v>
                </c:pt>
                <c:pt idx="196">
                  <c:v>0.450869634530114</c:v>
                </c:pt>
                <c:pt idx="197">
                  <c:v>0.243603031327463</c:v>
                </c:pt>
                <c:pt idx="198">
                  <c:v>-0.0102281359230127</c:v>
                </c:pt>
                <c:pt idx="199">
                  <c:v>-0.357227068673053</c:v>
                </c:pt>
                <c:pt idx="200">
                  <c:v>0.673188861751777</c:v>
                </c:pt>
                <c:pt idx="201">
                  <c:v>0.45364193365933</c:v>
                </c:pt>
                <c:pt idx="202">
                  <c:v>-0.591649271000734</c:v>
                </c:pt>
                <c:pt idx="203">
                  <c:v>-0.419408082326649</c:v>
                </c:pt>
                <c:pt idx="204">
                  <c:v>-0.525002512958323</c:v>
                </c:pt>
                <c:pt idx="205">
                  <c:v>-0.0623574496924457</c:v>
                </c:pt>
                <c:pt idx="206">
                  <c:v>0.283351468730494</c:v>
                </c:pt>
                <c:pt idx="207">
                  <c:v>-0.463141043632424</c:v>
                </c:pt>
                <c:pt idx="208">
                  <c:v>0.0121874773841645</c:v>
                </c:pt>
                <c:pt idx="209">
                  <c:v>0.398585187065736</c:v>
                </c:pt>
                <c:pt idx="210">
                  <c:v>-0.457964268600228</c:v>
                </c:pt>
                <c:pt idx="211">
                  <c:v>0.146115077655797</c:v>
                </c:pt>
                <c:pt idx="212">
                  <c:v>0.630494475014314</c:v>
                </c:pt>
                <c:pt idx="213">
                  <c:v>0.273274018173995</c:v>
                </c:pt>
                <c:pt idx="214">
                  <c:v>0.3011808389275</c:v>
                </c:pt>
                <c:pt idx="215">
                  <c:v>0.242995782273707</c:v>
                </c:pt>
                <c:pt idx="216">
                  <c:v>-0.22400467739407</c:v>
                </c:pt>
                <c:pt idx="217">
                  <c:v>-0.553819303342515</c:v>
                </c:pt>
                <c:pt idx="218">
                  <c:v>-0.169103658464772</c:v>
                </c:pt>
                <c:pt idx="219">
                  <c:v>0.00332186368802489</c:v>
                </c:pt>
                <c:pt idx="220">
                  <c:v>0.251029513517715</c:v>
                </c:pt>
                <c:pt idx="221">
                  <c:v>0.386551185720437</c:v>
                </c:pt>
                <c:pt idx="222">
                  <c:v>0.283689014861479</c:v>
                </c:pt>
                <c:pt idx="223">
                  <c:v>-0.358562027830447</c:v>
                </c:pt>
                <c:pt idx="224">
                  <c:v>0.00624010932494903</c:v>
                </c:pt>
                <c:pt idx="225">
                  <c:v>-0.249038858956654</c:v>
                </c:pt>
                <c:pt idx="226">
                  <c:v>0.491599395520429</c:v>
                </c:pt>
                <c:pt idx="227">
                  <c:v>-0.171987257226215</c:v>
                </c:pt>
                <c:pt idx="228">
                  <c:v>0.498172374039881</c:v>
                </c:pt>
                <c:pt idx="229">
                  <c:v>0.161977838925933</c:v>
                </c:pt>
                <c:pt idx="230">
                  <c:v>0.327106599371538</c:v>
                </c:pt>
                <c:pt idx="231">
                  <c:v>0.47431157889738</c:v>
                </c:pt>
                <c:pt idx="232">
                  <c:v>0.516532898512128</c:v>
                </c:pt>
                <c:pt idx="233">
                  <c:v>0.18989802322993</c:v>
                </c:pt>
                <c:pt idx="234">
                  <c:v>-0.591685003994293</c:v>
                </c:pt>
                <c:pt idx="235">
                  <c:v>-0.321405205043691</c:v>
                </c:pt>
                <c:pt idx="236">
                  <c:v>-0.314362568291197</c:v>
                </c:pt>
                <c:pt idx="237">
                  <c:v>-0.680460034577771</c:v>
                </c:pt>
                <c:pt idx="238">
                  <c:v>0.507690900751541</c:v>
                </c:pt>
                <c:pt idx="239">
                  <c:v>0.215276777792765</c:v>
                </c:pt>
                <c:pt idx="240">
                  <c:v>-0.466678116323294</c:v>
                </c:pt>
                <c:pt idx="241">
                  <c:v>-0.524624777946297</c:v>
                </c:pt>
                <c:pt idx="242">
                  <c:v>0.156392320499147</c:v>
                </c:pt>
                <c:pt idx="243">
                  <c:v>0.397435073647618</c:v>
                </c:pt>
                <c:pt idx="244">
                  <c:v>-0.429423013921216</c:v>
                </c:pt>
                <c:pt idx="245">
                  <c:v>0.303269182439159</c:v>
                </c:pt>
                <c:pt idx="246">
                  <c:v>0.58414486918619</c:v>
                </c:pt>
                <c:pt idx="247">
                  <c:v>0.274159147651193</c:v>
                </c:pt>
                <c:pt idx="248">
                  <c:v>-0.629645038909395</c:v>
                </c:pt>
                <c:pt idx="249">
                  <c:v>0.397889186959356</c:v>
                </c:pt>
                <c:pt idx="250">
                  <c:v>0.666829424950271</c:v>
                </c:pt>
                <c:pt idx="251">
                  <c:v>-0.473203166954337</c:v>
                </c:pt>
                <c:pt idx="252">
                  <c:v>-0.177450793667702</c:v>
                </c:pt>
                <c:pt idx="253">
                  <c:v>-0.320213037394713</c:v>
                </c:pt>
                <c:pt idx="254">
                  <c:v>-0.426429146055613</c:v>
                </c:pt>
                <c:pt idx="255">
                  <c:v>-0.0801091651565159</c:v>
                </c:pt>
                <c:pt idx="256">
                  <c:v>-0.0641854690181103</c:v>
                </c:pt>
                <c:pt idx="257">
                  <c:v>-0.28212349053562</c:v>
                </c:pt>
                <c:pt idx="258">
                  <c:v>0.445182670063163</c:v>
                </c:pt>
                <c:pt idx="259">
                  <c:v>-0.0440715120003672</c:v>
                </c:pt>
                <c:pt idx="260">
                  <c:v>-0.357812033480144</c:v>
                </c:pt>
                <c:pt idx="261">
                  <c:v>0.427095847373287</c:v>
                </c:pt>
                <c:pt idx="262">
                  <c:v>0.470926657430179</c:v>
                </c:pt>
                <c:pt idx="263">
                  <c:v>0.19636260873017</c:v>
                </c:pt>
                <c:pt idx="264">
                  <c:v>-0.430447990498743</c:v>
                </c:pt>
                <c:pt idx="265">
                  <c:v>0.567578448308153</c:v>
                </c:pt>
                <c:pt idx="266">
                  <c:v>-0.328875537835461</c:v>
                </c:pt>
                <c:pt idx="267">
                  <c:v>0.378595472623791</c:v>
                </c:pt>
                <c:pt idx="268">
                  <c:v>-0.256216916822617</c:v>
                </c:pt>
                <c:pt idx="269">
                  <c:v>-0.426287851406549</c:v>
                </c:pt>
                <c:pt idx="270">
                  <c:v>-0.459956994404139</c:v>
                </c:pt>
                <c:pt idx="271">
                  <c:v>0.41080092784531</c:v>
                </c:pt>
                <c:pt idx="272">
                  <c:v>-0.300547952646629</c:v>
                </c:pt>
                <c:pt idx="273">
                  <c:v>-0.413283341808844</c:v>
                </c:pt>
                <c:pt idx="274">
                  <c:v>0.204640278023025</c:v>
                </c:pt>
                <c:pt idx="275">
                  <c:v>0.276350137361329</c:v>
                </c:pt>
                <c:pt idx="276">
                  <c:v>-0.315131374139343</c:v>
                </c:pt>
                <c:pt idx="277">
                  <c:v>-0.151585335379158</c:v>
                </c:pt>
                <c:pt idx="278">
                  <c:v>-0.453743208158785</c:v>
                </c:pt>
                <c:pt idx="279">
                  <c:v>-0.488986090136119</c:v>
                </c:pt>
                <c:pt idx="280">
                  <c:v>-0.146685112065708</c:v>
                </c:pt>
                <c:pt idx="281">
                  <c:v>-0.175249944785648</c:v>
                </c:pt>
                <c:pt idx="282">
                  <c:v>0.235436080261903</c:v>
                </c:pt>
                <c:pt idx="283">
                  <c:v>0.0894750743423867</c:v>
                </c:pt>
                <c:pt idx="284">
                  <c:v>-0.150136763219728</c:v>
                </c:pt>
                <c:pt idx="285">
                  <c:v>-0.0801818986360587</c:v>
                </c:pt>
                <c:pt idx="286">
                  <c:v>-0.252858967948372</c:v>
                </c:pt>
                <c:pt idx="287">
                  <c:v>0.0409126567728371</c:v>
                </c:pt>
                <c:pt idx="288">
                  <c:v>0.130331966228335</c:v>
                </c:pt>
                <c:pt idx="289">
                  <c:v>-0.299170750309802</c:v>
                </c:pt>
                <c:pt idx="290">
                  <c:v>0.131752756708469</c:v>
                </c:pt>
                <c:pt idx="291">
                  <c:v>0.691568899847021</c:v>
                </c:pt>
                <c:pt idx="292">
                  <c:v>-0.284054659606471</c:v>
                </c:pt>
                <c:pt idx="293">
                  <c:v>0.48045985322017</c:v>
                </c:pt>
                <c:pt idx="294">
                  <c:v>-0.0362259538628699</c:v>
                </c:pt>
                <c:pt idx="295">
                  <c:v>0.440179739632231</c:v>
                </c:pt>
                <c:pt idx="296">
                  <c:v>-0.265764700740745</c:v>
                </c:pt>
                <c:pt idx="297">
                  <c:v>-0.58614775911186</c:v>
                </c:pt>
                <c:pt idx="298">
                  <c:v>0.361913681650849</c:v>
                </c:pt>
                <c:pt idx="299">
                  <c:v>0.0884138563857344</c:v>
                </c:pt>
                <c:pt idx="300">
                  <c:v>-0.377057917927239</c:v>
                </c:pt>
                <c:pt idx="301">
                  <c:v>-0.171448992654452</c:v>
                </c:pt>
                <c:pt idx="302">
                  <c:v>-0.140460238808581</c:v>
                </c:pt>
                <c:pt idx="303">
                  <c:v>-0.232890602670127</c:v>
                </c:pt>
                <c:pt idx="304">
                  <c:v>-0.376834766420914</c:v>
                </c:pt>
                <c:pt idx="305">
                  <c:v>-0.687604828182724</c:v>
                </c:pt>
                <c:pt idx="306">
                  <c:v>-0.426359169212985</c:v>
                </c:pt>
                <c:pt idx="307">
                  <c:v>-0.55365357653911</c:v>
                </c:pt>
                <c:pt idx="308">
                  <c:v>0.366635819396486</c:v>
                </c:pt>
                <c:pt idx="309">
                  <c:v>-0.320512952995406</c:v>
                </c:pt>
                <c:pt idx="310">
                  <c:v>-0.0990695411450452</c:v>
                </c:pt>
                <c:pt idx="311">
                  <c:v>-0.0309752452148358</c:v>
                </c:pt>
                <c:pt idx="312">
                  <c:v>-0.501049038851879</c:v>
                </c:pt>
                <c:pt idx="313">
                  <c:v>0.137622739152309</c:v>
                </c:pt>
                <c:pt idx="314">
                  <c:v>-0.356401635440365</c:v>
                </c:pt>
                <c:pt idx="315">
                  <c:v>0.163053207963018</c:v>
                </c:pt>
                <c:pt idx="316">
                  <c:v>-0.322965829087957</c:v>
                </c:pt>
                <c:pt idx="317">
                  <c:v>-0.0642590941564335</c:v>
                </c:pt>
                <c:pt idx="318">
                  <c:v>0.528204580231192</c:v>
                </c:pt>
                <c:pt idx="319">
                  <c:v>-0.637638717125299</c:v>
                </c:pt>
                <c:pt idx="320">
                  <c:v>-0.622039478828783</c:v>
                </c:pt>
                <c:pt idx="321">
                  <c:v>0.109628485107962</c:v>
                </c:pt>
                <c:pt idx="322">
                  <c:v>0.599604646592825</c:v>
                </c:pt>
                <c:pt idx="323">
                  <c:v>0.205099779961189</c:v>
                </c:pt>
                <c:pt idx="324">
                  <c:v>0.514811371487157</c:v>
                </c:pt>
                <c:pt idx="325">
                  <c:v>-0.328045216370212</c:v>
                </c:pt>
                <c:pt idx="326">
                  <c:v>0.586741028786602</c:v>
                </c:pt>
                <c:pt idx="327">
                  <c:v>-0.147998116939097</c:v>
                </c:pt>
                <c:pt idx="328">
                  <c:v>0.172659064835316</c:v>
                </c:pt>
                <c:pt idx="329">
                  <c:v>-0.679307509014336</c:v>
                </c:pt>
                <c:pt idx="330">
                  <c:v>-0.00597774960215909</c:v>
                </c:pt>
                <c:pt idx="331">
                  <c:v>-0.546853483788113</c:v>
                </c:pt>
                <c:pt idx="332">
                  <c:v>-0.526766475121667</c:v>
                </c:pt>
                <c:pt idx="333">
                  <c:v>-0.0114031372267643</c:v>
                </c:pt>
                <c:pt idx="334">
                  <c:v>0.281783975138352</c:v>
                </c:pt>
                <c:pt idx="335">
                  <c:v>0.199229604127231</c:v>
                </c:pt>
                <c:pt idx="336">
                  <c:v>0.167502955782435</c:v>
                </c:pt>
                <c:pt idx="337">
                  <c:v>-0.326300144057967</c:v>
                </c:pt>
                <c:pt idx="338">
                  <c:v>-0.141050350727968</c:v>
                </c:pt>
                <c:pt idx="339">
                  <c:v>0.535790348487826</c:v>
                </c:pt>
                <c:pt idx="340">
                  <c:v>-0.289324547962352</c:v>
                </c:pt>
                <c:pt idx="341">
                  <c:v>0.0243923370096661</c:v>
                </c:pt>
                <c:pt idx="342">
                  <c:v>-0.0420017476529863</c:v>
                </c:pt>
                <c:pt idx="343">
                  <c:v>0.287840761476658</c:v>
                </c:pt>
                <c:pt idx="344">
                  <c:v>-0.0568606641284036</c:v>
                </c:pt>
                <c:pt idx="345">
                  <c:v>0.62599290208294</c:v>
                </c:pt>
                <c:pt idx="346">
                  <c:v>0.493602429001449</c:v>
                </c:pt>
                <c:pt idx="347">
                  <c:v>0.0536430956701572</c:v>
                </c:pt>
                <c:pt idx="348">
                  <c:v>-0.671077705577913</c:v>
                </c:pt>
                <c:pt idx="349">
                  <c:v>-0.14691129640981</c:v>
                </c:pt>
                <c:pt idx="350">
                  <c:v>-0.037481316692814</c:v>
                </c:pt>
                <c:pt idx="351">
                  <c:v>-0.271941108300817</c:v>
                </c:pt>
                <c:pt idx="352">
                  <c:v>-0.370643951945515</c:v>
                </c:pt>
                <c:pt idx="353">
                  <c:v>-0.0532259675531834</c:v>
                </c:pt>
                <c:pt idx="354">
                  <c:v>0.481083552875185</c:v>
                </c:pt>
                <c:pt idx="355">
                  <c:v>0.13393467957653</c:v>
                </c:pt>
                <c:pt idx="356">
                  <c:v>0.0711899935904642</c:v>
                </c:pt>
                <c:pt idx="357">
                  <c:v>-0.294758473689526</c:v>
                </c:pt>
                <c:pt idx="358">
                  <c:v>-0.125437573863085</c:v>
                </c:pt>
                <c:pt idx="359">
                  <c:v>-0.108268501858141</c:v>
                </c:pt>
                <c:pt idx="360">
                  <c:v>0.262028790280594</c:v>
                </c:pt>
                <c:pt idx="361">
                  <c:v>-0.144086025302587</c:v>
                </c:pt>
                <c:pt idx="362">
                  <c:v>-0.356499326463446</c:v>
                </c:pt>
                <c:pt idx="363">
                  <c:v>-0.399237369550673</c:v>
                </c:pt>
                <c:pt idx="364">
                  <c:v>0.577340487606779</c:v>
                </c:pt>
                <c:pt idx="365">
                  <c:v>-0.276901143202666</c:v>
                </c:pt>
                <c:pt idx="366">
                  <c:v>0.33460610975779</c:v>
                </c:pt>
                <c:pt idx="367">
                  <c:v>-0.37630808771594</c:v>
                </c:pt>
                <c:pt idx="368">
                  <c:v>0.340174967385843</c:v>
                </c:pt>
                <c:pt idx="369">
                  <c:v>0.520725726482691</c:v>
                </c:pt>
                <c:pt idx="370">
                  <c:v>0.586730923664304</c:v>
                </c:pt>
                <c:pt idx="371">
                  <c:v>-0.306440118957835</c:v>
                </c:pt>
                <c:pt idx="372">
                  <c:v>0.116735573831871</c:v>
                </c:pt>
                <c:pt idx="373">
                  <c:v>-0.212014192071101</c:v>
                </c:pt>
                <c:pt idx="374">
                  <c:v>0.469314720243805</c:v>
                </c:pt>
                <c:pt idx="375">
                  <c:v>0.175027127847246</c:v>
                </c:pt>
                <c:pt idx="376">
                  <c:v>-0.334710890427053</c:v>
                </c:pt>
                <c:pt idx="377">
                  <c:v>-0.60638893432473</c:v>
                </c:pt>
                <c:pt idx="378">
                  <c:v>0.569405755916716</c:v>
                </c:pt>
                <c:pt idx="379">
                  <c:v>-0.171360290952785</c:v>
                </c:pt>
                <c:pt idx="380">
                  <c:v>-0.334697120681618</c:v>
                </c:pt>
                <c:pt idx="381">
                  <c:v>-0.0889299882037115</c:v>
                </c:pt>
                <c:pt idx="382">
                  <c:v>0.164383562078515</c:v>
                </c:pt>
                <c:pt idx="383">
                  <c:v>0.0379080108286642</c:v>
                </c:pt>
                <c:pt idx="384">
                  <c:v>0.251919716402139</c:v>
                </c:pt>
                <c:pt idx="385">
                  <c:v>0.31120084145278</c:v>
                </c:pt>
                <c:pt idx="386">
                  <c:v>-0.252940504340159</c:v>
                </c:pt>
                <c:pt idx="387">
                  <c:v>0.187338354794986</c:v>
                </c:pt>
                <c:pt idx="388">
                  <c:v>0.273683814976487</c:v>
                </c:pt>
                <c:pt idx="389">
                  <c:v>-0.168021103315953</c:v>
                </c:pt>
                <c:pt idx="390">
                  <c:v>0.308255707701641</c:v>
                </c:pt>
                <c:pt idx="391">
                  <c:v>-0.523265960532829</c:v>
                </c:pt>
                <c:pt idx="392">
                  <c:v>0.440500383456762</c:v>
                </c:pt>
                <c:pt idx="393">
                  <c:v>0.027770815417761</c:v>
                </c:pt>
                <c:pt idx="394">
                  <c:v>0.496974888021924</c:v>
                </c:pt>
                <c:pt idx="395">
                  <c:v>-0.0183754690495738</c:v>
                </c:pt>
                <c:pt idx="396">
                  <c:v>0.0205712066582486</c:v>
                </c:pt>
                <c:pt idx="397">
                  <c:v>-0.0748957995721333</c:v>
                </c:pt>
                <c:pt idx="398">
                  <c:v>-0.0004340313562117</c:v>
                </c:pt>
                <c:pt idx="399">
                  <c:v>-0.360287009942546</c:v>
                </c:pt>
                <c:pt idx="400">
                  <c:v>-0.219654621559048</c:v>
                </c:pt>
                <c:pt idx="401">
                  <c:v>0.660064551126693</c:v>
                </c:pt>
                <c:pt idx="402">
                  <c:v>0.457024937868468</c:v>
                </c:pt>
                <c:pt idx="403">
                  <c:v>0.344392302277617</c:v>
                </c:pt>
                <c:pt idx="404">
                  <c:v>-0.5174552453637</c:v>
                </c:pt>
                <c:pt idx="405">
                  <c:v>0.697560970482019</c:v>
                </c:pt>
                <c:pt idx="406">
                  <c:v>-0.445253155270438</c:v>
                </c:pt>
                <c:pt idx="407">
                  <c:v>-0.466096155006527</c:v>
                </c:pt>
                <c:pt idx="408">
                  <c:v>-0.146031390574588</c:v>
                </c:pt>
                <c:pt idx="409">
                  <c:v>-0.254868464190433</c:v>
                </c:pt>
                <c:pt idx="410">
                  <c:v>0.278477103456265</c:v>
                </c:pt>
                <c:pt idx="411">
                  <c:v>-0.515266199398431</c:v>
                </c:pt>
                <c:pt idx="412">
                  <c:v>0.384867028571284</c:v>
                </c:pt>
                <c:pt idx="413">
                  <c:v>-0.153886888118981</c:v>
                </c:pt>
                <c:pt idx="414">
                  <c:v>0.482066028999384</c:v>
                </c:pt>
                <c:pt idx="415">
                  <c:v>0.00226513925990452</c:v>
                </c:pt>
                <c:pt idx="416">
                  <c:v>-0.422462915705527</c:v>
                </c:pt>
                <c:pt idx="417">
                  <c:v>0.627232626876082</c:v>
                </c:pt>
                <c:pt idx="418">
                  <c:v>-0.510743590265106</c:v>
                </c:pt>
                <c:pt idx="419">
                  <c:v>-0.261197318171659</c:v>
                </c:pt>
                <c:pt idx="420">
                  <c:v>0.517467836382273</c:v>
                </c:pt>
                <c:pt idx="421">
                  <c:v>0.0581795650173491</c:v>
                </c:pt>
                <c:pt idx="422">
                  <c:v>0.234334874786252</c:v>
                </c:pt>
                <c:pt idx="423">
                  <c:v>-0.475469467422552</c:v>
                </c:pt>
                <c:pt idx="424">
                  <c:v>-0.186359933835072</c:v>
                </c:pt>
                <c:pt idx="425">
                  <c:v>-0.182479763847316</c:v>
                </c:pt>
                <c:pt idx="426">
                  <c:v>-0.0278605704986693</c:v>
                </c:pt>
                <c:pt idx="427">
                  <c:v>0.242791154522785</c:v>
                </c:pt>
                <c:pt idx="428">
                  <c:v>-0.537475504754336</c:v>
                </c:pt>
                <c:pt idx="429">
                  <c:v>-0.282930980060633</c:v>
                </c:pt>
                <c:pt idx="430">
                  <c:v>0.198425059584619</c:v>
                </c:pt>
                <c:pt idx="431">
                  <c:v>-0.257839972207168</c:v>
                </c:pt>
                <c:pt idx="432">
                  <c:v>0.485880735704231</c:v>
                </c:pt>
                <c:pt idx="433">
                  <c:v>0.403809998768772</c:v>
                </c:pt>
                <c:pt idx="434">
                  <c:v>0.316079344661764</c:v>
                </c:pt>
                <c:pt idx="435">
                  <c:v>0.0486854887408176</c:v>
                </c:pt>
                <c:pt idx="436">
                  <c:v>-0.221309768873638</c:v>
                </c:pt>
                <c:pt idx="437">
                  <c:v>-0.639271773980957</c:v>
                </c:pt>
                <c:pt idx="438">
                  <c:v>-0.0740727782286959</c:v>
                </c:pt>
                <c:pt idx="439">
                  <c:v>0.221904323952531</c:v>
                </c:pt>
                <c:pt idx="440">
                  <c:v>-0.0251774436995618</c:v>
                </c:pt>
                <c:pt idx="441">
                  <c:v>-0.344258544907183</c:v>
                </c:pt>
                <c:pt idx="442">
                  <c:v>0.0500934692166405</c:v>
                </c:pt>
                <c:pt idx="443">
                  <c:v>-0.0652771781666514</c:v>
                </c:pt>
                <c:pt idx="444">
                  <c:v>0.152738092847496</c:v>
                </c:pt>
                <c:pt idx="445">
                  <c:v>0.0477142329433456</c:v>
                </c:pt>
                <c:pt idx="446">
                  <c:v>-0.194419455638664</c:v>
                </c:pt>
                <c:pt idx="447">
                  <c:v>-0.162818907292217</c:v>
                </c:pt>
                <c:pt idx="448">
                  <c:v>-0.275491346738573</c:v>
                </c:pt>
                <c:pt idx="449">
                  <c:v>0.447719961514366</c:v>
                </c:pt>
                <c:pt idx="450">
                  <c:v>0.389371955036503</c:v>
                </c:pt>
                <c:pt idx="451">
                  <c:v>0.295465069502775</c:v>
                </c:pt>
                <c:pt idx="452">
                  <c:v>0.417946138356603</c:v>
                </c:pt>
                <c:pt idx="453">
                  <c:v>-0.101168951392858</c:v>
                </c:pt>
                <c:pt idx="454">
                  <c:v>-0.244411288096995</c:v>
                </c:pt>
                <c:pt idx="455">
                  <c:v>0.160265338301355</c:v>
                </c:pt>
                <c:pt idx="456">
                  <c:v>-0.232624005192941</c:v>
                </c:pt>
                <c:pt idx="457">
                  <c:v>0.680640096961738</c:v>
                </c:pt>
                <c:pt idx="458">
                  <c:v>-0.432356761039472</c:v>
                </c:pt>
                <c:pt idx="459">
                  <c:v>-0.650801553240528</c:v>
                </c:pt>
                <c:pt idx="460">
                  <c:v>0.192208285132419</c:v>
                </c:pt>
                <c:pt idx="461">
                  <c:v>0.148718521611888</c:v>
                </c:pt>
                <c:pt idx="462">
                  <c:v>0.0455263254407461</c:v>
                </c:pt>
                <c:pt idx="463">
                  <c:v>0.098991950799174</c:v>
                </c:pt>
                <c:pt idx="464">
                  <c:v>0.309113626362809</c:v>
                </c:pt>
                <c:pt idx="465">
                  <c:v>0.629554288001935</c:v>
                </c:pt>
                <c:pt idx="466">
                  <c:v>0.331773178602047</c:v>
                </c:pt>
                <c:pt idx="467">
                  <c:v>-0.467549846274561</c:v>
                </c:pt>
                <c:pt idx="468">
                  <c:v>0.51860932646586</c:v>
                </c:pt>
                <c:pt idx="469">
                  <c:v>-0.0821602764087694</c:v>
                </c:pt>
                <c:pt idx="470">
                  <c:v>-0.0952067748788138</c:v>
                </c:pt>
                <c:pt idx="471">
                  <c:v>0.456395617026845</c:v>
                </c:pt>
                <c:pt idx="472">
                  <c:v>0.400591779898799</c:v>
                </c:pt>
                <c:pt idx="473">
                  <c:v>0.19841506822938</c:v>
                </c:pt>
                <c:pt idx="474">
                  <c:v>-0.306963067807611</c:v>
                </c:pt>
                <c:pt idx="475">
                  <c:v>-0.414612761584439</c:v>
                </c:pt>
                <c:pt idx="476">
                  <c:v>-0.224082822202215</c:v>
                </c:pt>
                <c:pt idx="477">
                  <c:v>0.341404614481387</c:v>
                </c:pt>
                <c:pt idx="478">
                  <c:v>0.0702802996557987</c:v>
                </c:pt>
                <c:pt idx="479">
                  <c:v>-0.607892102083585</c:v>
                </c:pt>
                <c:pt idx="480">
                  <c:v>0.163040756017654</c:v>
                </c:pt>
                <c:pt idx="481">
                  <c:v>-0.309532298199892</c:v>
                </c:pt>
                <c:pt idx="482">
                  <c:v>0.522929618316821</c:v>
                </c:pt>
                <c:pt idx="483">
                  <c:v>-0.0866457099288054</c:v>
                </c:pt>
                <c:pt idx="484">
                  <c:v>-0.00365977542420209</c:v>
                </c:pt>
                <c:pt idx="485">
                  <c:v>-0.555270322677255</c:v>
                </c:pt>
                <c:pt idx="486">
                  <c:v>-0.343662188247184</c:v>
                </c:pt>
                <c:pt idx="487">
                  <c:v>0.404784902909647</c:v>
                </c:pt>
                <c:pt idx="488">
                  <c:v>-0.461020142732854</c:v>
                </c:pt>
                <c:pt idx="489">
                  <c:v>0.124969443104687</c:v>
                </c:pt>
                <c:pt idx="490">
                  <c:v>0.0698448256566967</c:v>
                </c:pt>
                <c:pt idx="491">
                  <c:v>-0.0441297160555819</c:v>
                </c:pt>
                <c:pt idx="492">
                  <c:v>-0.178018578470155</c:v>
                </c:pt>
                <c:pt idx="493">
                  <c:v>0.240624129209562</c:v>
                </c:pt>
                <c:pt idx="494">
                  <c:v>-0.216928257885201</c:v>
                </c:pt>
                <c:pt idx="495">
                  <c:v>0.411299440538497</c:v>
                </c:pt>
                <c:pt idx="496">
                  <c:v>0.661058329141959</c:v>
                </c:pt>
                <c:pt idx="497">
                  <c:v>-0.076178339001257</c:v>
                </c:pt>
                <c:pt idx="498">
                  <c:v>0.234003486847612</c:v>
                </c:pt>
                <c:pt idx="499">
                  <c:v>0.0412310521301297</c:v>
                </c:pt>
              </c:numCache>
            </c:numRef>
          </c:xVal>
          <c:yVal>
            <c:numRef>
              <c:f>'Shape Theory'!$AY$6:$AY$505</c:f>
              <c:numCache>
                <c:formatCode>0.0000</c:formatCode>
                <c:ptCount val="500"/>
                <c:pt idx="0">
                  <c:v>0.0582679645505513</c:v>
                </c:pt>
                <c:pt idx="1">
                  <c:v>-0.0497540022506929</c:v>
                </c:pt>
                <c:pt idx="2">
                  <c:v>0.284742634599441</c:v>
                </c:pt>
                <c:pt idx="3">
                  <c:v>-0.0706330037672178</c:v>
                </c:pt>
                <c:pt idx="4">
                  <c:v>-0.0373914065793902</c:v>
                </c:pt>
                <c:pt idx="5">
                  <c:v>0.211205936187588</c:v>
                </c:pt>
                <c:pt idx="6">
                  <c:v>0.0647513751309732</c:v>
                </c:pt>
                <c:pt idx="7">
                  <c:v>0.0977945203234695</c:v>
                </c:pt>
                <c:pt idx="8">
                  <c:v>-0.100158957303606</c:v>
                </c:pt>
                <c:pt idx="9">
                  <c:v>-0.318283831936742</c:v>
                </c:pt>
                <c:pt idx="10">
                  <c:v>-0.289678191713958</c:v>
                </c:pt>
                <c:pt idx="11">
                  <c:v>0.137632285344508</c:v>
                </c:pt>
                <c:pt idx="12">
                  <c:v>-0.392095943024093</c:v>
                </c:pt>
                <c:pt idx="13">
                  <c:v>-0.0609858142841206</c:v>
                </c:pt>
                <c:pt idx="14">
                  <c:v>0.129088106306607</c:v>
                </c:pt>
                <c:pt idx="15">
                  <c:v>0.0671405493809406</c:v>
                </c:pt>
                <c:pt idx="16">
                  <c:v>-0.583082469336089</c:v>
                </c:pt>
                <c:pt idx="17">
                  <c:v>0.385211413380816</c:v>
                </c:pt>
                <c:pt idx="18">
                  <c:v>0.487028729137743</c:v>
                </c:pt>
                <c:pt idx="19">
                  <c:v>0.199544260643895</c:v>
                </c:pt>
                <c:pt idx="20">
                  <c:v>0.227207798172966</c:v>
                </c:pt>
                <c:pt idx="21">
                  <c:v>-0.193662885051427</c:v>
                </c:pt>
                <c:pt idx="22">
                  <c:v>0.178895270088656</c:v>
                </c:pt>
                <c:pt idx="23">
                  <c:v>0.538074438732588</c:v>
                </c:pt>
                <c:pt idx="24">
                  <c:v>0.0550687125195031</c:v>
                </c:pt>
                <c:pt idx="25">
                  <c:v>-0.163789450680432</c:v>
                </c:pt>
                <c:pt idx="26">
                  <c:v>-0.22397211497258</c:v>
                </c:pt>
                <c:pt idx="27">
                  <c:v>0.648323608758243</c:v>
                </c:pt>
                <c:pt idx="28">
                  <c:v>-0.1416373730212</c:v>
                </c:pt>
                <c:pt idx="29">
                  <c:v>0.0950613355631179</c:v>
                </c:pt>
                <c:pt idx="30">
                  <c:v>-0.302720935360751</c:v>
                </c:pt>
                <c:pt idx="31">
                  <c:v>0.47721528851106</c:v>
                </c:pt>
                <c:pt idx="32">
                  <c:v>-0.559121153554117</c:v>
                </c:pt>
                <c:pt idx="33">
                  <c:v>-0.395606276735653</c:v>
                </c:pt>
                <c:pt idx="34">
                  <c:v>0.543956979914034</c:v>
                </c:pt>
                <c:pt idx="35">
                  <c:v>-0.463800051019449</c:v>
                </c:pt>
                <c:pt idx="36">
                  <c:v>-0.478058478265298</c:v>
                </c:pt>
                <c:pt idx="37">
                  <c:v>-0.225859161675715</c:v>
                </c:pt>
                <c:pt idx="38">
                  <c:v>-0.346969172167678</c:v>
                </c:pt>
                <c:pt idx="39">
                  <c:v>0.473167688630351</c:v>
                </c:pt>
                <c:pt idx="40">
                  <c:v>0.0418386803219589</c:v>
                </c:pt>
                <c:pt idx="41">
                  <c:v>0.690260597143664</c:v>
                </c:pt>
                <c:pt idx="42">
                  <c:v>-0.657019677467128</c:v>
                </c:pt>
                <c:pt idx="43">
                  <c:v>0.320649526455769</c:v>
                </c:pt>
                <c:pt idx="44">
                  <c:v>-0.348126691174976</c:v>
                </c:pt>
                <c:pt idx="45">
                  <c:v>0.394043013081196</c:v>
                </c:pt>
                <c:pt idx="46">
                  <c:v>-0.426798089579588</c:v>
                </c:pt>
                <c:pt idx="47">
                  <c:v>-0.326570389561726</c:v>
                </c:pt>
                <c:pt idx="48">
                  <c:v>0.0295752506978693</c:v>
                </c:pt>
                <c:pt idx="49">
                  <c:v>0.0659190846381166</c:v>
                </c:pt>
                <c:pt idx="50">
                  <c:v>-0.5782667554802</c:v>
                </c:pt>
                <c:pt idx="51">
                  <c:v>0.0517952790312591</c:v>
                </c:pt>
                <c:pt idx="52">
                  <c:v>0.411394571631395</c:v>
                </c:pt>
                <c:pt idx="53">
                  <c:v>-0.135319751326784</c:v>
                </c:pt>
                <c:pt idx="54">
                  <c:v>-0.378162959034735</c:v>
                </c:pt>
                <c:pt idx="55">
                  <c:v>0.236605620578273</c:v>
                </c:pt>
                <c:pt idx="56">
                  <c:v>-0.623176999705775</c:v>
                </c:pt>
                <c:pt idx="57">
                  <c:v>-0.269185853378452</c:v>
                </c:pt>
                <c:pt idx="58">
                  <c:v>-0.422085047994872</c:v>
                </c:pt>
                <c:pt idx="59">
                  <c:v>0.13028259484726</c:v>
                </c:pt>
                <c:pt idx="60">
                  <c:v>0.125489913436627</c:v>
                </c:pt>
                <c:pt idx="61">
                  <c:v>-0.608763527579579</c:v>
                </c:pt>
                <c:pt idx="62">
                  <c:v>-0.18252440040914</c:v>
                </c:pt>
                <c:pt idx="63">
                  <c:v>-0.574125514818992</c:v>
                </c:pt>
                <c:pt idx="64">
                  <c:v>0.6227428605267</c:v>
                </c:pt>
                <c:pt idx="65">
                  <c:v>-0.311966369567141</c:v>
                </c:pt>
                <c:pt idx="66">
                  <c:v>0.000563613036834331</c:v>
                </c:pt>
                <c:pt idx="67">
                  <c:v>-0.333630757702682</c:v>
                </c:pt>
                <c:pt idx="68">
                  <c:v>-0.321844007501666</c:v>
                </c:pt>
                <c:pt idx="69">
                  <c:v>0.136318335462746</c:v>
                </c:pt>
                <c:pt idx="70">
                  <c:v>0.29328166843474</c:v>
                </c:pt>
                <c:pt idx="71">
                  <c:v>-0.627642519996151</c:v>
                </c:pt>
                <c:pt idx="72">
                  <c:v>-0.470833091432637</c:v>
                </c:pt>
                <c:pt idx="73">
                  <c:v>0.0725662176802546</c:v>
                </c:pt>
                <c:pt idx="74">
                  <c:v>-0.325866512927302</c:v>
                </c:pt>
                <c:pt idx="75">
                  <c:v>0.150961951105406</c:v>
                </c:pt>
                <c:pt idx="76">
                  <c:v>-0.650830662090879</c:v>
                </c:pt>
                <c:pt idx="77">
                  <c:v>0.0940667245653771</c:v>
                </c:pt>
                <c:pt idx="78">
                  <c:v>0.265344745736741</c:v>
                </c:pt>
                <c:pt idx="79">
                  <c:v>-0.235767708322684</c:v>
                </c:pt>
                <c:pt idx="80">
                  <c:v>0.0234405930714781</c:v>
                </c:pt>
                <c:pt idx="81">
                  <c:v>-0.63462009978618</c:v>
                </c:pt>
                <c:pt idx="82">
                  <c:v>0.0998787616459477</c:v>
                </c:pt>
                <c:pt idx="83">
                  <c:v>-0.0407546318662477</c:v>
                </c:pt>
                <c:pt idx="84">
                  <c:v>-0.580253578948361</c:v>
                </c:pt>
                <c:pt idx="85">
                  <c:v>0.331755568245471</c:v>
                </c:pt>
                <c:pt idx="86">
                  <c:v>0.631237151463592</c:v>
                </c:pt>
                <c:pt idx="87">
                  <c:v>0.597709584569622</c:v>
                </c:pt>
                <c:pt idx="88">
                  <c:v>0.484697944519225</c:v>
                </c:pt>
                <c:pt idx="89">
                  <c:v>0.0990782728639254</c:v>
                </c:pt>
                <c:pt idx="90">
                  <c:v>0.650853035005428</c:v>
                </c:pt>
                <c:pt idx="91">
                  <c:v>-0.306435564939871</c:v>
                </c:pt>
                <c:pt idx="92">
                  <c:v>-0.408696704977066</c:v>
                </c:pt>
                <c:pt idx="93">
                  <c:v>-0.170050111276555</c:v>
                </c:pt>
                <c:pt idx="94">
                  <c:v>-0.640755387845187</c:v>
                </c:pt>
                <c:pt idx="95">
                  <c:v>-0.54206987420911</c:v>
                </c:pt>
                <c:pt idx="96">
                  <c:v>0.523488231804124</c:v>
                </c:pt>
                <c:pt idx="97">
                  <c:v>-0.210690455321778</c:v>
                </c:pt>
                <c:pt idx="98">
                  <c:v>0.0860049370824979</c:v>
                </c:pt>
                <c:pt idx="99">
                  <c:v>-0.270692049014422</c:v>
                </c:pt>
                <c:pt idx="100">
                  <c:v>0.073610227865485</c:v>
                </c:pt>
                <c:pt idx="101">
                  <c:v>-0.0938719578683878</c:v>
                </c:pt>
                <c:pt idx="102">
                  <c:v>-0.0969566901237698</c:v>
                </c:pt>
                <c:pt idx="103">
                  <c:v>-0.142919521498251</c:v>
                </c:pt>
                <c:pt idx="104">
                  <c:v>0.646785856036468</c:v>
                </c:pt>
                <c:pt idx="105">
                  <c:v>-0.218320846601033</c:v>
                </c:pt>
                <c:pt idx="106">
                  <c:v>0.175569924923892</c:v>
                </c:pt>
                <c:pt idx="107">
                  <c:v>-0.354822145136967</c:v>
                </c:pt>
                <c:pt idx="108">
                  <c:v>-0.359930098294368</c:v>
                </c:pt>
                <c:pt idx="109">
                  <c:v>0.184573696259947</c:v>
                </c:pt>
                <c:pt idx="110">
                  <c:v>-0.578456004506034</c:v>
                </c:pt>
                <c:pt idx="111">
                  <c:v>-0.0258555951452186</c:v>
                </c:pt>
                <c:pt idx="112">
                  <c:v>0.0319512498422032</c:v>
                </c:pt>
                <c:pt idx="113">
                  <c:v>0.574369893321045</c:v>
                </c:pt>
                <c:pt idx="114">
                  <c:v>-0.258153553856242</c:v>
                </c:pt>
                <c:pt idx="115">
                  <c:v>-0.587585405968079</c:v>
                </c:pt>
                <c:pt idx="116">
                  <c:v>-0.087461872659135</c:v>
                </c:pt>
                <c:pt idx="117">
                  <c:v>-0.179300596643023</c:v>
                </c:pt>
                <c:pt idx="118">
                  <c:v>-0.52767103430645</c:v>
                </c:pt>
                <c:pt idx="119">
                  <c:v>-0.0521180736070611</c:v>
                </c:pt>
                <c:pt idx="120">
                  <c:v>-0.410689425794771</c:v>
                </c:pt>
                <c:pt idx="121">
                  <c:v>-0.205193158028199</c:v>
                </c:pt>
                <c:pt idx="122">
                  <c:v>-0.117124406224068</c:v>
                </c:pt>
                <c:pt idx="123">
                  <c:v>-0.233068101981465</c:v>
                </c:pt>
                <c:pt idx="124">
                  <c:v>0.398716129115576</c:v>
                </c:pt>
                <c:pt idx="125">
                  <c:v>0.266623983036146</c:v>
                </c:pt>
                <c:pt idx="126">
                  <c:v>-0.500967088608897</c:v>
                </c:pt>
                <c:pt idx="127">
                  <c:v>0.076028066303965</c:v>
                </c:pt>
                <c:pt idx="128">
                  <c:v>0.201206227838713</c:v>
                </c:pt>
                <c:pt idx="129">
                  <c:v>-0.213639918002349</c:v>
                </c:pt>
                <c:pt idx="130">
                  <c:v>-0.577995517419389</c:v>
                </c:pt>
                <c:pt idx="131">
                  <c:v>-0.162776322104401</c:v>
                </c:pt>
                <c:pt idx="132">
                  <c:v>0.0942767004534685</c:v>
                </c:pt>
                <c:pt idx="133">
                  <c:v>0.537242921114778</c:v>
                </c:pt>
                <c:pt idx="134">
                  <c:v>0.109545422502711</c:v>
                </c:pt>
                <c:pt idx="135">
                  <c:v>0.331350416755763</c:v>
                </c:pt>
                <c:pt idx="136">
                  <c:v>0.161609544966853</c:v>
                </c:pt>
                <c:pt idx="137">
                  <c:v>0.247387284942063</c:v>
                </c:pt>
                <c:pt idx="138">
                  <c:v>0.0373732928395171</c:v>
                </c:pt>
                <c:pt idx="139">
                  <c:v>0.255284901231061</c:v>
                </c:pt>
                <c:pt idx="140">
                  <c:v>-0.290241172009496</c:v>
                </c:pt>
                <c:pt idx="141">
                  <c:v>-0.208613329854413</c:v>
                </c:pt>
                <c:pt idx="142">
                  <c:v>-0.211697640803404</c:v>
                </c:pt>
                <c:pt idx="143">
                  <c:v>0.624311894644908</c:v>
                </c:pt>
                <c:pt idx="144">
                  <c:v>0.190429834677433</c:v>
                </c:pt>
                <c:pt idx="145">
                  <c:v>-0.306187776345132</c:v>
                </c:pt>
                <c:pt idx="146">
                  <c:v>-0.122142835817614</c:v>
                </c:pt>
                <c:pt idx="147">
                  <c:v>-0.479386230170093</c:v>
                </c:pt>
                <c:pt idx="148">
                  <c:v>-0.0118326283898932</c:v>
                </c:pt>
                <c:pt idx="149">
                  <c:v>-0.644938219819803</c:v>
                </c:pt>
                <c:pt idx="150">
                  <c:v>0.187991725851296</c:v>
                </c:pt>
                <c:pt idx="151">
                  <c:v>0.0880760381398348</c:v>
                </c:pt>
                <c:pt idx="152">
                  <c:v>0.144957211325408</c:v>
                </c:pt>
                <c:pt idx="153">
                  <c:v>0.140832310659583</c:v>
                </c:pt>
                <c:pt idx="154">
                  <c:v>0.605888420260046</c:v>
                </c:pt>
                <c:pt idx="155">
                  <c:v>0.394347548167297</c:v>
                </c:pt>
                <c:pt idx="156">
                  <c:v>0.300252687804465</c:v>
                </c:pt>
                <c:pt idx="157">
                  <c:v>-0.296797910543905</c:v>
                </c:pt>
                <c:pt idx="158">
                  <c:v>0.238507956447715</c:v>
                </c:pt>
                <c:pt idx="159">
                  <c:v>-0.127848403576211</c:v>
                </c:pt>
                <c:pt idx="160">
                  <c:v>0.385421271615792</c:v>
                </c:pt>
                <c:pt idx="161">
                  <c:v>0.388076030055865</c:v>
                </c:pt>
                <c:pt idx="162">
                  <c:v>-0.271137889737931</c:v>
                </c:pt>
                <c:pt idx="163">
                  <c:v>0.0851109622072221</c:v>
                </c:pt>
                <c:pt idx="164">
                  <c:v>-0.266473866667423</c:v>
                </c:pt>
                <c:pt idx="165">
                  <c:v>0.0573669649155994</c:v>
                </c:pt>
                <c:pt idx="166">
                  <c:v>0.0709148715181784</c:v>
                </c:pt>
                <c:pt idx="167">
                  <c:v>0.0779357246350671</c:v>
                </c:pt>
                <c:pt idx="168">
                  <c:v>0.283456057733617</c:v>
                </c:pt>
                <c:pt idx="169">
                  <c:v>-0.139069164646059</c:v>
                </c:pt>
                <c:pt idx="170">
                  <c:v>-0.363202451153308</c:v>
                </c:pt>
                <c:pt idx="171">
                  <c:v>0.276726609079686</c:v>
                </c:pt>
                <c:pt idx="172">
                  <c:v>0.196746598317192</c:v>
                </c:pt>
                <c:pt idx="173">
                  <c:v>-0.471046914792497</c:v>
                </c:pt>
                <c:pt idx="174">
                  <c:v>-0.151577460876737</c:v>
                </c:pt>
                <c:pt idx="175">
                  <c:v>0.109974362852699</c:v>
                </c:pt>
                <c:pt idx="176">
                  <c:v>-0.499124958653325</c:v>
                </c:pt>
                <c:pt idx="177">
                  <c:v>0.376339571204399</c:v>
                </c:pt>
                <c:pt idx="178">
                  <c:v>-0.380786430525093</c:v>
                </c:pt>
                <c:pt idx="179">
                  <c:v>0.298922757494058</c:v>
                </c:pt>
                <c:pt idx="180">
                  <c:v>0.0124715240098519</c:v>
                </c:pt>
                <c:pt idx="181">
                  <c:v>0.10779223245748</c:v>
                </c:pt>
                <c:pt idx="182">
                  <c:v>0.135864850622899</c:v>
                </c:pt>
                <c:pt idx="183">
                  <c:v>0.361072263407038</c:v>
                </c:pt>
                <c:pt idx="184">
                  <c:v>0.159713412270965</c:v>
                </c:pt>
                <c:pt idx="185">
                  <c:v>-0.0878307469291438</c:v>
                </c:pt>
                <c:pt idx="186">
                  <c:v>-0.348524132673308</c:v>
                </c:pt>
                <c:pt idx="187">
                  <c:v>-0.0219544101738224</c:v>
                </c:pt>
                <c:pt idx="188">
                  <c:v>-0.521344941581915</c:v>
                </c:pt>
                <c:pt idx="189">
                  <c:v>0.472565502008039</c:v>
                </c:pt>
                <c:pt idx="190">
                  <c:v>0.152066331407902</c:v>
                </c:pt>
                <c:pt idx="191">
                  <c:v>-0.447041618229621</c:v>
                </c:pt>
                <c:pt idx="192">
                  <c:v>-0.0111761122698055</c:v>
                </c:pt>
                <c:pt idx="193">
                  <c:v>-0.17231062118078</c:v>
                </c:pt>
                <c:pt idx="194">
                  <c:v>-0.63099127628472</c:v>
                </c:pt>
                <c:pt idx="195">
                  <c:v>-0.0893423429827876</c:v>
                </c:pt>
                <c:pt idx="196">
                  <c:v>0.159336224500709</c:v>
                </c:pt>
                <c:pt idx="197">
                  <c:v>-0.327177292035741</c:v>
                </c:pt>
                <c:pt idx="198">
                  <c:v>0.162648032199114</c:v>
                </c:pt>
                <c:pt idx="199">
                  <c:v>0.297511096105083</c:v>
                </c:pt>
                <c:pt idx="200">
                  <c:v>-0.210031052759509</c:v>
                </c:pt>
                <c:pt idx="201">
                  <c:v>0.017958507484818</c:v>
                </c:pt>
                <c:pt idx="202">
                  <c:v>0.347845436028541</c:v>
                </c:pt>
                <c:pt idx="203">
                  <c:v>0.0660912131505591</c:v>
                </c:pt>
                <c:pt idx="204">
                  <c:v>-0.277427206453373</c:v>
                </c:pt>
                <c:pt idx="205">
                  <c:v>-0.314699985211869</c:v>
                </c:pt>
                <c:pt idx="206">
                  <c:v>-0.615477303571618</c:v>
                </c:pt>
                <c:pt idx="207">
                  <c:v>0.130470893847251</c:v>
                </c:pt>
                <c:pt idx="208">
                  <c:v>-0.235304656074309</c:v>
                </c:pt>
                <c:pt idx="209">
                  <c:v>-0.0824482905776639</c:v>
                </c:pt>
                <c:pt idx="210">
                  <c:v>0.406408457337044</c:v>
                </c:pt>
                <c:pt idx="211">
                  <c:v>0.406622209021364</c:v>
                </c:pt>
                <c:pt idx="212">
                  <c:v>-0.0675000906397802</c:v>
                </c:pt>
                <c:pt idx="213">
                  <c:v>0.412301397207375</c:v>
                </c:pt>
                <c:pt idx="214">
                  <c:v>0.506993375561479</c:v>
                </c:pt>
                <c:pt idx="215">
                  <c:v>-0.251304455792646</c:v>
                </c:pt>
                <c:pt idx="216">
                  <c:v>-0.0136922391782936</c:v>
                </c:pt>
                <c:pt idx="217">
                  <c:v>0.408648072848507</c:v>
                </c:pt>
                <c:pt idx="218">
                  <c:v>-0.204696333450065</c:v>
                </c:pt>
                <c:pt idx="219">
                  <c:v>0.197904373025944</c:v>
                </c:pt>
                <c:pt idx="220">
                  <c:v>0.201584363039537</c:v>
                </c:pt>
                <c:pt idx="221">
                  <c:v>0.129355048765908</c:v>
                </c:pt>
                <c:pt idx="222">
                  <c:v>-0.257275214469307</c:v>
                </c:pt>
                <c:pt idx="223">
                  <c:v>-0.0442116430294285</c:v>
                </c:pt>
                <c:pt idx="224">
                  <c:v>0.426605038370027</c:v>
                </c:pt>
                <c:pt idx="225">
                  <c:v>0.636807179378308</c:v>
                </c:pt>
                <c:pt idx="226">
                  <c:v>-0.133109091276103</c:v>
                </c:pt>
                <c:pt idx="227">
                  <c:v>0.0252609194301711</c:v>
                </c:pt>
                <c:pt idx="228">
                  <c:v>-0.202021863557102</c:v>
                </c:pt>
                <c:pt idx="229">
                  <c:v>0.0635371373402142</c:v>
                </c:pt>
                <c:pt idx="230">
                  <c:v>-0.589381851990168</c:v>
                </c:pt>
                <c:pt idx="231">
                  <c:v>0.245544427061059</c:v>
                </c:pt>
                <c:pt idx="232">
                  <c:v>0.0727160924209869</c:v>
                </c:pt>
                <c:pt idx="233">
                  <c:v>0.0521339440570089</c:v>
                </c:pt>
                <c:pt idx="234">
                  <c:v>0.101868555877606</c:v>
                </c:pt>
                <c:pt idx="235">
                  <c:v>-0.404611190197051</c:v>
                </c:pt>
                <c:pt idx="236">
                  <c:v>0.0240486686274038</c:v>
                </c:pt>
                <c:pt idx="237">
                  <c:v>-0.0364382191176733</c:v>
                </c:pt>
                <c:pt idx="238">
                  <c:v>0.0439650101634317</c:v>
                </c:pt>
                <c:pt idx="239">
                  <c:v>0.376340194925358</c:v>
                </c:pt>
                <c:pt idx="240">
                  <c:v>0.329385250585164</c:v>
                </c:pt>
                <c:pt idx="241">
                  <c:v>0.338700793555261</c:v>
                </c:pt>
                <c:pt idx="242">
                  <c:v>-0.0356913742608036</c:v>
                </c:pt>
                <c:pt idx="243">
                  <c:v>-0.0190827054726691</c:v>
                </c:pt>
                <c:pt idx="244">
                  <c:v>-0.437220891539922</c:v>
                </c:pt>
                <c:pt idx="245">
                  <c:v>0.156129431301078</c:v>
                </c:pt>
                <c:pt idx="246">
                  <c:v>0.211349781464516</c:v>
                </c:pt>
                <c:pt idx="247">
                  <c:v>-0.182476328733991</c:v>
                </c:pt>
                <c:pt idx="248">
                  <c:v>0.28410663643853</c:v>
                </c:pt>
                <c:pt idx="249">
                  <c:v>-0.305464198529159</c:v>
                </c:pt>
                <c:pt idx="250">
                  <c:v>0.239774135980234</c:v>
                </c:pt>
                <c:pt idx="251">
                  <c:v>0.129334958485195</c:v>
                </c:pt>
                <c:pt idx="252">
                  <c:v>-0.275895408696666</c:v>
                </c:pt>
                <c:pt idx="253">
                  <c:v>0.156526885335356</c:v>
                </c:pt>
                <c:pt idx="254">
                  <c:v>0.0636148309007887</c:v>
                </c:pt>
                <c:pt idx="255">
                  <c:v>-0.484806964268039</c:v>
                </c:pt>
                <c:pt idx="256">
                  <c:v>-0.0563135062850193</c:v>
                </c:pt>
                <c:pt idx="257">
                  <c:v>0.570221932574204</c:v>
                </c:pt>
                <c:pt idx="258">
                  <c:v>-0.201332459587852</c:v>
                </c:pt>
                <c:pt idx="259">
                  <c:v>0.536770477982249</c:v>
                </c:pt>
                <c:pt idx="260">
                  <c:v>-0.485970817570883</c:v>
                </c:pt>
                <c:pt idx="261">
                  <c:v>0.000784577585324769</c:v>
                </c:pt>
                <c:pt idx="262">
                  <c:v>0.384948751784701</c:v>
                </c:pt>
                <c:pt idx="263">
                  <c:v>0.11905494307742</c:v>
                </c:pt>
                <c:pt idx="264">
                  <c:v>-0.0339459505810795</c:v>
                </c:pt>
                <c:pt idx="265">
                  <c:v>0.0933802800402841</c:v>
                </c:pt>
                <c:pt idx="266">
                  <c:v>-0.580951475928061</c:v>
                </c:pt>
                <c:pt idx="267">
                  <c:v>-0.414801556322692</c:v>
                </c:pt>
                <c:pt idx="268">
                  <c:v>0.354496652668465</c:v>
                </c:pt>
                <c:pt idx="269">
                  <c:v>-0.514646830698256</c:v>
                </c:pt>
                <c:pt idx="270">
                  <c:v>-0.376097895551936</c:v>
                </c:pt>
                <c:pt idx="271">
                  <c:v>0.247543735214823</c:v>
                </c:pt>
                <c:pt idx="272">
                  <c:v>-0.607518224492008</c:v>
                </c:pt>
                <c:pt idx="273">
                  <c:v>-0.401887610729095</c:v>
                </c:pt>
                <c:pt idx="274">
                  <c:v>0.328767423025072</c:v>
                </c:pt>
                <c:pt idx="275">
                  <c:v>0.159985903637505</c:v>
                </c:pt>
                <c:pt idx="276">
                  <c:v>0.585765966152149</c:v>
                </c:pt>
                <c:pt idx="277">
                  <c:v>0.146708800970065</c:v>
                </c:pt>
                <c:pt idx="278">
                  <c:v>-0.396621406342386</c:v>
                </c:pt>
                <c:pt idx="279">
                  <c:v>-0.133102296216753</c:v>
                </c:pt>
                <c:pt idx="280">
                  <c:v>-0.0345974622476453</c:v>
                </c:pt>
                <c:pt idx="281">
                  <c:v>0.00359492872624977</c:v>
                </c:pt>
                <c:pt idx="282">
                  <c:v>0.291813951411908</c:v>
                </c:pt>
                <c:pt idx="283">
                  <c:v>0.0520102807720527</c:v>
                </c:pt>
                <c:pt idx="284">
                  <c:v>-0.109109603052926</c:v>
                </c:pt>
                <c:pt idx="285">
                  <c:v>0.68752189571155</c:v>
                </c:pt>
                <c:pt idx="286">
                  <c:v>0.629420788846645</c:v>
                </c:pt>
                <c:pt idx="287">
                  <c:v>-0.54529720678075</c:v>
                </c:pt>
                <c:pt idx="288">
                  <c:v>-0.280968281670359</c:v>
                </c:pt>
                <c:pt idx="289">
                  <c:v>-0.513311359441608</c:v>
                </c:pt>
                <c:pt idx="290">
                  <c:v>0.107102718111528</c:v>
                </c:pt>
                <c:pt idx="291">
                  <c:v>0.171740894674214</c:v>
                </c:pt>
                <c:pt idx="292">
                  <c:v>-0.385674643051095</c:v>
                </c:pt>
                <c:pt idx="293">
                  <c:v>-0.00596654518360856</c:v>
                </c:pt>
                <c:pt idx="294">
                  <c:v>-0.673393262034079</c:v>
                </c:pt>
                <c:pt idx="295">
                  <c:v>0.18717537242439</c:v>
                </c:pt>
                <c:pt idx="296">
                  <c:v>-0.0479373583800191</c:v>
                </c:pt>
                <c:pt idx="297">
                  <c:v>0.0372961661650854</c:v>
                </c:pt>
                <c:pt idx="298">
                  <c:v>0.108338692562122</c:v>
                </c:pt>
                <c:pt idx="299">
                  <c:v>0.185416115518872</c:v>
                </c:pt>
                <c:pt idx="300">
                  <c:v>0.172113147390602</c:v>
                </c:pt>
                <c:pt idx="301">
                  <c:v>0.578857819002463</c:v>
                </c:pt>
                <c:pt idx="302">
                  <c:v>0.0581652730460897</c:v>
                </c:pt>
                <c:pt idx="303">
                  <c:v>-0.618366133879297</c:v>
                </c:pt>
                <c:pt idx="304">
                  <c:v>-0.558678619961321</c:v>
                </c:pt>
                <c:pt idx="305">
                  <c:v>-0.0828516447338457</c:v>
                </c:pt>
                <c:pt idx="306">
                  <c:v>0.229821211172766</c:v>
                </c:pt>
                <c:pt idx="307">
                  <c:v>0.349058705768594</c:v>
                </c:pt>
                <c:pt idx="308">
                  <c:v>-0.575921779729787</c:v>
                </c:pt>
                <c:pt idx="309">
                  <c:v>0.197693633373445</c:v>
                </c:pt>
                <c:pt idx="310">
                  <c:v>-0.317997883335998</c:v>
                </c:pt>
                <c:pt idx="311">
                  <c:v>0.34704742393003</c:v>
                </c:pt>
                <c:pt idx="312">
                  <c:v>0.0218026005222782</c:v>
                </c:pt>
                <c:pt idx="313">
                  <c:v>0.499420717505838</c:v>
                </c:pt>
                <c:pt idx="314">
                  <c:v>-0.140952821650936</c:v>
                </c:pt>
                <c:pt idx="315">
                  <c:v>-0.100616738548617</c:v>
                </c:pt>
                <c:pt idx="316">
                  <c:v>0.307586153986447</c:v>
                </c:pt>
                <c:pt idx="317">
                  <c:v>-0.230337864935088</c:v>
                </c:pt>
                <c:pt idx="318">
                  <c:v>0.024725297065394</c:v>
                </c:pt>
                <c:pt idx="319">
                  <c:v>0.25254528009053</c:v>
                </c:pt>
                <c:pt idx="320">
                  <c:v>-0.155083624667627</c:v>
                </c:pt>
                <c:pt idx="321">
                  <c:v>0.333748161204941</c:v>
                </c:pt>
                <c:pt idx="322">
                  <c:v>0.163183701565882</c:v>
                </c:pt>
                <c:pt idx="323">
                  <c:v>-0.168126224199294</c:v>
                </c:pt>
                <c:pt idx="324">
                  <c:v>-0.0817290588314829</c:v>
                </c:pt>
                <c:pt idx="325">
                  <c:v>0.326652717990289</c:v>
                </c:pt>
                <c:pt idx="326">
                  <c:v>0.095143279259708</c:v>
                </c:pt>
                <c:pt idx="327">
                  <c:v>0.168663062068518</c:v>
                </c:pt>
                <c:pt idx="328">
                  <c:v>-0.153418277665913</c:v>
                </c:pt>
                <c:pt idx="329">
                  <c:v>0.0274611064060686</c:v>
                </c:pt>
                <c:pt idx="330">
                  <c:v>-0.292310845389376</c:v>
                </c:pt>
                <c:pt idx="331">
                  <c:v>-0.139913428115585</c:v>
                </c:pt>
                <c:pt idx="332">
                  <c:v>0.275150164420846</c:v>
                </c:pt>
                <c:pt idx="333">
                  <c:v>0.665001915956313</c:v>
                </c:pt>
                <c:pt idx="334">
                  <c:v>-0.116537754310599</c:v>
                </c:pt>
                <c:pt idx="335">
                  <c:v>0.572443033371377</c:v>
                </c:pt>
                <c:pt idx="336">
                  <c:v>-0.108647851194528</c:v>
                </c:pt>
                <c:pt idx="337">
                  <c:v>0.527027802475396</c:v>
                </c:pt>
                <c:pt idx="338">
                  <c:v>-0.618889457533098</c:v>
                </c:pt>
                <c:pt idx="339">
                  <c:v>-0.0808933014242719</c:v>
                </c:pt>
                <c:pt idx="340">
                  <c:v>-0.0944583945883718</c:v>
                </c:pt>
                <c:pt idx="341">
                  <c:v>-0.516887902676853</c:v>
                </c:pt>
                <c:pt idx="342">
                  <c:v>0.00883983715569081</c:v>
                </c:pt>
                <c:pt idx="343">
                  <c:v>-0.165193595709703</c:v>
                </c:pt>
                <c:pt idx="344">
                  <c:v>-0.259841967204444</c:v>
                </c:pt>
                <c:pt idx="345">
                  <c:v>0.271961255375148</c:v>
                </c:pt>
                <c:pt idx="346">
                  <c:v>-0.343987846773858</c:v>
                </c:pt>
                <c:pt idx="347">
                  <c:v>-0.165462164806342</c:v>
                </c:pt>
                <c:pt idx="348">
                  <c:v>0.129326314554211</c:v>
                </c:pt>
                <c:pt idx="349">
                  <c:v>-0.301858932074706</c:v>
                </c:pt>
                <c:pt idx="350">
                  <c:v>0.18046001292188</c:v>
                </c:pt>
                <c:pt idx="351">
                  <c:v>0.242470905623431</c:v>
                </c:pt>
                <c:pt idx="352">
                  <c:v>-0.325310496601531</c:v>
                </c:pt>
                <c:pt idx="353">
                  <c:v>0.596890652563228</c:v>
                </c:pt>
                <c:pt idx="354">
                  <c:v>0.125463390277132</c:v>
                </c:pt>
                <c:pt idx="355">
                  <c:v>-0.573854082027224</c:v>
                </c:pt>
                <c:pt idx="356">
                  <c:v>-0.664827528308071</c:v>
                </c:pt>
                <c:pt idx="357">
                  <c:v>0.130969446078407</c:v>
                </c:pt>
                <c:pt idx="358">
                  <c:v>-0.142904500916767</c:v>
                </c:pt>
                <c:pt idx="359">
                  <c:v>0.075036517914542</c:v>
                </c:pt>
                <c:pt idx="360">
                  <c:v>0.507143075770234</c:v>
                </c:pt>
                <c:pt idx="361">
                  <c:v>0.319261266158558</c:v>
                </c:pt>
                <c:pt idx="362">
                  <c:v>-0.101487388747398</c:v>
                </c:pt>
                <c:pt idx="363">
                  <c:v>-0.305052136588001</c:v>
                </c:pt>
                <c:pt idx="364">
                  <c:v>0.0940200796343883</c:v>
                </c:pt>
                <c:pt idx="365">
                  <c:v>0.303381115949403</c:v>
                </c:pt>
                <c:pt idx="366">
                  <c:v>0.26422685554802</c:v>
                </c:pt>
                <c:pt idx="367">
                  <c:v>0.315347680865424</c:v>
                </c:pt>
                <c:pt idx="368">
                  <c:v>0.351481455927442</c:v>
                </c:pt>
                <c:pt idx="369">
                  <c:v>0.429821178582162</c:v>
                </c:pt>
                <c:pt idx="370">
                  <c:v>0.2528802960425</c:v>
                </c:pt>
                <c:pt idx="371">
                  <c:v>-0.29922866034284</c:v>
                </c:pt>
                <c:pt idx="372">
                  <c:v>-0.240721344571285</c:v>
                </c:pt>
                <c:pt idx="373">
                  <c:v>0.106973239032022</c:v>
                </c:pt>
                <c:pt idx="374">
                  <c:v>-0.0518477864164979</c:v>
                </c:pt>
                <c:pt idx="375">
                  <c:v>0.22039162455903</c:v>
                </c:pt>
                <c:pt idx="376">
                  <c:v>0.596349572838334</c:v>
                </c:pt>
                <c:pt idx="377">
                  <c:v>-0.124418769932597</c:v>
                </c:pt>
                <c:pt idx="378">
                  <c:v>0.148074853528317</c:v>
                </c:pt>
                <c:pt idx="379">
                  <c:v>-0.0836808850600606</c:v>
                </c:pt>
                <c:pt idx="380">
                  <c:v>-0.180988584566796</c:v>
                </c:pt>
                <c:pt idx="381">
                  <c:v>0.251948202035878</c:v>
                </c:pt>
                <c:pt idx="382">
                  <c:v>-0.565969734048816</c:v>
                </c:pt>
                <c:pt idx="383">
                  <c:v>0.680855391871667</c:v>
                </c:pt>
                <c:pt idx="384">
                  <c:v>0.0144440300895742</c:v>
                </c:pt>
                <c:pt idx="385">
                  <c:v>0.607961962250241</c:v>
                </c:pt>
                <c:pt idx="386">
                  <c:v>-0.0432544334250813</c:v>
                </c:pt>
                <c:pt idx="387">
                  <c:v>0.418126584010494</c:v>
                </c:pt>
                <c:pt idx="388">
                  <c:v>0.212574368240917</c:v>
                </c:pt>
                <c:pt idx="389">
                  <c:v>0.412434635517576</c:v>
                </c:pt>
                <c:pt idx="390">
                  <c:v>-0.0795641956187939</c:v>
                </c:pt>
                <c:pt idx="391">
                  <c:v>-0.0723529419275075</c:v>
                </c:pt>
                <c:pt idx="392">
                  <c:v>-0.248263676484507</c:v>
                </c:pt>
                <c:pt idx="393">
                  <c:v>-0.395398942195924</c:v>
                </c:pt>
                <c:pt idx="394">
                  <c:v>0.14675398579593</c:v>
                </c:pt>
                <c:pt idx="395">
                  <c:v>0.253475178214951</c:v>
                </c:pt>
                <c:pt idx="396">
                  <c:v>-0.195898700124171</c:v>
                </c:pt>
                <c:pt idx="397">
                  <c:v>-0.310695990961631</c:v>
                </c:pt>
                <c:pt idx="398">
                  <c:v>-0.176967050254851</c:v>
                </c:pt>
                <c:pt idx="399">
                  <c:v>-0.172249825574086</c:v>
                </c:pt>
                <c:pt idx="400">
                  <c:v>-0.191602227171448</c:v>
                </c:pt>
                <c:pt idx="401">
                  <c:v>-0.0856156507664154</c:v>
                </c:pt>
                <c:pt idx="402">
                  <c:v>-0.307843157666238</c:v>
                </c:pt>
                <c:pt idx="403">
                  <c:v>-0.196772238815046</c:v>
                </c:pt>
                <c:pt idx="404">
                  <c:v>-0.0898329981429933</c:v>
                </c:pt>
                <c:pt idx="405">
                  <c:v>-0.0386895172280139</c:v>
                </c:pt>
                <c:pt idx="406">
                  <c:v>0.119062815261734</c:v>
                </c:pt>
                <c:pt idx="407">
                  <c:v>0.0480186460317588</c:v>
                </c:pt>
                <c:pt idx="408">
                  <c:v>0.609397634005199</c:v>
                </c:pt>
                <c:pt idx="409">
                  <c:v>0.254315169691277</c:v>
                </c:pt>
                <c:pt idx="410">
                  <c:v>-0.297678961078294</c:v>
                </c:pt>
                <c:pt idx="411">
                  <c:v>-0.105140775229289</c:v>
                </c:pt>
                <c:pt idx="412">
                  <c:v>-0.121778343344364</c:v>
                </c:pt>
                <c:pt idx="413">
                  <c:v>-0.122653650051302</c:v>
                </c:pt>
                <c:pt idx="414">
                  <c:v>-0.35139379002683</c:v>
                </c:pt>
                <c:pt idx="415">
                  <c:v>-0.576114822171234</c:v>
                </c:pt>
                <c:pt idx="416">
                  <c:v>-0.494191070305644</c:v>
                </c:pt>
                <c:pt idx="417">
                  <c:v>-0.0814767409741565</c:v>
                </c:pt>
                <c:pt idx="418">
                  <c:v>0.378524254819907</c:v>
                </c:pt>
                <c:pt idx="419">
                  <c:v>-0.521220425177741</c:v>
                </c:pt>
                <c:pt idx="420">
                  <c:v>-0.166093707002895</c:v>
                </c:pt>
                <c:pt idx="421">
                  <c:v>-0.0393960555481416</c:v>
                </c:pt>
                <c:pt idx="422">
                  <c:v>0.227028231851158</c:v>
                </c:pt>
                <c:pt idx="423">
                  <c:v>0.282635593579176</c:v>
                </c:pt>
                <c:pt idx="424">
                  <c:v>-0.146455916778182</c:v>
                </c:pt>
                <c:pt idx="425">
                  <c:v>-0.153720473374635</c:v>
                </c:pt>
                <c:pt idx="426">
                  <c:v>-0.290588418562791</c:v>
                </c:pt>
                <c:pt idx="427">
                  <c:v>0.322105102169089</c:v>
                </c:pt>
                <c:pt idx="428">
                  <c:v>0.0533791653332567</c:v>
                </c:pt>
                <c:pt idx="429">
                  <c:v>-0.566181594722853</c:v>
                </c:pt>
                <c:pt idx="430">
                  <c:v>0.432330970731552</c:v>
                </c:pt>
                <c:pt idx="431">
                  <c:v>0.640265795599955</c:v>
                </c:pt>
                <c:pt idx="432">
                  <c:v>0.371688608697705</c:v>
                </c:pt>
                <c:pt idx="433">
                  <c:v>0.193302816946867</c:v>
                </c:pt>
                <c:pt idx="434">
                  <c:v>-0.0541204182935548</c:v>
                </c:pt>
                <c:pt idx="435">
                  <c:v>-0.0995880490098115</c:v>
                </c:pt>
                <c:pt idx="436">
                  <c:v>-0.307531572829372</c:v>
                </c:pt>
                <c:pt idx="437">
                  <c:v>-0.068269637335124</c:v>
                </c:pt>
                <c:pt idx="438">
                  <c:v>0.0866166850902505</c:v>
                </c:pt>
                <c:pt idx="439">
                  <c:v>-0.412790530301891</c:v>
                </c:pt>
                <c:pt idx="440">
                  <c:v>0.212129096509679</c:v>
                </c:pt>
                <c:pt idx="441">
                  <c:v>0.0355272234042951</c:v>
                </c:pt>
                <c:pt idx="442">
                  <c:v>-0.324422167985324</c:v>
                </c:pt>
                <c:pt idx="443">
                  <c:v>0.171836273859502</c:v>
                </c:pt>
                <c:pt idx="444">
                  <c:v>0.068588044144313</c:v>
                </c:pt>
                <c:pt idx="445">
                  <c:v>-0.155245748116369</c:v>
                </c:pt>
                <c:pt idx="446">
                  <c:v>-0.302620844644232</c:v>
                </c:pt>
                <c:pt idx="447">
                  <c:v>-0.614039916617778</c:v>
                </c:pt>
                <c:pt idx="448">
                  <c:v>-0.252455582147782</c:v>
                </c:pt>
                <c:pt idx="449">
                  <c:v>-0.349018389866747</c:v>
                </c:pt>
                <c:pt idx="450">
                  <c:v>0.369659159839844</c:v>
                </c:pt>
                <c:pt idx="451">
                  <c:v>-0.576721005784047</c:v>
                </c:pt>
                <c:pt idx="452">
                  <c:v>-0.251186381831185</c:v>
                </c:pt>
                <c:pt idx="453">
                  <c:v>-0.105440908379386</c:v>
                </c:pt>
                <c:pt idx="454">
                  <c:v>-0.485870439913075</c:v>
                </c:pt>
                <c:pt idx="455">
                  <c:v>-0.344819885728681</c:v>
                </c:pt>
                <c:pt idx="456">
                  <c:v>-0.566520258459069</c:v>
                </c:pt>
                <c:pt idx="457">
                  <c:v>-0.149541959731945</c:v>
                </c:pt>
                <c:pt idx="458">
                  <c:v>-0.0580209152622869</c:v>
                </c:pt>
                <c:pt idx="459">
                  <c:v>0.0326207735871167</c:v>
                </c:pt>
                <c:pt idx="460">
                  <c:v>0.139737127163057</c:v>
                </c:pt>
                <c:pt idx="461">
                  <c:v>-0.310480061055758</c:v>
                </c:pt>
                <c:pt idx="462">
                  <c:v>0.416152774675564</c:v>
                </c:pt>
                <c:pt idx="463">
                  <c:v>0.234157492971469</c:v>
                </c:pt>
                <c:pt idx="464">
                  <c:v>-0.590895117673978</c:v>
                </c:pt>
                <c:pt idx="465">
                  <c:v>-0.223624396887514</c:v>
                </c:pt>
                <c:pt idx="466">
                  <c:v>-0.228859807220289</c:v>
                </c:pt>
                <c:pt idx="467">
                  <c:v>-0.133230499058555</c:v>
                </c:pt>
                <c:pt idx="468">
                  <c:v>0.2650298413467</c:v>
                </c:pt>
                <c:pt idx="469">
                  <c:v>-0.442314728906714</c:v>
                </c:pt>
                <c:pt idx="470">
                  <c:v>-0.0506381973220778</c:v>
                </c:pt>
                <c:pt idx="471">
                  <c:v>-0.283117960057633</c:v>
                </c:pt>
                <c:pt idx="472">
                  <c:v>0.176810699262275</c:v>
                </c:pt>
                <c:pt idx="473">
                  <c:v>0.371968134921838</c:v>
                </c:pt>
                <c:pt idx="474">
                  <c:v>0.556207243890603</c:v>
                </c:pt>
                <c:pt idx="475">
                  <c:v>-0.310710800147764</c:v>
                </c:pt>
                <c:pt idx="476">
                  <c:v>-0.574333643714739</c:v>
                </c:pt>
                <c:pt idx="477">
                  <c:v>-0.297049079780252</c:v>
                </c:pt>
                <c:pt idx="478">
                  <c:v>-0.0111691505471481</c:v>
                </c:pt>
                <c:pt idx="479">
                  <c:v>-0.323931415420584</c:v>
                </c:pt>
                <c:pt idx="480">
                  <c:v>-0.51929798424341</c:v>
                </c:pt>
                <c:pt idx="481">
                  <c:v>-0.0517738948695633</c:v>
                </c:pt>
                <c:pt idx="482">
                  <c:v>0.288726173492951</c:v>
                </c:pt>
                <c:pt idx="483">
                  <c:v>0.330904904876413</c:v>
                </c:pt>
                <c:pt idx="484">
                  <c:v>-0.663347581929154</c:v>
                </c:pt>
                <c:pt idx="485">
                  <c:v>0.0182814624617743</c:v>
                </c:pt>
                <c:pt idx="486">
                  <c:v>0.3607789156415</c:v>
                </c:pt>
                <c:pt idx="487">
                  <c:v>0.512959089766614</c:v>
                </c:pt>
                <c:pt idx="488">
                  <c:v>-0.23618162990549</c:v>
                </c:pt>
                <c:pt idx="489">
                  <c:v>0.400830179235536</c:v>
                </c:pt>
                <c:pt idx="490">
                  <c:v>-0.11547685990711</c:v>
                </c:pt>
                <c:pt idx="491">
                  <c:v>0.195574009612258</c:v>
                </c:pt>
                <c:pt idx="492">
                  <c:v>-0.0543686778544366</c:v>
                </c:pt>
                <c:pt idx="493">
                  <c:v>-0.333211680261352</c:v>
                </c:pt>
                <c:pt idx="494">
                  <c:v>0.249148249837688</c:v>
                </c:pt>
                <c:pt idx="495">
                  <c:v>0.508320838287956</c:v>
                </c:pt>
                <c:pt idx="496">
                  <c:v>0.143556427923189</c:v>
                </c:pt>
                <c:pt idx="497">
                  <c:v>0.53660699469829</c:v>
                </c:pt>
                <c:pt idx="498">
                  <c:v>-0.0509400279834755</c:v>
                </c:pt>
                <c:pt idx="499">
                  <c:v>-0.278892976491341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2177944"/>
        <c:axId val="1801800408"/>
      </c:scatterChart>
      <c:valAx>
        <c:axId val="1802177944"/>
        <c:scaling>
          <c:orientation val="minMax"/>
          <c:max val="1.0"/>
          <c:min val="-1.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PC-1</a:t>
                </a:r>
              </a:p>
            </c:rich>
          </c:tx>
          <c:layout>
            <c:manualLayout>
              <c:xMode val="edge"/>
              <c:yMode val="edge"/>
              <c:x val="0.512423720068526"/>
              <c:y val="0.91025819095355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800408"/>
        <c:crossesAt val="-1.0"/>
        <c:crossBetween val="midCat"/>
        <c:majorUnit val="0.5"/>
        <c:minorUnit val="0.5"/>
      </c:valAx>
      <c:valAx>
        <c:axId val="1801800408"/>
        <c:scaling>
          <c:orientation val="minMax"/>
          <c:max val="1.0"/>
          <c:min val="-1.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PC-2</a:t>
                </a:r>
              </a:p>
            </c:rich>
          </c:tx>
          <c:layout>
            <c:manualLayout>
              <c:xMode val="edge"/>
              <c:yMode val="edge"/>
              <c:x val="0.040372777944793"/>
              <c:y val="0.41025721282413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2177944"/>
        <c:crossesAt val="-1.0"/>
        <c:crossBetween val="midCat"/>
        <c:majorUnit val="0.5"/>
        <c:minorUnit val="0.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0191032964"/>
          <c:y val="0.0641026895037715"/>
          <c:w val="0.754660387737284"/>
          <c:h val="0.77564254299563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DD080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'Shape Theory'!$AX$6:$AX$505</c:f>
              <c:numCache>
                <c:formatCode>0.0000</c:formatCode>
                <c:ptCount val="500"/>
                <c:pt idx="0">
                  <c:v>-0.601571202135396</c:v>
                </c:pt>
                <c:pt idx="1">
                  <c:v>0.186412953471556</c:v>
                </c:pt>
                <c:pt idx="2">
                  <c:v>-0.317900854007602</c:v>
                </c:pt>
                <c:pt idx="3">
                  <c:v>0.0371576756013096</c:v>
                </c:pt>
                <c:pt idx="4">
                  <c:v>-0.270449273502895</c:v>
                </c:pt>
                <c:pt idx="5">
                  <c:v>-0.263246285200651</c:v>
                </c:pt>
                <c:pt idx="6">
                  <c:v>0.630387772731503</c:v>
                </c:pt>
                <c:pt idx="7">
                  <c:v>0.0650384500959713</c:v>
                </c:pt>
                <c:pt idx="8">
                  <c:v>-0.0467329542309856</c:v>
                </c:pt>
                <c:pt idx="9">
                  <c:v>0.192501187584258</c:v>
                </c:pt>
                <c:pt idx="10">
                  <c:v>-0.441190550802494</c:v>
                </c:pt>
                <c:pt idx="11">
                  <c:v>0.469993370107412</c:v>
                </c:pt>
                <c:pt idx="12">
                  <c:v>-0.10854571284544</c:v>
                </c:pt>
                <c:pt idx="13">
                  <c:v>0.395453643410691</c:v>
                </c:pt>
                <c:pt idx="14">
                  <c:v>0.0862133768216563</c:v>
                </c:pt>
                <c:pt idx="15">
                  <c:v>-0.0475977149116054</c:v>
                </c:pt>
                <c:pt idx="16">
                  <c:v>-0.253760403254932</c:v>
                </c:pt>
                <c:pt idx="17">
                  <c:v>-0.150015366827375</c:v>
                </c:pt>
                <c:pt idx="18">
                  <c:v>-0.514434822143681</c:v>
                </c:pt>
                <c:pt idx="19">
                  <c:v>-0.245678557463258</c:v>
                </c:pt>
                <c:pt idx="20">
                  <c:v>0.139947386962452</c:v>
                </c:pt>
                <c:pt idx="21">
                  <c:v>0.079219624790568</c:v>
                </c:pt>
                <c:pt idx="22">
                  <c:v>-0.441773830412188</c:v>
                </c:pt>
                <c:pt idx="23">
                  <c:v>-0.200061168531662</c:v>
                </c:pt>
                <c:pt idx="24">
                  <c:v>-0.139143193493785</c:v>
                </c:pt>
                <c:pt idx="25">
                  <c:v>-0.611305326312109</c:v>
                </c:pt>
                <c:pt idx="26">
                  <c:v>-0.595929570319741</c:v>
                </c:pt>
                <c:pt idx="27">
                  <c:v>-0.087026566440778</c:v>
                </c:pt>
                <c:pt idx="28">
                  <c:v>-0.00157314676175263</c:v>
                </c:pt>
                <c:pt idx="29">
                  <c:v>0.51027857225916</c:v>
                </c:pt>
                <c:pt idx="30">
                  <c:v>-0.0960166987858622</c:v>
                </c:pt>
                <c:pt idx="31">
                  <c:v>-0.413135110631634</c:v>
                </c:pt>
                <c:pt idx="32">
                  <c:v>0.00208648833658706</c:v>
                </c:pt>
                <c:pt idx="33">
                  <c:v>-0.220883694095056</c:v>
                </c:pt>
                <c:pt idx="34">
                  <c:v>-0.103351783616558</c:v>
                </c:pt>
                <c:pt idx="35">
                  <c:v>0.2745794897077</c:v>
                </c:pt>
                <c:pt idx="36">
                  <c:v>0.209285290232113</c:v>
                </c:pt>
                <c:pt idx="37">
                  <c:v>-0.542765106678658</c:v>
                </c:pt>
                <c:pt idx="38">
                  <c:v>-0.304340687781964</c:v>
                </c:pt>
                <c:pt idx="39">
                  <c:v>0.355827168145645</c:v>
                </c:pt>
                <c:pt idx="40">
                  <c:v>-0.408285838159505</c:v>
                </c:pt>
                <c:pt idx="41">
                  <c:v>-0.121508856564911</c:v>
                </c:pt>
                <c:pt idx="42">
                  <c:v>0.216327272318332</c:v>
                </c:pt>
                <c:pt idx="43">
                  <c:v>0.258667221406454</c:v>
                </c:pt>
                <c:pt idx="44">
                  <c:v>-0.149038130608848</c:v>
                </c:pt>
                <c:pt idx="45">
                  <c:v>-0.320677299679224</c:v>
                </c:pt>
                <c:pt idx="46">
                  <c:v>-0.500475492084999</c:v>
                </c:pt>
                <c:pt idx="47">
                  <c:v>-0.576326968798403</c:v>
                </c:pt>
                <c:pt idx="48">
                  <c:v>0.0893270458276049</c:v>
                </c:pt>
                <c:pt idx="49">
                  <c:v>0.700110048457541</c:v>
                </c:pt>
                <c:pt idx="50">
                  <c:v>-0.0390494436699987</c:v>
                </c:pt>
                <c:pt idx="51">
                  <c:v>-0.458875365647669</c:v>
                </c:pt>
                <c:pt idx="52">
                  <c:v>0.0210715252326115</c:v>
                </c:pt>
                <c:pt idx="53">
                  <c:v>0.105509149828715</c:v>
                </c:pt>
                <c:pt idx="54">
                  <c:v>0.305839440561387</c:v>
                </c:pt>
                <c:pt idx="55">
                  <c:v>-0.150546212320358</c:v>
                </c:pt>
                <c:pt idx="56">
                  <c:v>-0.0802083752425561</c:v>
                </c:pt>
                <c:pt idx="57">
                  <c:v>0.258967412421051</c:v>
                </c:pt>
                <c:pt idx="58">
                  <c:v>-0.481534806381331</c:v>
                </c:pt>
                <c:pt idx="59">
                  <c:v>0.0847486057592288</c:v>
                </c:pt>
                <c:pt idx="60">
                  <c:v>0.343306551125397</c:v>
                </c:pt>
                <c:pt idx="61">
                  <c:v>-0.186151840567232</c:v>
                </c:pt>
                <c:pt idx="62">
                  <c:v>-0.599357719143339</c:v>
                </c:pt>
                <c:pt idx="63">
                  <c:v>0.00894330439833852</c:v>
                </c:pt>
                <c:pt idx="64">
                  <c:v>-0.102242288128967</c:v>
                </c:pt>
                <c:pt idx="65">
                  <c:v>0.320633963672344</c:v>
                </c:pt>
                <c:pt idx="66">
                  <c:v>-0.653940202901606</c:v>
                </c:pt>
                <c:pt idx="67">
                  <c:v>0.434687772204872</c:v>
                </c:pt>
                <c:pt idx="68">
                  <c:v>0.465970569235692</c:v>
                </c:pt>
                <c:pt idx="69">
                  <c:v>0.515834407524087</c:v>
                </c:pt>
                <c:pt idx="70">
                  <c:v>0.0720439991003567</c:v>
                </c:pt>
                <c:pt idx="71">
                  <c:v>-0.0701648504187656</c:v>
                </c:pt>
                <c:pt idx="72">
                  <c:v>0.365643284902233</c:v>
                </c:pt>
                <c:pt idx="73">
                  <c:v>0.524447628887457</c:v>
                </c:pt>
                <c:pt idx="74">
                  <c:v>0.234385009359915</c:v>
                </c:pt>
                <c:pt idx="75">
                  <c:v>0.682384933817056</c:v>
                </c:pt>
                <c:pt idx="76">
                  <c:v>-0.17363828516394</c:v>
                </c:pt>
                <c:pt idx="77">
                  <c:v>-0.258373357747385</c:v>
                </c:pt>
                <c:pt idx="78">
                  <c:v>-0.552658377720095</c:v>
                </c:pt>
                <c:pt idx="79">
                  <c:v>-0.184591441944209</c:v>
                </c:pt>
                <c:pt idx="80">
                  <c:v>-0.673733497013593</c:v>
                </c:pt>
                <c:pt idx="81">
                  <c:v>0.0529392060888752</c:v>
                </c:pt>
                <c:pt idx="82">
                  <c:v>0.573477559281114</c:v>
                </c:pt>
                <c:pt idx="83">
                  <c:v>-0.12788405604428</c:v>
                </c:pt>
                <c:pt idx="84">
                  <c:v>-0.042184221545013</c:v>
                </c:pt>
                <c:pt idx="85">
                  <c:v>-0.393356421829433</c:v>
                </c:pt>
                <c:pt idx="86">
                  <c:v>0.175161696454047</c:v>
                </c:pt>
                <c:pt idx="87">
                  <c:v>0.382352123329466</c:v>
                </c:pt>
                <c:pt idx="88">
                  <c:v>0.158288188476331</c:v>
                </c:pt>
                <c:pt idx="89">
                  <c:v>0.0350986639838578</c:v>
                </c:pt>
                <c:pt idx="90">
                  <c:v>-0.117728835861156</c:v>
                </c:pt>
                <c:pt idx="91">
                  <c:v>-0.260025763864309</c:v>
                </c:pt>
                <c:pt idx="92">
                  <c:v>-0.18033457526593</c:v>
                </c:pt>
                <c:pt idx="93">
                  <c:v>-0.0325621395596559</c:v>
                </c:pt>
                <c:pt idx="94">
                  <c:v>-0.0979176959711928</c:v>
                </c:pt>
                <c:pt idx="95">
                  <c:v>-0.0601607183404371</c:v>
                </c:pt>
                <c:pt idx="96">
                  <c:v>-0.212206960221782</c:v>
                </c:pt>
                <c:pt idx="97">
                  <c:v>0.25108724935182</c:v>
                </c:pt>
                <c:pt idx="98">
                  <c:v>0.0173419828087796</c:v>
                </c:pt>
                <c:pt idx="99">
                  <c:v>0.142100468183298</c:v>
                </c:pt>
                <c:pt idx="100">
                  <c:v>-0.528557403108663</c:v>
                </c:pt>
                <c:pt idx="101">
                  <c:v>-0.65933784754806</c:v>
                </c:pt>
                <c:pt idx="102">
                  <c:v>0.16537431842883</c:v>
                </c:pt>
                <c:pt idx="103">
                  <c:v>-0.110072332621077</c:v>
                </c:pt>
                <c:pt idx="104">
                  <c:v>0.0349022517350253</c:v>
                </c:pt>
                <c:pt idx="105">
                  <c:v>-0.0372707903832008</c:v>
                </c:pt>
                <c:pt idx="106">
                  <c:v>-0.609886705754275</c:v>
                </c:pt>
                <c:pt idx="107">
                  <c:v>-0.293772705128986</c:v>
                </c:pt>
                <c:pt idx="108">
                  <c:v>0.422075192015898</c:v>
                </c:pt>
                <c:pt idx="109">
                  <c:v>-0.151866521870501</c:v>
                </c:pt>
                <c:pt idx="110">
                  <c:v>-0.227958853476624</c:v>
                </c:pt>
                <c:pt idx="111">
                  <c:v>-0.353738683742679</c:v>
                </c:pt>
                <c:pt idx="112">
                  <c:v>-0.130729737666515</c:v>
                </c:pt>
                <c:pt idx="113">
                  <c:v>0.221561028720907</c:v>
                </c:pt>
                <c:pt idx="114">
                  <c:v>0.651264306649666</c:v>
                </c:pt>
                <c:pt idx="115">
                  <c:v>0.291955098034669</c:v>
                </c:pt>
                <c:pt idx="116">
                  <c:v>0.391586166740959</c:v>
                </c:pt>
                <c:pt idx="117">
                  <c:v>0.161068168034528</c:v>
                </c:pt>
                <c:pt idx="118">
                  <c:v>0.352908595880978</c:v>
                </c:pt>
                <c:pt idx="119">
                  <c:v>-0.533868060944748</c:v>
                </c:pt>
                <c:pt idx="120">
                  <c:v>-0.298375668738057</c:v>
                </c:pt>
                <c:pt idx="121">
                  <c:v>0.578918319580776</c:v>
                </c:pt>
                <c:pt idx="122">
                  <c:v>0.0677828097858416</c:v>
                </c:pt>
                <c:pt idx="123">
                  <c:v>-0.0879853717789146</c:v>
                </c:pt>
                <c:pt idx="124">
                  <c:v>0.0767780918079087</c:v>
                </c:pt>
                <c:pt idx="125">
                  <c:v>0.439081204424671</c:v>
                </c:pt>
                <c:pt idx="126">
                  <c:v>0.2999304292394</c:v>
                </c:pt>
                <c:pt idx="127">
                  <c:v>-0.300613692283405</c:v>
                </c:pt>
                <c:pt idx="128">
                  <c:v>0.528959576161015</c:v>
                </c:pt>
                <c:pt idx="129">
                  <c:v>-0.414136660645614</c:v>
                </c:pt>
                <c:pt idx="130">
                  <c:v>0.0645440967642393</c:v>
                </c:pt>
                <c:pt idx="131">
                  <c:v>0.590223746901854</c:v>
                </c:pt>
                <c:pt idx="132">
                  <c:v>0.270631261838126</c:v>
                </c:pt>
                <c:pt idx="133">
                  <c:v>-0.121710763990648</c:v>
                </c:pt>
                <c:pt idx="134">
                  <c:v>-0.443488800020316</c:v>
                </c:pt>
                <c:pt idx="135">
                  <c:v>-0.350371340010078</c:v>
                </c:pt>
                <c:pt idx="136">
                  <c:v>-0.112465290992852</c:v>
                </c:pt>
                <c:pt idx="137">
                  <c:v>-0.328312813763325</c:v>
                </c:pt>
                <c:pt idx="138">
                  <c:v>-0.350089157714796</c:v>
                </c:pt>
                <c:pt idx="139">
                  <c:v>-0.400608689458182</c:v>
                </c:pt>
                <c:pt idx="140">
                  <c:v>-0.383689067120442</c:v>
                </c:pt>
                <c:pt idx="141">
                  <c:v>0.373309289686034</c:v>
                </c:pt>
                <c:pt idx="142">
                  <c:v>-0.450823043537084</c:v>
                </c:pt>
                <c:pt idx="143">
                  <c:v>-0.243169850817846</c:v>
                </c:pt>
                <c:pt idx="144">
                  <c:v>-0.279671254097462</c:v>
                </c:pt>
                <c:pt idx="145">
                  <c:v>-0.0935674387517386</c:v>
                </c:pt>
                <c:pt idx="146">
                  <c:v>0.00355068279051219</c:v>
                </c:pt>
                <c:pt idx="147">
                  <c:v>-0.295976010823367</c:v>
                </c:pt>
                <c:pt idx="148">
                  <c:v>0.675758876193332</c:v>
                </c:pt>
                <c:pt idx="149">
                  <c:v>0.178176800309394</c:v>
                </c:pt>
                <c:pt idx="150">
                  <c:v>0.689299971067689</c:v>
                </c:pt>
                <c:pt idx="151">
                  <c:v>-0.185089618389248</c:v>
                </c:pt>
                <c:pt idx="152">
                  <c:v>0.0792181837931363</c:v>
                </c:pt>
                <c:pt idx="153">
                  <c:v>0.461612477151663</c:v>
                </c:pt>
                <c:pt idx="154">
                  <c:v>-0.221603812505032</c:v>
                </c:pt>
                <c:pt idx="155">
                  <c:v>-0.583800801989374</c:v>
                </c:pt>
                <c:pt idx="156">
                  <c:v>-0.221283396508662</c:v>
                </c:pt>
                <c:pt idx="157">
                  <c:v>0.484736562107182</c:v>
                </c:pt>
                <c:pt idx="158">
                  <c:v>0.126759450761413</c:v>
                </c:pt>
                <c:pt idx="159">
                  <c:v>-0.0475085646245603</c:v>
                </c:pt>
                <c:pt idx="160">
                  <c:v>0.595395638691506</c:v>
                </c:pt>
                <c:pt idx="161">
                  <c:v>-0.417176707258287</c:v>
                </c:pt>
                <c:pt idx="162">
                  <c:v>-0.23692905444739</c:v>
                </c:pt>
                <c:pt idx="163">
                  <c:v>-0.503289973179224</c:v>
                </c:pt>
                <c:pt idx="164">
                  <c:v>-0.300376352254444</c:v>
                </c:pt>
                <c:pt idx="165">
                  <c:v>0.348352547187813</c:v>
                </c:pt>
                <c:pt idx="166">
                  <c:v>-0.381710745398183</c:v>
                </c:pt>
                <c:pt idx="167">
                  <c:v>0.33975013707593</c:v>
                </c:pt>
                <c:pt idx="168">
                  <c:v>-0.343662160577657</c:v>
                </c:pt>
                <c:pt idx="169">
                  <c:v>-0.159172781169572</c:v>
                </c:pt>
                <c:pt idx="170">
                  <c:v>-0.186098256056224</c:v>
                </c:pt>
                <c:pt idx="171">
                  <c:v>0.0234202624017466</c:v>
                </c:pt>
                <c:pt idx="172">
                  <c:v>-0.104451257627705</c:v>
                </c:pt>
                <c:pt idx="173">
                  <c:v>0.209442604543547</c:v>
                </c:pt>
                <c:pt idx="174">
                  <c:v>0.573465693126047</c:v>
                </c:pt>
                <c:pt idx="175">
                  <c:v>-0.662161774804533</c:v>
                </c:pt>
                <c:pt idx="176">
                  <c:v>0.313548099359456</c:v>
                </c:pt>
                <c:pt idx="177">
                  <c:v>-0.3485484827405</c:v>
                </c:pt>
                <c:pt idx="178">
                  <c:v>-0.481480557094577</c:v>
                </c:pt>
                <c:pt idx="179">
                  <c:v>0.5335673241438</c:v>
                </c:pt>
                <c:pt idx="180">
                  <c:v>0.508752652763387</c:v>
                </c:pt>
                <c:pt idx="181">
                  <c:v>-0.559199277245081</c:v>
                </c:pt>
                <c:pt idx="182">
                  <c:v>0.488685615352283</c:v>
                </c:pt>
                <c:pt idx="183">
                  <c:v>0.19759641747999</c:v>
                </c:pt>
                <c:pt idx="184">
                  <c:v>-0.178433137880402</c:v>
                </c:pt>
                <c:pt idx="185">
                  <c:v>0.178053948475535</c:v>
                </c:pt>
                <c:pt idx="186">
                  <c:v>-0.0881599277133693</c:v>
                </c:pt>
                <c:pt idx="187">
                  <c:v>0.0428990660437044</c:v>
                </c:pt>
                <c:pt idx="188">
                  <c:v>-0.402741792042401</c:v>
                </c:pt>
                <c:pt idx="189">
                  <c:v>0.35138416524922</c:v>
                </c:pt>
                <c:pt idx="190">
                  <c:v>0.047656843231979</c:v>
                </c:pt>
                <c:pt idx="191">
                  <c:v>0.337790599813574</c:v>
                </c:pt>
                <c:pt idx="192">
                  <c:v>0.686086603216545</c:v>
                </c:pt>
                <c:pt idx="193">
                  <c:v>0.240996840575268</c:v>
                </c:pt>
                <c:pt idx="194">
                  <c:v>0.0584782611811003</c:v>
                </c:pt>
                <c:pt idx="195">
                  <c:v>0.634784983226002</c:v>
                </c:pt>
                <c:pt idx="196">
                  <c:v>0.450869634530114</c:v>
                </c:pt>
                <c:pt idx="197">
                  <c:v>0.243603031327463</c:v>
                </c:pt>
                <c:pt idx="198">
                  <c:v>-0.0102281359230127</c:v>
                </c:pt>
                <c:pt idx="199">
                  <c:v>-0.357227068673053</c:v>
                </c:pt>
                <c:pt idx="200">
                  <c:v>0.673188861751777</c:v>
                </c:pt>
                <c:pt idx="201">
                  <c:v>0.45364193365933</c:v>
                </c:pt>
                <c:pt idx="202">
                  <c:v>-0.591649271000734</c:v>
                </c:pt>
                <c:pt idx="203">
                  <c:v>-0.419408082326649</c:v>
                </c:pt>
                <c:pt idx="204">
                  <c:v>-0.525002512958323</c:v>
                </c:pt>
                <c:pt idx="205">
                  <c:v>-0.0623574496924457</c:v>
                </c:pt>
                <c:pt idx="206">
                  <c:v>0.283351468730494</c:v>
                </c:pt>
                <c:pt idx="207">
                  <c:v>-0.463141043632424</c:v>
                </c:pt>
                <c:pt idx="208">
                  <c:v>0.0121874773841645</c:v>
                </c:pt>
                <c:pt idx="209">
                  <c:v>0.398585187065736</c:v>
                </c:pt>
                <c:pt idx="210">
                  <c:v>-0.457964268600228</c:v>
                </c:pt>
                <c:pt idx="211">
                  <c:v>0.146115077655797</c:v>
                </c:pt>
                <c:pt idx="212">
                  <c:v>0.630494475014314</c:v>
                </c:pt>
                <c:pt idx="213">
                  <c:v>0.273274018173995</c:v>
                </c:pt>
                <c:pt idx="214">
                  <c:v>0.3011808389275</c:v>
                </c:pt>
                <c:pt idx="215">
                  <c:v>0.242995782273707</c:v>
                </c:pt>
                <c:pt idx="216">
                  <c:v>-0.22400467739407</c:v>
                </c:pt>
                <c:pt idx="217">
                  <c:v>-0.553819303342515</c:v>
                </c:pt>
                <c:pt idx="218">
                  <c:v>-0.169103658464772</c:v>
                </c:pt>
                <c:pt idx="219">
                  <c:v>0.00332186368802489</c:v>
                </c:pt>
                <c:pt idx="220">
                  <c:v>0.251029513517715</c:v>
                </c:pt>
                <c:pt idx="221">
                  <c:v>0.386551185720437</c:v>
                </c:pt>
                <c:pt idx="222">
                  <c:v>0.283689014861479</c:v>
                </c:pt>
                <c:pt idx="223">
                  <c:v>-0.358562027830447</c:v>
                </c:pt>
                <c:pt idx="224">
                  <c:v>0.00624010932494903</c:v>
                </c:pt>
                <c:pt idx="225">
                  <c:v>-0.249038858956654</c:v>
                </c:pt>
                <c:pt idx="226">
                  <c:v>0.491599395520429</c:v>
                </c:pt>
                <c:pt idx="227">
                  <c:v>-0.171987257226215</c:v>
                </c:pt>
                <c:pt idx="228">
                  <c:v>0.498172374039881</c:v>
                </c:pt>
                <c:pt idx="229">
                  <c:v>0.161977838925933</c:v>
                </c:pt>
                <c:pt idx="230">
                  <c:v>0.327106599371538</c:v>
                </c:pt>
                <c:pt idx="231">
                  <c:v>0.47431157889738</c:v>
                </c:pt>
                <c:pt idx="232">
                  <c:v>0.516532898512128</c:v>
                </c:pt>
                <c:pt idx="233">
                  <c:v>0.18989802322993</c:v>
                </c:pt>
                <c:pt idx="234">
                  <c:v>-0.591685003994293</c:v>
                </c:pt>
                <c:pt idx="235">
                  <c:v>-0.321405205043691</c:v>
                </c:pt>
                <c:pt idx="236">
                  <c:v>-0.314362568291197</c:v>
                </c:pt>
                <c:pt idx="237">
                  <c:v>-0.680460034577771</c:v>
                </c:pt>
                <c:pt idx="238">
                  <c:v>0.507690900751541</c:v>
                </c:pt>
                <c:pt idx="239">
                  <c:v>0.215276777792765</c:v>
                </c:pt>
                <c:pt idx="240">
                  <c:v>-0.466678116323294</c:v>
                </c:pt>
                <c:pt idx="241">
                  <c:v>-0.524624777946297</c:v>
                </c:pt>
                <c:pt idx="242">
                  <c:v>0.156392320499147</c:v>
                </c:pt>
                <c:pt idx="243">
                  <c:v>0.397435073647618</c:v>
                </c:pt>
                <c:pt idx="244">
                  <c:v>-0.429423013921216</c:v>
                </c:pt>
                <c:pt idx="245">
                  <c:v>0.303269182439159</c:v>
                </c:pt>
                <c:pt idx="246">
                  <c:v>0.58414486918619</c:v>
                </c:pt>
                <c:pt idx="247">
                  <c:v>0.274159147651193</c:v>
                </c:pt>
                <c:pt idx="248">
                  <c:v>-0.629645038909395</c:v>
                </c:pt>
                <c:pt idx="249">
                  <c:v>0.397889186959356</c:v>
                </c:pt>
                <c:pt idx="250">
                  <c:v>0.666829424950271</c:v>
                </c:pt>
                <c:pt idx="251">
                  <c:v>-0.473203166954337</c:v>
                </c:pt>
                <c:pt idx="252">
                  <c:v>-0.177450793667702</c:v>
                </c:pt>
                <c:pt idx="253">
                  <c:v>-0.320213037394713</c:v>
                </c:pt>
                <c:pt idx="254">
                  <c:v>-0.426429146055613</c:v>
                </c:pt>
                <c:pt idx="255">
                  <c:v>-0.0801091651565159</c:v>
                </c:pt>
                <c:pt idx="256">
                  <c:v>-0.0641854690181103</c:v>
                </c:pt>
                <c:pt idx="257">
                  <c:v>-0.28212349053562</c:v>
                </c:pt>
                <c:pt idx="258">
                  <c:v>0.445182670063163</c:v>
                </c:pt>
                <c:pt idx="259">
                  <c:v>-0.0440715120003672</c:v>
                </c:pt>
                <c:pt idx="260">
                  <c:v>-0.357812033480144</c:v>
                </c:pt>
                <c:pt idx="261">
                  <c:v>0.427095847373287</c:v>
                </c:pt>
                <c:pt idx="262">
                  <c:v>0.470926657430179</c:v>
                </c:pt>
                <c:pt idx="263">
                  <c:v>0.19636260873017</c:v>
                </c:pt>
                <c:pt idx="264">
                  <c:v>-0.430447990498743</c:v>
                </c:pt>
                <c:pt idx="265">
                  <c:v>0.567578448308153</c:v>
                </c:pt>
                <c:pt idx="266">
                  <c:v>-0.328875537835461</c:v>
                </c:pt>
                <c:pt idx="267">
                  <c:v>0.378595472623791</c:v>
                </c:pt>
                <c:pt idx="268">
                  <c:v>-0.256216916822617</c:v>
                </c:pt>
                <c:pt idx="269">
                  <c:v>-0.426287851406549</c:v>
                </c:pt>
                <c:pt idx="270">
                  <c:v>-0.459956994404139</c:v>
                </c:pt>
                <c:pt idx="271">
                  <c:v>0.41080092784531</c:v>
                </c:pt>
                <c:pt idx="272">
                  <c:v>-0.300547952646629</c:v>
                </c:pt>
                <c:pt idx="273">
                  <c:v>-0.413283341808844</c:v>
                </c:pt>
                <c:pt idx="274">
                  <c:v>0.204640278023025</c:v>
                </c:pt>
                <c:pt idx="275">
                  <c:v>0.276350137361329</c:v>
                </c:pt>
                <c:pt idx="276">
                  <c:v>-0.315131374139343</c:v>
                </c:pt>
                <c:pt idx="277">
                  <c:v>-0.151585335379158</c:v>
                </c:pt>
                <c:pt idx="278">
                  <c:v>-0.453743208158785</c:v>
                </c:pt>
                <c:pt idx="279">
                  <c:v>-0.488986090136119</c:v>
                </c:pt>
                <c:pt idx="280">
                  <c:v>-0.146685112065708</c:v>
                </c:pt>
                <c:pt idx="281">
                  <c:v>-0.175249944785648</c:v>
                </c:pt>
                <c:pt idx="282">
                  <c:v>0.235436080261903</c:v>
                </c:pt>
                <c:pt idx="283">
                  <c:v>0.0894750743423867</c:v>
                </c:pt>
                <c:pt idx="284">
                  <c:v>-0.150136763219728</c:v>
                </c:pt>
                <c:pt idx="285">
                  <c:v>-0.0801818986360587</c:v>
                </c:pt>
                <c:pt idx="286">
                  <c:v>-0.252858967948372</c:v>
                </c:pt>
                <c:pt idx="287">
                  <c:v>0.0409126567728371</c:v>
                </c:pt>
                <c:pt idx="288">
                  <c:v>0.130331966228335</c:v>
                </c:pt>
                <c:pt idx="289">
                  <c:v>-0.299170750309802</c:v>
                </c:pt>
                <c:pt idx="290">
                  <c:v>0.131752756708469</c:v>
                </c:pt>
                <c:pt idx="291">
                  <c:v>0.691568899847021</c:v>
                </c:pt>
                <c:pt idx="292">
                  <c:v>-0.284054659606471</c:v>
                </c:pt>
                <c:pt idx="293">
                  <c:v>0.48045985322017</c:v>
                </c:pt>
                <c:pt idx="294">
                  <c:v>-0.0362259538628699</c:v>
                </c:pt>
                <c:pt idx="295">
                  <c:v>0.440179739632231</c:v>
                </c:pt>
                <c:pt idx="296">
                  <c:v>-0.265764700740745</c:v>
                </c:pt>
                <c:pt idx="297">
                  <c:v>-0.58614775911186</c:v>
                </c:pt>
                <c:pt idx="298">
                  <c:v>0.361913681650849</c:v>
                </c:pt>
                <c:pt idx="299">
                  <c:v>0.0884138563857344</c:v>
                </c:pt>
                <c:pt idx="300">
                  <c:v>-0.377057917927239</c:v>
                </c:pt>
                <c:pt idx="301">
                  <c:v>-0.171448992654452</c:v>
                </c:pt>
                <c:pt idx="302">
                  <c:v>-0.140460238808581</c:v>
                </c:pt>
                <c:pt idx="303">
                  <c:v>-0.232890602670127</c:v>
                </c:pt>
                <c:pt idx="304">
                  <c:v>-0.376834766420914</c:v>
                </c:pt>
                <c:pt idx="305">
                  <c:v>-0.687604828182724</c:v>
                </c:pt>
                <c:pt idx="306">
                  <c:v>-0.426359169212985</c:v>
                </c:pt>
                <c:pt idx="307">
                  <c:v>-0.55365357653911</c:v>
                </c:pt>
                <c:pt idx="308">
                  <c:v>0.366635819396486</c:v>
                </c:pt>
                <c:pt idx="309">
                  <c:v>-0.320512952995406</c:v>
                </c:pt>
                <c:pt idx="310">
                  <c:v>-0.0990695411450452</c:v>
                </c:pt>
                <c:pt idx="311">
                  <c:v>-0.0309752452148358</c:v>
                </c:pt>
                <c:pt idx="312">
                  <c:v>-0.501049038851879</c:v>
                </c:pt>
                <c:pt idx="313">
                  <c:v>0.137622739152309</c:v>
                </c:pt>
                <c:pt idx="314">
                  <c:v>-0.356401635440365</c:v>
                </c:pt>
                <c:pt idx="315">
                  <c:v>0.163053207963018</c:v>
                </c:pt>
                <c:pt idx="316">
                  <c:v>-0.322965829087957</c:v>
                </c:pt>
                <c:pt idx="317">
                  <c:v>-0.0642590941564335</c:v>
                </c:pt>
                <c:pt idx="318">
                  <c:v>0.528204580231192</c:v>
                </c:pt>
                <c:pt idx="319">
                  <c:v>-0.637638717125299</c:v>
                </c:pt>
                <c:pt idx="320">
                  <c:v>-0.622039478828783</c:v>
                </c:pt>
                <c:pt idx="321">
                  <c:v>0.109628485107962</c:v>
                </c:pt>
                <c:pt idx="322">
                  <c:v>0.599604646592825</c:v>
                </c:pt>
                <c:pt idx="323">
                  <c:v>0.205099779961189</c:v>
                </c:pt>
                <c:pt idx="324">
                  <c:v>0.514811371487157</c:v>
                </c:pt>
                <c:pt idx="325">
                  <c:v>-0.328045216370212</c:v>
                </c:pt>
                <c:pt idx="326">
                  <c:v>0.586741028786602</c:v>
                </c:pt>
                <c:pt idx="327">
                  <c:v>-0.147998116939097</c:v>
                </c:pt>
                <c:pt idx="328">
                  <c:v>0.172659064835316</c:v>
                </c:pt>
                <c:pt idx="329">
                  <c:v>-0.679307509014336</c:v>
                </c:pt>
                <c:pt idx="330">
                  <c:v>-0.00597774960215909</c:v>
                </c:pt>
                <c:pt idx="331">
                  <c:v>-0.546853483788113</c:v>
                </c:pt>
                <c:pt idx="332">
                  <c:v>-0.526766475121667</c:v>
                </c:pt>
                <c:pt idx="333">
                  <c:v>-0.0114031372267643</c:v>
                </c:pt>
                <c:pt idx="334">
                  <c:v>0.281783975138352</c:v>
                </c:pt>
                <c:pt idx="335">
                  <c:v>0.199229604127231</c:v>
                </c:pt>
                <c:pt idx="336">
                  <c:v>0.167502955782435</c:v>
                </c:pt>
                <c:pt idx="337">
                  <c:v>-0.326300144057967</c:v>
                </c:pt>
                <c:pt idx="338">
                  <c:v>-0.141050350727968</c:v>
                </c:pt>
                <c:pt idx="339">
                  <c:v>0.535790348487826</c:v>
                </c:pt>
                <c:pt idx="340">
                  <c:v>-0.289324547962352</c:v>
                </c:pt>
                <c:pt idx="341">
                  <c:v>0.0243923370096661</c:v>
                </c:pt>
                <c:pt idx="342">
                  <c:v>-0.0420017476529863</c:v>
                </c:pt>
                <c:pt idx="343">
                  <c:v>0.287840761476658</c:v>
                </c:pt>
                <c:pt idx="344">
                  <c:v>-0.0568606641284036</c:v>
                </c:pt>
                <c:pt idx="345">
                  <c:v>0.62599290208294</c:v>
                </c:pt>
                <c:pt idx="346">
                  <c:v>0.493602429001449</c:v>
                </c:pt>
                <c:pt idx="347">
                  <c:v>0.0536430956701572</c:v>
                </c:pt>
                <c:pt idx="348">
                  <c:v>-0.671077705577913</c:v>
                </c:pt>
                <c:pt idx="349">
                  <c:v>-0.14691129640981</c:v>
                </c:pt>
                <c:pt idx="350">
                  <c:v>-0.037481316692814</c:v>
                </c:pt>
                <c:pt idx="351">
                  <c:v>-0.271941108300817</c:v>
                </c:pt>
                <c:pt idx="352">
                  <c:v>-0.370643951945515</c:v>
                </c:pt>
                <c:pt idx="353">
                  <c:v>-0.0532259675531834</c:v>
                </c:pt>
                <c:pt idx="354">
                  <c:v>0.481083552875185</c:v>
                </c:pt>
                <c:pt idx="355">
                  <c:v>0.13393467957653</c:v>
                </c:pt>
                <c:pt idx="356">
                  <c:v>0.0711899935904642</c:v>
                </c:pt>
                <c:pt idx="357">
                  <c:v>-0.294758473689526</c:v>
                </c:pt>
                <c:pt idx="358">
                  <c:v>-0.125437573863085</c:v>
                </c:pt>
                <c:pt idx="359">
                  <c:v>-0.108268501858141</c:v>
                </c:pt>
                <c:pt idx="360">
                  <c:v>0.262028790280594</c:v>
                </c:pt>
                <c:pt idx="361">
                  <c:v>-0.144086025302587</c:v>
                </c:pt>
                <c:pt idx="362">
                  <c:v>-0.356499326463446</c:v>
                </c:pt>
                <c:pt idx="363">
                  <c:v>-0.399237369550673</c:v>
                </c:pt>
                <c:pt idx="364">
                  <c:v>0.577340487606779</c:v>
                </c:pt>
                <c:pt idx="365">
                  <c:v>-0.276901143202666</c:v>
                </c:pt>
                <c:pt idx="366">
                  <c:v>0.33460610975779</c:v>
                </c:pt>
                <c:pt idx="367">
                  <c:v>-0.37630808771594</c:v>
                </c:pt>
                <c:pt idx="368">
                  <c:v>0.340174967385843</c:v>
                </c:pt>
                <c:pt idx="369">
                  <c:v>0.520725726482691</c:v>
                </c:pt>
                <c:pt idx="370">
                  <c:v>0.586730923664304</c:v>
                </c:pt>
                <c:pt idx="371">
                  <c:v>-0.306440118957835</c:v>
                </c:pt>
                <c:pt idx="372">
                  <c:v>0.116735573831871</c:v>
                </c:pt>
                <c:pt idx="373">
                  <c:v>-0.212014192071101</c:v>
                </c:pt>
                <c:pt idx="374">
                  <c:v>0.469314720243805</c:v>
                </c:pt>
                <c:pt idx="375">
                  <c:v>0.175027127847246</c:v>
                </c:pt>
                <c:pt idx="376">
                  <c:v>-0.334710890427053</c:v>
                </c:pt>
                <c:pt idx="377">
                  <c:v>-0.60638893432473</c:v>
                </c:pt>
                <c:pt idx="378">
                  <c:v>0.569405755916716</c:v>
                </c:pt>
                <c:pt idx="379">
                  <c:v>-0.171360290952785</c:v>
                </c:pt>
                <c:pt idx="380">
                  <c:v>-0.334697120681618</c:v>
                </c:pt>
                <c:pt idx="381">
                  <c:v>-0.0889299882037115</c:v>
                </c:pt>
                <c:pt idx="382">
                  <c:v>0.164383562078515</c:v>
                </c:pt>
                <c:pt idx="383">
                  <c:v>0.0379080108286642</c:v>
                </c:pt>
                <c:pt idx="384">
                  <c:v>0.251919716402139</c:v>
                </c:pt>
                <c:pt idx="385">
                  <c:v>0.31120084145278</c:v>
                </c:pt>
                <c:pt idx="386">
                  <c:v>-0.252940504340159</c:v>
                </c:pt>
                <c:pt idx="387">
                  <c:v>0.187338354794986</c:v>
                </c:pt>
                <c:pt idx="388">
                  <c:v>0.273683814976487</c:v>
                </c:pt>
                <c:pt idx="389">
                  <c:v>-0.168021103315953</c:v>
                </c:pt>
                <c:pt idx="390">
                  <c:v>0.308255707701641</c:v>
                </c:pt>
                <c:pt idx="391">
                  <c:v>-0.523265960532829</c:v>
                </c:pt>
                <c:pt idx="392">
                  <c:v>0.440500383456762</c:v>
                </c:pt>
                <c:pt idx="393">
                  <c:v>0.027770815417761</c:v>
                </c:pt>
                <c:pt idx="394">
                  <c:v>0.496974888021924</c:v>
                </c:pt>
                <c:pt idx="395">
                  <c:v>-0.0183754690495738</c:v>
                </c:pt>
                <c:pt idx="396">
                  <c:v>0.0205712066582486</c:v>
                </c:pt>
                <c:pt idx="397">
                  <c:v>-0.0748957995721333</c:v>
                </c:pt>
                <c:pt idx="398">
                  <c:v>-0.0004340313562117</c:v>
                </c:pt>
                <c:pt idx="399">
                  <c:v>-0.360287009942546</c:v>
                </c:pt>
                <c:pt idx="400">
                  <c:v>-0.219654621559048</c:v>
                </c:pt>
                <c:pt idx="401">
                  <c:v>0.660064551126693</c:v>
                </c:pt>
                <c:pt idx="402">
                  <c:v>0.457024937868468</c:v>
                </c:pt>
                <c:pt idx="403">
                  <c:v>0.344392302277617</c:v>
                </c:pt>
                <c:pt idx="404">
                  <c:v>-0.5174552453637</c:v>
                </c:pt>
                <c:pt idx="405">
                  <c:v>0.697560970482019</c:v>
                </c:pt>
                <c:pt idx="406">
                  <c:v>-0.445253155270438</c:v>
                </c:pt>
                <c:pt idx="407">
                  <c:v>-0.466096155006527</c:v>
                </c:pt>
                <c:pt idx="408">
                  <c:v>-0.146031390574588</c:v>
                </c:pt>
                <c:pt idx="409">
                  <c:v>-0.254868464190433</c:v>
                </c:pt>
                <c:pt idx="410">
                  <c:v>0.278477103456265</c:v>
                </c:pt>
                <c:pt idx="411">
                  <c:v>-0.515266199398431</c:v>
                </c:pt>
                <c:pt idx="412">
                  <c:v>0.384867028571284</c:v>
                </c:pt>
                <c:pt idx="413">
                  <c:v>-0.153886888118981</c:v>
                </c:pt>
                <c:pt idx="414">
                  <c:v>0.482066028999384</c:v>
                </c:pt>
                <c:pt idx="415">
                  <c:v>0.00226513925990452</c:v>
                </c:pt>
                <c:pt idx="416">
                  <c:v>-0.422462915705527</c:v>
                </c:pt>
                <c:pt idx="417">
                  <c:v>0.627232626876082</c:v>
                </c:pt>
                <c:pt idx="418">
                  <c:v>-0.510743590265106</c:v>
                </c:pt>
                <c:pt idx="419">
                  <c:v>-0.261197318171659</c:v>
                </c:pt>
                <c:pt idx="420">
                  <c:v>0.517467836382273</c:v>
                </c:pt>
                <c:pt idx="421">
                  <c:v>0.0581795650173491</c:v>
                </c:pt>
                <c:pt idx="422">
                  <c:v>0.234334874786252</c:v>
                </c:pt>
                <c:pt idx="423">
                  <c:v>-0.475469467422552</c:v>
                </c:pt>
                <c:pt idx="424">
                  <c:v>-0.186359933835072</c:v>
                </c:pt>
                <c:pt idx="425">
                  <c:v>-0.182479763847316</c:v>
                </c:pt>
                <c:pt idx="426">
                  <c:v>-0.0278605704986693</c:v>
                </c:pt>
                <c:pt idx="427">
                  <c:v>0.242791154522785</c:v>
                </c:pt>
                <c:pt idx="428">
                  <c:v>-0.537475504754336</c:v>
                </c:pt>
                <c:pt idx="429">
                  <c:v>-0.282930980060633</c:v>
                </c:pt>
                <c:pt idx="430">
                  <c:v>0.198425059584619</c:v>
                </c:pt>
                <c:pt idx="431">
                  <c:v>-0.257839972207168</c:v>
                </c:pt>
                <c:pt idx="432">
                  <c:v>0.485880735704231</c:v>
                </c:pt>
                <c:pt idx="433">
                  <c:v>0.403809998768772</c:v>
                </c:pt>
                <c:pt idx="434">
                  <c:v>0.316079344661764</c:v>
                </c:pt>
                <c:pt idx="435">
                  <c:v>0.0486854887408176</c:v>
                </c:pt>
                <c:pt idx="436">
                  <c:v>-0.221309768873638</c:v>
                </c:pt>
                <c:pt idx="437">
                  <c:v>-0.639271773980957</c:v>
                </c:pt>
                <c:pt idx="438">
                  <c:v>-0.0740727782286959</c:v>
                </c:pt>
                <c:pt idx="439">
                  <c:v>0.221904323952531</c:v>
                </c:pt>
                <c:pt idx="440">
                  <c:v>-0.0251774436995618</c:v>
                </c:pt>
                <c:pt idx="441">
                  <c:v>-0.344258544907183</c:v>
                </c:pt>
                <c:pt idx="442">
                  <c:v>0.0500934692166405</c:v>
                </c:pt>
                <c:pt idx="443">
                  <c:v>-0.0652771781666514</c:v>
                </c:pt>
                <c:pt idx="444">
                  <c:v>0.152738092847496</c:v>
                </c:pt>
                <c:pt idx="445">
                  <c:v>0.0477142329433456</c:v>
                </c:pt>
                <c:pt idx="446">
                  <c:v>-0.194419455638664</c:v>
                </c:pt>
                <c:pt idx="447">
                  <c:v>-0.162818907292217</c:v>
                </c:pt>
                <c:pt idx="448">
                  <c:v>-0.275491346738573</c:v>
                </c:pt>
                <c:pt idx="449">
                  <c:v>0.447719961514366</c:v>
                </c:pt>
                <c:pt idx="450">
                  <c:v>0.389371955036503</c:v>
                </c:pt>
                <c:pt idx="451">
                  <c:v>0.295465069502775</c:v>
                </c:pt>
                <c:pt idx="452">
                  <c:v>0.417946138356603</c:v>
                </c:pt>
                <c:pt idx="453">
                  <c:v>-0.101168951392858</c:v>
                </c:pt>
                <c:pt idx="454">
                  <c:v>-0.244411288096995</c:v>
                </c:pt>
                <c:pt idx="455">
                  <c:v>0.160265338301355</c:v>
                </c:pt>
                <c:pt idx="456">
                  <c:v>-0.232624005192941</c:v>
                </c:pt>
                <c:pt idx="457">
                  <c:v>0.680640096961738</c:v>
                </c:pt>
                <c:pt idx="458">
                  <c:v>-0.432356761039472</c:v>
                </c:pt>
                <c:pt idx="459">
                  <c:v>-0.650801553240528</c:v>
                </c:pt>
                <c:pt idx="460">
                  <c:v>0.192208285132419</c:v>
                </c:pt>
                <c:pt idx="461">
                  <c:v>0.148718521611888</c:v>
                </c:pt>
                <c:pt idx="462">
                  <c:v>0.0455263254407461</c:v>
                </c:pt>
                <c:pt idx="463">
                  <c:v>0.098991950799174</c:v>
                </c:pt>
                <c:pt idx="464">
                  <c:v>0.309113626362809</c:v>
                </c:pt>
                <c:pt idx="465">
                  <c:v>0.629554288001935</c:v>
                </c:pt>
                <c:pt idx="466">
                  <c:v>0.331773178602047</c:v>
                </c:pt>
                <c:pt idx="467">
                  <c:v>-0.467549846274561</c:v>
                </c:pt>
                <c:pt idx="468">
                  <c:v>0.51860932646586</c:v>
                </c:pt>
                <c:pt idx="469">
                  <c:v>-0.0821602764087694</c:v>
                </c:pt>
                <c:pt idx="470">
                  <c:v>-0.0952067748788138</c:v>
                </c:pt>
                <c:pt idx="471">
                  <c:v>0.456395617026845</c:v>
                </c:pt>
                <c:pt idx="472">
                  <c:v>0.400591779898799</c:v>
                </c:pt>
                <c:pt idx="473">
                  <c:v>0.19841506822938</c:v>
                </c:pt>
                <c:pt idx="474">
                  <c:v>-0.306963067807611</c:v>
                </c:pt>
                <c:pt idx="475">
                  <c:v>-0.414612761584439</c:v>
                </c:pt>
                <c:pt idx="476">
                  <c:v>-0.224082822202215</c:v>
                </c:pt>
                <c:pt idx="477">
                  <c:v>0.341404614481387</c:v>
                </c:pt>
                <c:pt idx="478">
                  <c:v>0.0702802996557987</c:v>
                </c:pt>
                <c:pt idx="479">
                  <c:v>-0.607892102083585</c:v>
                </c:pt>
                <c:pt idx="480">
                  <c:v>0.163040756017654</c:v>
                </c:pt>
                <c:pt idx="481">
                  <c:v>-0.309532298199892</c:v>
                </c:pt>
                <c:pt idx="482">
                  <c:v>0.522929618316821</c:v>
                </c:pt>
                <c:pt idx="483">
                  <c:v>-0.0866457099288054</c:v>
                </c:pt>
                <c:pt idx="484">
                  <c:v>-0.00365977542420209</c:v>
                </c:pt>
                <c:pt idx="485">
                  <c:v>-0.555270322677255</c:v>
                </c:pt>
                <c:pt idx="486">
                  <c:v>-0.343662188247184</c:v>
                </c:pt>
                <c:pt idx="487">
                  <c:v>0.404784902909647</c:v>
                </c:pt>
                <c:pt idx="488">
                  <c:v>-0.461020142732854</c:v>
                </c:pt>
                <c:pt idx="489">
                  <c:v>0.124969443104687</c:v>
                </c:pt>
                <c:pt idx="490">
                  <c:v>0.0698448256566967</c:v>
                </c:pt>
                <c:pt idx="491">
                  <c:v>-0.0441297160555819</c:v>
                </c:pt>
                <c:pt idx="492">
                  <c:v>-0.178018578470155</c:v>
                </c:pt>
                <c:pt idx="493">
                  <c:v>0.240624129209562</c:v>
                </c:pt>
                <c:pt idx="494">
                  <c:v>-0.216928257885201</c:v>
                </c:pt>
                <c:pt idx="495">
                  <c:v>0.411299440538497</c:v>
                </c:pt>
                <c:pt idx="496">
                  <c:v>0.661058329141959</c:v>
                </c:pt>
                <c:pt idx="497">
                  <c:v>-0.076178339001257</c:v>
                </c:pt>
                <c:pt idx="498">
                  <c:v>0.234003486847612</c:v>
                </c:pt>
                <c:pt idx="499">
                  <c:v>0.0412310521301297</c:v>
                </c:pt>
              </c:numCache>
            </c:numRef>
          </c:xVal>
          <c:yVal>
            <c:numRef>
              <c:f>'Shape Theory'!$AZ$6:$AZ$505</c:f>
              <c:numCache>
                <c:formatCode>0.0000</c:formatCode>
                <c:ptCount val="500"/>
                <c:pt idx="0">
                  <c:v>0.796691240855522</c:v>
                </c:pt>
                <c:pt idx="1">
                  <c:v>0.981210859287254</c:v>
                </c:pt>
                <c:pt idx="2">
                  <c:v>0.904356500337199</c:v>
                </c:pt>
                <c:pt idx="3">
                  <c:v>0.996810055121786</c:v>
                </c:pt>
                <c:pt idx="4">
                  <c:v>0.962007834166378</c:v>
                </c:pt>
                <c:pt idx="5">
                  <c:v>0.941325366302504</c:v>
                </c:pt>
                <c:pt idx="6">
                  <c:v>0.773575151603289</c:v>
                </c:pt>
                <c:pt idx="7">
                  <c:v>0.993079167271414</c:v>
                </c:pt>
                <c:pt idx="8">
                  <c:v>0.993873339516899</c:v>
                </c:pt>
                <c:pt idx="9">
                  <c:v>0.928244954075371</c:v>
                </c:pt>
                <c:pt idx="10">
                  <c:v>0.849374736982893</c:v>
                </c:pt>
                <c:pt idx="11">
                  <c:v>0.871873606758523</c:v>
                </c:pt>
                <c:pt idx="12">
                  <c:v>0.913498002345552</c:v>
                </c:pt>
                <c:pt idx="13">
                  <c:v>0.916459026642796</c:v>
                </c:pt>
                <c:pt idx="14">
                  <c:v>0.987878289214602</c:v>
                </c:pt>
                <c:pt idx="15">
                  <c:v>0.99660754747287</c:v>
                </c:pt>
                <c:pt idx="16">
                  <c:v>0.771764531723236</c:v>
                </c:pt>
                <c:pt idx="17">
                  <c:v>0.910553434710322</c:v>
                </c:pt>
                <c:pt idx="18">
                  <c:v>0.705804385431564</c:v>
                </c:pt>
                <c:pt idx="19">
                  <c:v>0.94859060412646</c:v>
                </c:pt>
                <c:pt idx="20">
                  <c:v>0.963738213844146</c:v>
                </c:pt>
                <c:pt idx="21">
                  <c:v>0.977864478511617</c:v>
                </c:pt>
                <c:pt idx="22">
                  <c:v>0.879108847208667</c:v>
                </c:pt>
                <c:pt idx="23">
                  <c:v>0.818810983325058</c:v>
                </c:pt>
                <c:pt idx="24">
                  <c:v>0.988739909272526</c:v>
                </c:pt>
                <c:pt idx="25">
                  <c:v>0.774260172652814</c:v>
                </c:pt>
                <c:pt idx="26">
                  <c:v>0.771170823083782</c:v>
                </c:pt>
                <c:pt idx="27">
                  <c:v>0.756374825242556</c:v>
                </c:pt>
                <c:pt idx="28">
                  <c:v>0.989917360394996</c:v>
                </c:pt>
                <c:pt idx="29">
                  <c:v>0.854739212210977</c:v>
                </c:pt>
                <c:pt idx="30">
                  <c:v>0.948230367189286</c:v>
                </c:pt>
                <c:pt idx="31">
                  <c:v>0.775619074400385</c:v>
                </c:pt>
                <c:pt idx="32">
                  <c:v>0.829083339242045</c:v>
                </c:pt>
                <c:pt idx="33">
                  <c:v>0.891462880608362</c:v>
                </c:pt>
                <c:pt idx="34">
                  <c:v>0.832723971843665</c:v>
                </c:pt>
                <c:pt idx="35">
                  <c:v>0.842315627801697</c:v>
                </c:pt>
                <c:pt idx="36">
                  <c:v>0.853029752244109</c:v>
                </c:pt>
                <c:pt idx="37">
                  <c:v>0.808946029045175</c:v>
                </c:pt>
                <c:pt idx="38">
                  <c:v>0.887124083226357</c:v>
                </c:pt>
                <c:pt idx="39">
                  <c:v>0.805915234159909</c:v>
                </c:pt>
                <c:pt idx="40">
                  <c:v>0.91189484012074</c:v>
                </c:pt>
                <c:pt idx="41">
                  <c:v>0.713285291070387</c:v>
                </c:pt>
                <c:pt idx="42">
                  <c:v>0.722168715977172</c:v>
                </c:pt>
                <c:pt idx="43">
                  <c:v>0.911194353726813</c:v>
                </c:pt>
                <c:pt idx="44">
                  <c:v>0.925524414887262</c:v>
                </c:pt>
                <c:pt idx="45">
                  <c:v>0.861333950050559</c:v>
                </c:pt>
                <c:pt idx="46">
                  <c:v>0.753238124645169</c:v>
                </c:pt>
                <c:pt idx="47">
                  <c:v>0.749132168146678</c:v>
                </c:pt>
                <c:pt idx="48">
                  <c:v>0.995563149134293</c:v>
                </c:pt>
                <c:pt idx="49">
                  <c:v>0.710985650146097</c:v>
                </c:pt>
                <c:pt idx="50">
                  <c:v>0.814912694968806</c:v>
                </c:pt>
                <c:pt idx="51">
                  <c:v>0.886989654549988</c:v>
                </c:pt>
                <c:pt idx="52">
                  <c:v>0.911213749342165</c:v>
                </c:pt>
                <c:pt idx="53">
                  <c:v>0.985168201358706</c:v>
                </c:pt>
                <c:pt idx="54">
                  <c:v>0.873759127332519</c:v>
                </c:pt>
                <c:pt idx="55">
                  <c:v>0.959871667323918</c:v>
                </c:pt>
                <c:pt idx="56">
                  <c:v>0.777956967748475</c:v>
                </c:pt>
                <c:pt idx="57">
                  <c:v>0.927617839130307</c:v>
                </c:pt>
                <c:pt idx="58">
                  <c:v>0.768094032033028</c:v>
                </c:pt>
                <c:pt idx="59">
                  <c:v>0.987848226693798</c:v>
                </c:pt>
                <c:pt idx="60">
                  <c:v>0.930802285453797</c:v>
                </c:pt>
                <c:pt idx="61">
                  <c:v>0.771203254606553</c:v>
                </c:pt>
                <c:pt idx="62">
                  <c:v>0.779394103595511</c:v>
                </c:pt>
                <c:pt idx="63">
                  <c:v>0.818718456743511</c:v>
                </c:pt>
                <c:pt idx="64">
                  <c:v>0.775717631509708</c:v>
                </c:pt>
                <c:pt idx="65">
                  <c:v>0.894354988339346</c:v>
                </c:pt>
                <c:pt idx="66">
                  <c:v>0.756546028675966</c:v>
                </c:pt>
                <c:pt idx="67">
                  <c:v>0.836502874843703</c:v>
                </c:pt>
                <c:pt idx="68">
                  <c:v>0.824189215657764</c:v>
                </c:pt>
                <c:pt idx="69">
                  <c:v>0.845773122789584</c:v>
                </c:pt>
                <c:pt idx="70">
                  <c:v>0.953307675374313</c:v>
                </c:pt>
                <c:pt idx="71">
                  <c:v>0.775333322350091</c:v>
                </c:pt>
                <c:pt idx="72">
                  <c:v>0.802883047269607</c:v>
                </c:pt>
                <c:pt idx="73">
                  <c:v>0.848344758220843</c:v>
                </c:pt>
                <c:pt idx="74">
                  <c:v>0.915901021834731</c:v>
                </c:pt>
                <c:pt idx="75">
                  <c:v>0.715235130472916</c:v>
                </c:pt>
                <c:pt idx="76">
                  <c:v>0.739100261418279</c:v>
                </c:pt>
                <c:pt idx="77">
                  <c:v>0.961454449594343</c:v>
                </c:pt>
                <c:pt idx="78">
                  <c:v>0.790038532931247</c:v>
                </c:pt>
                <c:pt idx="79">
                  <c:v>0.954117176868252</c:v>
                </c:pt>
                <c:pt idx="80">
                  <c:v>0.738602541204459</c:v>
                </c:pt>
                <c:pt idx="81">
                  <c:v>0.771008929896346</c:v>
                </c:pt>
                <c:pt idx="82">
                  <c:v>0.813109907915822</c:v>
                </c:pt>
                <c:pt idx="83">
                  <c:v>0.9909514259635</c:v>
                </c:pt>
                <c:pt idx="84">
                  <c:v>0.813342655316517</c:v>
                </c:pt>
                <c:pt idx="85">
                  <c:v>0.857443274189725</c:v>
                </c:pt>
                <c:pt idx="86">
                  <c:v>0.755551479481588</c:v>
                </c:pt>
                <c:pt idx="87">
                  <c:v>0.704663115316842</c:v>
                </c:pt>
                <c:pt idx="88">
                  <c:v>0.860239938909752</c:v>
                </c:pt>
                <c:pt idx="89">
                  <c:v>0.994460446410636</c:v>
                </c:pt>
                <c:pt idx="90">
                  <c:v>0.750020165474385</c:v>
                </c:pt>
                <c:pt idx="91">
                  <c:v>0.915687636009603</c:v>
                </c:pt>
                <c:pt idx="92">
                  <c:v>0.894676726327429</c:v>
                </c:pt>
                <c:pt idx="93">
                  <c:v>0.984897287596715</c:v>
                </c:pt>
                <c:pt idx="94">
                  <c:v>0.761475317199653</c:v>
                </c:pt>
                <c:pt idx="95">
                  <c:v>0.838177152111951</c:v>
                </c:pt>
                <c:pt idx="96">
                  <c:v>0.825183783784125</c:v>
                </c:pt>
                <c:pt idx="97">
                  <c:v>0.944756437285926</c:v>
                </c:pt>
                <c:pt idx="98">
                  <c:v>0.996143768134358</c:v>
                </c:pt>
                <c:pt idx="99">
                  <c:v>0.952120408033209</c:v>
                </c:pt>
                <c:pt idx="100">
                  <c:v>0.845700069228821</c:v>
                </c:pt>
                <c:pt idx="101">
                  <c:v>0.745963577739656</c:v>
                </c:pt>
                <c:pt idx="102">
                  <c:v>0.98145337908423</c:v>
                </c:pt>
                <c:pt idx="103">
                  <c:v>0.983594475087799</c:v>
                </c:pt>
                <c:pt idx="104">
                  <c:v>0.76187261959811</c:v>
                </c:pt>
                <c:pt idx="105">
                  <c:v>0.97516506060947</c:v>
                </c:pt>
                <c:pt idx="106">
                  <c:v>0.772795838828103</c:v>
                </c:pt>
                <c:pt idx="107">
                  <c:v>0.887580330749175</c:v>
                </c:pt>
                <c:pt idx="108">
                  <c:v>0.832047388675574</c:v>
                </c:pt>
                <c:pt idx="109">
                  <c:v>0.971014475094506</c:v>
                </c:pt>
                <c:pt idx="110">
                  <c:v>0.783213516020219</c:v>
                </c:pt>
                <c:pt idx="111">
                  <c:v>0.934986862014082</c:v>
                </c:pt>
                <c:pt idx="112">
                  <c:v>0.990903049092071</c:v>
                </c:pt>
                <c:pt idx="113">
                  <c:v>0.78804183663096</c:v>
                </c:pt>
                <c:pt idx="114">
                  <c:v>0.713590601474841</c:v>
                </c:pt>
                <c:pt idx="115">
                  <c:v>0.754655955550477</c:v>
                </c:pt>
                <c:pt idx="116">
                  <c:v>0.915975269661816</c:v>
                </c:pt>
                <c:pt idx="117">
                  <c:v>0.970519624708156</c:v>
                </c:pt>
                <c:pt idx="118">
                  <c:v>0.772669917684209</c:v>
                </c:pt>
                <c:pt idx="119">
                  <c:v>0.843960070367592</c:v>
                </c:pt>
                <c:pt idx="120">
                  <c:v>0.861571909229863</c:v>
                </c:pt>
                <c:pt idx="121">
                  <c:v>0.789144693006433</c:v>
                </c:pt>
                <c:pt idx="122">
                  <c:v>0.990801374590353</c:v>
                </c:pt>
                <c:pt idx="123">
                  <c:v>0.968471907133237</c:v>
                </c:pt>
                <c:pt idx="124">
                  <c:v>0.913854787557823</c:v>
                </c:pt>
                <c:pt idx="125">
                  <c:v>0.857973978491373</c:v>
                </c:pt>
                <c:pt idx="126">
                  <c:v>0.811833550383901</c:v>
                </c:pt>
                <c:pt idx="127">
                  <c:v>0.950710860596603</c:v>
                </c:pt>
                <c:pt idx="128">
                  <c:v>0.824450011210611</c:v>
                </c:pt>
                <c:pt idx="129">
                  <c:v>0.884787439092302</c:v>
                </c:pt>
                <c:pt idx="130">
                  <c:v>0.813483400260113</c:v>
                </c:pt>
                <c:pt idx="131">
                  <c:v>0.790657825234333</c:v>
                </c:pt>
                <c:pt idx="132">
                  <c:v>0.958055647976394</c:v>
                </c:pt>
                <c:pt idx="133">
                  <c:v>0.834599624825543</c:v>
                </c:pt>
                <c:pt idx="134">
                  <c:v>0.889560276433715</c:v>
                </c:pt>
                <c:pt idx="135">
                  <c:v>0.876040424364323</c:v>
                </c:pt>
                <c:pt idx="136">
                  <c:v>0.980425373430786</c:v>
                </c:pt>
                <c:pt idx="137">
                  <c:v>0.911597623678944</c:v>
                </c:pt>
                <c:pt idx="138">
                  <c:v>0.935970522207227</c:v>
                </c:pt>
                <c:pt idx="139">
                  <c:v>0.879967213638462</c:v>
                </c:pt>
                <c:pt idx="140">
                  <c:v>0.876665707039129</c:v>
                </c:pt>
                <c:pt idx="141">
                  <c:v>0.903947262443918</c:v>
                </c:pt>
                <c:pt idx="142">
                  <c:v>0.867146291833945</c:v>
                </c:pt>
                <c:pt idx="143">
                  <c:v>0.742363173504866</c:v>
                </c:pt>
                <c:pt idx="144">
                  <c:v>0.941020970837086</c:v>
                </c:pt>
                <c:pt idx="145">
                  <c:v>0.947361693873057</c:v>
                </c:pt>
                <c:pt idx="146">
                  <c:v>0.992506181725676</c:v>
                </c:pt>
                <c:pt idx="147">
                  <c:v>0.826188261142026</c:v>
                </c:pt>
                <c:pt idx="148">
                  <c:v>0.737027767574629</c:v>
                </c:pt>
                <c:pt idx="149">
                  <c:v>0.743174085177498</c:v>
                </c:pt>
                <c:pt idx="150">
                  <c:v>0.699660389653777</c:v>
                </c:pt>
                <c:pt idx="151">
                  <c:v>0.978766797931058</c:v>
                </c:pt>
                <c:pt idx="152">
                  <c:v>0.986261571104891</c:v>
                </c:pt>
                <c:pt idx="153">
                  <c:v>0.875831137128486</c:v>
                </c:pt>
                <c:pt idx="154">
                  <c:v>0.764062152393599</c:v>
                </c:pt>
                <c:pt idx="155">
                  <c:v>0.709694747716488</c:v>
                </c:pt>
                <c:pt idx="156">
                  <c:v>0.927837260765045</c:v>
                </c:pt>
                <c:pt idx="157">
                  <c:v>0.822764526889196</c:v>
                </c:pt>
                <c:pt idx="158">
                  <c:v>0.962832278192056</c:v>
                </c:pt>
                <c:pt idx="159">
                  <c:v>0.990655198157357</c:v>
                </c:pt>
                <c:pt idx="160">
                  <c:v>0.704949982388845</c:v>
                </c:pt>
                <c:pt idx="161">
                  <c:v>0.821803254127253</c:v>
                </c:pt>
                <c:pt idx="162">
                  <c:v>0.932924899257147</c:v>
                </c:pt>
                <c:pt idx="163">
                  <c:v>0.859915883552336</c:v>
                </c:pt>
                <c:pt idx="164">
                  <c:v>0.915841539657483</c:v>
                </c:pt>
                <c:pt idx="165">
                  <c:v>0.935606506296714</c:v>
                </c:pt>
                <c:pt idx="166">
                  <c:v>0.921557370399135</c:v>
                </c:pt>
                <c:pt idx="167">
                  <c:v>0.937281103479607</c:v>
                </c:pt>
                <c:pt idx="168">
                  <c:v>0.895292680658303</c:v>
                </c:pt>
                <c:pt idx="169">
                  <c:v>0.977406667322668</c:v>
                </c:pt>
                <c:pt idx="170">
                  <c:v>0.912935605492749</c:v>
                </c:pt>
                <c:pt idx="171">
                  <c:v>0.960663247387118</c:v>
                </c:pt>
                <c:pt idx="172">
                  <c:v>0.974874714972847</c:v>
                </c:pt>
                <c:pt idx="173">
                  <c:v>0.856883071527024</c:v>
                </c:pt>
                <c:pt idx="174">
                  <c:v>0.805084698383931</c:v>
                </c:pt>
                <c:pt idx="175">
                  <c:v>0.741247207474688</c:v>
                </c:pt>
                <c:pt idx="176">
                  <c:v>0.807813013648661</c:v>
                </c:pt>
                <c:pt idx="177">
                  <c:v>0.858418594018326</c:v>
                </c:pt>
                <c:pt idx="178">
                  <c:v>0.789416346937476</c:v>
                </c:pt>
                <c:pt idx="179">
                  <c:v>0.791170711617248</c:v>
                </c:pt>
                <c:pt idx="180">
                  <c:v>0.860822397293748</c:v>
                </c:pt>
                <c:pt idx="181">
                  <c:v>0.821995744126275</c:v>
                </c:pt>
                <c:pt idx="182">
                  <c:v>0.861816170341056</c:v>
                </c:pt>
                <c:pt idx="183">
                  <c:v>0.911362976962189</c:v>
                </c:pt>
                <c:pt idx="184">
                  <c:v>0.970903311659771</c:v>
                </c:pt>
                <c:pt idx="185">
                  <c:v>0.980093133808551</c:v>
                </c:pt>
                <c:pt idx="186">
                  <c:v>0.933144552351077</c:v>
                </c:pt>
                <c:pt idx="187">
                  <c:v>0.99883816147205</c:v>
                </c:pt>
                <c:pt idx="188">
                  <c:v>0.752328719031045</c:v>
                </c:pt>
                <c:pt idx="189">
                  <c:v>0.808214707810815</c:v>
                </c:pt>
                <c:pt idx="190">
                  <c:v>0.987220671959696</c:v>
                </c:pt>
                <c:pt idx="191">
                  <c:v>0.828282139420501</c:v>
                </c:pt>
                <c:pt idx="192">
                  <c:v>0.727434029969044</c:v>
                </c:pt>
                <c:pt idx="193">
                  <c:v>0.955107100244727</c:v>
                </c:pt>
                <c:pt idx="194">
                  <c:v>0.773582770710965</c:v>
                </c:pt>
                <c:pt idx="195">
                  <c:v>0.767506332699071</c:v>
                </c:pt>
                <c:pt idx="196">
                  <c:v>0.878253118282078</c:v>
                </c:pt>
                <c:pt idx="197">
                  <c:v>0.913023867410612</c:v>
                </c:pt>
                <c:pt idx="198">
                  <c:v>0.986631138269293</c:v>
                </c:pt>
                <c:pt idx="199">
                  <c:v>0.885367702181459</c:v>
                </c:pt>
                <c:pt idx="200">
                  <c:v>0.709016016829072</c:v>
                </c:pt>
                <c:pt idx="201">
                  <c:v>0.891003079884802</c:v>
                </c:pt>
                <c:pt idx="202">
                  <c:v>0.727292715573652</c:v>
                </c:pt>
                <c:pt idx="203">
                  <c:v>0.905388762830879</c:v>
                </c:pt>
                <c:pt idx="204">
                  <c:v>0.804615750652782</c:v>
                </c:pt>
                <c:pt idx="205">
                  <c:v>0.947140679837358</c:v>
                </c:pt>
                <c:pt idx="206">
                  <c:v>0.735458791885043</c:v>
                </c:pt>
                <c:pt idx="207">
                  <c:v>0.876628610033424</c:v>
                </c:pt>
                <c:pt idx="208">
                  <c:v>0.971845246812776</c:v>
                </c:pt>
                <c:pt idx="209">
                  <c:v>0.913417827514335</c:v>
                </c:pt>
                <c:pt idx="210">
                  <c:v>0.790633223067494</c:v>
                </c:pt>
                <c:pt idx="211">
                  <c:v>0.901836328479913</c:v>
                </c:pt>
                <c:pt idx="212">
                  <c:v>0.77325316313199</c:v>
                </c:pt>
                <c:pt idx="213">
                  <c:v>0.869096581656011</c:v>
                </c:pt>
                <c:pt idx="214">
                  <c:v>0.807618609760611</c:v>
                </c:pt>
                <c:pt idx="215">
                  <c:v>0.936909344501611</c:v>
                </c:pt>
                <c:pt idx="216">
                  <c:v>0.974491880688278</c:v>
                </c:pt>
                <c:pt idx="217">
                  <c:v>0.725459117993258</c:v>
                </c:pt>
                <c:pt idx="218">
                  <c:v>0.964107547492195</c:v>
                </c:pt>
                <c:pt idx="219">
                  <c:v>0.980215702773556</c:v>
                </c:pt>
                <c:pt idx="220">
                  <c:v>0.94675653047353</c:v>
                </c:pt>
                <c:pt idx="221">
                  <c:v>0.913151384819116</c:v>
                </c:pt>
                <c:pt idx="222">
                  <c:v>0.923758629895781</c:v>
                </c:pt>
                <c:pt idx="223">
                  <c:v>0.932458365453963</c:v>
                </c:pt>
                <c:pt idx="224">
                  <c:v>0.904416498518206</c:v>
                </c:pt>
                <c:pt idx="225">
                  <c:v>0.729696007441516</c:v>
                </c:pt>
                <c:pt idx="226">
                  <c:v>0.860588173436131</c:v>
                </c:pt>
                <c:pt idx="227">
                  <c:v>0.984775237980818</c:v>
                </c:pt>
                <c:pt idx="228">
                  <c:v>0.843214949587792</c:v>
                </c:pt>
                <c:pt idx="229">
                  <c:v>0.984746775483977</c:v>
                </c:pt>
                <c:pt idx="230">
                  <c:v>0.738667925837049</c:v>
                </c:pt>
                <c:pt idx="231">
                  <c:v>0.84542087762023</c:v>
                </c:pt>
                <c:pt idx="232">
                  <c:v>0.853174152700621</c:v>
                </c:pt>
                <c:pt idx="233">
                  <c:v>0.980418682804368</c:v>
                </c:pt>
                <c:pt idx="234">
                  <c:v>0.799707230077653</c:v>
                </c:pt>
                <c:pt idx="235">
                  <c:v>0.856147463305907</c:v>
                </c:pt>
                <c:pt idx="236">
                  <c:v>0.948998334165139</c:v>
                </c:pt>
                <c:pt idx="237">
                  <c:v>0.731878676863591</c:v>
                </c:pt>
                <c:pt idx="238">
                  <c:v>0.860416774493365</c:v>
                </c:pt>
                <c:pt idx="239">
                  <c:v>0.901123724167721</c:v>
                </c:pt>
                <c:pt idx="240">
                  <c:v>0.820802590597027</c:v>
                </c:pt>
                <c:pt idx="241">
                  <c:v>0.781057370022908</c:v>
                </c:pt>
                <c:pt idx="242">
                  <c:v>0.987049931837609</c:v>
                </c:pt>
                <c:pt idx="243">
                  <c:v>0.917431857029554</c:v>
                </c:pt>
                <c:pt idx="244">
                  <c:v>0.790211216203806</c:v>
                </c:pt>
                <c:pt idx="245">
                  <c:v>0.940027341751542</c:v>
                </c:pt>
                <c:pt idx="246">
                  <c:v>0.783649182661916</c:v>
                </c:pt>
                <c:pt idx="247">
                  <c:v>0.944213509173399</c:v>
                </c:pt>
                <c:pt idx="248">
                  <c:v>0.723070220427187</c:v>
                </c:pt>
                <c:pt idx="249">
                  <c:v>0.865087173695515</c:v>
                </c:pt>
                <c:pt idx="250">
                  <c:v>0.705582653293894</c:v>
                </c:pt>
                <c:pt idx="251">
                  <c:v>0.871407614262826</c:v>
                </c:pt>
                <c:pt idx="252">
                  <c:v>0.944665516662071</c:v>
                </c:pt>
                <c:pt idx="253">
                  <c:v>0.93432486032667</c:v>
                </c:pt>
                <c:pt idx="254">
                  <c:v>0.902281184986564</c:v>
                </c:pt>
                <c:pt idx="255">
                  <c:v>0.870944733462198</c:v>
                </c:pt>
                <c:pt idx="256">
                  <c:v>0.996347838619616</c:v>
                </c:pt>
                <c:pt idx="257">
                  <c:v>0.77152659300539</c:v>
                </c:pt>
                <c:pt idx="258">
                  <c:v>0.872512252982444</c:v>
                </c:pt>
                <c:pt idx="259">
                  <c:v>0.842576498275596</c:v>
                </c:pt>
                <c:pt idx="260">
                  <c:v>0.797372505548432</c:v>
                </c:pt>
                <c:pt idx="261">
                  <c:v>0.904206017341862</c:v>
                </c:pt>
                <c:pt idx="262">
                  <c:v>0.793752191910653</c:v>
                </c:pt>
                <c:pt idx="263">
                  <c:v>0.973276757538591</c:v>
                </c:pt>
                <c:pt idx="264">
                  <c:v>0.901976829164829</c:v>
                </c:pt>
                <c:pt idx="265">
                  <c:v>0.818006618614844</c:v>
                </c:pt>
                <c:pt idx="266">
                  <c:v>0.744537616966496</c:v>
                </c:pt>
                <c:pt idx="267">
                  <c:v>0.827408688654258</c:v>
                </c:pt>
                <c:pt idx="268">
                  <c:v>0.899269156029332</c:v>
                </c:pt>
                <c:pt idx="269">
                  <c:v>0.743920229042822</c:v>
                </c:pt>
                <c:pt idx="270">
                  <c:v>0.804356845984309</c:v>
                </c:pt>
                <c:pt idx="271">
                  <c:v>0.877476322533755</c:v>
                </c:pt>
                <c:pt idx="272">
                  <c:v>0.73524998103975</c:v>
                </c:pt>
                <c:pt idx="273">
                  <c:v>0.817118858023295</c:v>
                </c:pt>
                <c:pt idx="274">
                  <c:v>0.921973068263856</c:v>
                </c:pt>
                <c:pt idx="275">
                  <c:v>0.947647145053714</c:v>
                </c:pt>
                <c:pt idx="276">
                  <c:v>0.746706401366564</c:v>
                </c:pt>
                <c:pt idx="277">
                  <c:v>0.977495991999821</c:v>
                </c:pt>
                <c:pt idx="278">
                  <c:v>0.798002857983745</c:v>
                </c:pt>
                <c:pt idx="279">
                  <c:v>0.862076784367488</c:v>
                </c:pt>
                <c:pt idx="280">
                  <c:v>0.988578015414283</c:v>
                </c:pt>
                <c:pt idx="281">
                  <c:v>0.984517411073256</c:v>
                </c:pt>
                <c:pt idx="282">
                  <c:v>0.927046099143617</c:v>
                </c:pt>
                <c:pt idx="283">
                  <c:v>0.994630153505993</c:v>
                </c:pt>
                <c:pt idx="284">
                  <c:v>0.982626097104447</c:v>
                </c:pt>
                <c:pt idx="285">
                  <c:v>0.721723289345415</c:v>
                </c:pt>
                <c:pt idx="286">
                  <c:v>0.734773307298114</c:v>
                </c:pt>
                <c:pt idx="287">
                  <c:v>0.837243758648441</c:v>
                </c:pt>
                <c:pt idx="288">
                  <c:v>0.950826168852628</c:v>
                </c:pt>
                <c:pt idx="289">
                  <c:v>0.804368267542556</c:v>
                </c:pt>
                <c:pt idx="290">
                  <c:v>0.985479689798999</c:v>
                </c:pt>
                <c:pt idx="291">
                  <c:v>0.701596409505877</c:v>
                </c:pt>
                <c:pt idx="292">
                  <c:v>0.877820038194233</c:v>
                </c:pt>
                <c:pt idx="293">
                  <c:v>0.876996425107037</c:v>
                </c:pt>
                <c:pt idx="294">
                  <c:v>0.738396366929467</c:v>
                </c:pt>
                <c:pt idx="295">
                  <c:v>0.878184022331219</c:v>
                </c:pt>
                <c:pt idx="296">
                  <c:v>0.962845332377299</c:v>
                </c:pt>
                <c:pt idx="297">
                  <c:v>0.809345290893777</c:v>
                </c:pt>
                <c:pt idx="298">
                  <c:v>0.925894818187338</c:v>
                </c:pt>
                <c:pt idx="299">
                  <c:v>0.978674539490947</c:v>
                </c:pt>
                <c:pt idx="300">
                  <c:v>0.910057356077177</c:v>
                </c:pt>
                <c:pt idx="301">
                  <c:v>0.797200644367735</c:v>
                </c:pt>
                <c:pt idx="302">
                  <c:v>0.988376305772324</c:v>
                </c:pt>
                <c:pt idx="303">
                  <c:v>0.750589962730186</c:v>
                </c:pt>
                <c:pt idx="304">
                  <c:v>0.73883269940235</c:v>
                </c:pt>
                <c:pt idx="305">
                  <c:v>0.721342640711134</c:v>
                </c:pt>
                <c:pt idx="306">
                  <c:v>0.874871459403747</c:v>
                </c:pt>
                <c:pt idx="307">
                  <c:v>0.756059347765118</c:v>
                </c:pt>
                <c:pt idx="308">
                  <c:v>0.730679327514511</c:v>
                </c:pt>
                <c:pt idx="309">
                  <c:v>0.926384733270316</c:v>
                </c:pt>
                <c:pt idx="310">
                  <c:v>0.942901147193581</c:v>
                </c:pt>
                <c:pt idx="311">
                  <c:v>0.93733591600961</c:v>
                </c:pt>
                <c:pt idx="312">
                  <c:v>0.865144212088486</c:v>
                </c:pt>
                <c:pt idx="313">
                  <c:v>0.855358947630896</c:v>
                </c:pt>
                <c:pt idx="314">
                  <c:v>0.923639635288569</c:v>
                </c:pt>
                <c:pt idx="315">
                  <c:v>0.981473343331642</c:v>
                </c:pt>
                <c:pt idx="316">
                  <c:v>0.895032865999297</c:v>
                </c:pt>
                <c:pt idx="317">
                  <c:v>0.97098673362823</c:v>
                </c:pt>
                <c:pt idx="318">
                  <c:v>0.848757080030771</c:v>
                </c:pt>
                <c:pt idx="319">
                  <c:v>0.727762150539748</c:v>
                </c:pt>
                <c:pt idx="320">
                  <c:v>0.767473750203488</c:v>
                </c:pt>
                <c:pt idx="321">
                  <c:v>0.9362658601217</c:v>
                </c:pt>
                <c:pt idx="322">
                  <c:v>0.783482830816755</c:v>
                </c:pt>
                <c:pt idx="323">
                  <c:v>0.96419274716846</c:v>
                </c:pt>
                <c:pt idx="324">
                  <c:v>0.853398859204109</c:v>
                </c:pt>
                <c:pt idx="325">
                  <c:v>0.886388367567255</c:v>
                </c:pt>
                <c:pt idx="326">
                  <c:v>0.804165854235763</c:v>
                </c:pt>
                <c:pt idx="327">
                  <c:v>0.97449952682949</c:v>
                </c:pt>
                <c:pt idx="328">
                  <c:v>0.972960265839982</c:v>
                </c:pt>
                <c:pt idx="329">
                  <c:v>0.733339754550686</c:v>
                </c:pt>
                <c:pt idx="330">
                  <c:v>0.956304676836007</c:v>
                </c:pt>
                <c:pt idx="331">
                  <c:v>0.825454723643116</c:v>
                </c:pt>
                <c:pt idx="332">
                  <c:v>0.804244656178528</c:v>
                </c:pt>
                <c:pt idx="333">
                  <c:v>0.746754591923572</c:v>
                </c:pt>
                <c:pt idx="334">
                  <c:v>0.952374266382174</c:v>
                </c:pt>
                <c:pt idx="335">
                  <c:v>0.795371949687941</c:v>
                </c:pt>
                <c:pt idx="336">
                  <c:v>0.979866523693955</c:v>
                </c:pt>
                <c:pt idx="337">
                  <c:v>0.784710081029041</c:v>
                </c:pt>
                <c:pt idx="338">
                  <c:v>0.772709931429621</c:v>
                </c:pt>
                <c:pt idx="339">
                  <c:v>0.840467117923799</c:v>
                </c:pt>
                <c:pt idx="340">
                  <c:v>0.95255914160439</c:v>
                </c:pt>
                <c:pt idx="341">
                  <c:v>0.855705503781347</c:v>
                </c:pt>
                <c:pt idx="342">
                  <c:v>0.999078430420846</c:v>
                </c:pt>
                <c:pt idx="343">
                  <c:v>0.943323260032958</c:v>
                </c:pt>
                <c:pt idx="344">
                  <c:v>0.963975631005792</c:v>
                </c:pt>
                <c:pt idx="345">
                  <c:v>0.730869319268031</c:v>
                </c:pt>
                <c:pt idx="346">
                  <c:v>0.798767177766726</c:v>
                </c:pt>
                <c:pt idx="347">
                  <c:v>0.984756158043081</c:v>
                </c:pt>
                <c:pt idx="348">
                  <c:v>0.730020148519616</c:v>
                </c:pt>
                <c:pt idx="349">
                  <c:v>0.941965103655804</c:v>
                </c:pt>
                <c:pt idx="350">
                  <c:v>0.982867913475108</c:v>
                </c:pt>
                <c:pt idx="351">
                  <c:v>0.931265747538831</c:v>
                </c:pt>
                <c:pt idx="352">
                  <c:v>0.869940308907035</c:v>
                </c:pt>
                <c:pt idx="353">
                  <c:v>0.800555148551768</c:v>
                </c:pt>
                <c:pt idx="354">
                  <c:v>0.86765059373232</c:v>
                </c:pt>
                <c:pt idx="355">
                  <c:v>0.807931306094144</c:v>
                </c:pt>
                <c:pt idx="356">
                  <c:v>0.743596894491491</c:v>
                </c:pt>
                <c:pt idx="357">
                  <c:v>0.946553984671134</c:v>
                </c:pt>
                <c:pt idx="358">
                  <c:v>0.981755427535883</c:v>
                </c:pt>
                <c:pt idx="359">
                  <c:v>0.991285757042036</c:v>
                </c:pt>
                <c:pt idx="360">
                  <c:v>0.821064439590149</c:v>
                </c:pt>
                <c:pt idx="361">
                  <c:v>0.936649059729647</c:v>
                </c:pt>
                <c:pt idx="362">
                  <c:v>0.928767215475139</c:v>
                </c:pt>
                <c:pt idx="363">
                  <c:v>0.864611309717319</c:v>
                </c:pt>
                <c:pt idx="364">
                  <c:v>0.81107224452359</c:v>
                </c:pt>
                <c:pt idx="365">
                  <c:v>0.911748680310401</c:v>
                </c:pt>
                <c:pt idx="366">
                  <c:v>0.90455675342538</c:v>
                </c:pt>
                <c:pt idx="367">
                  <c:v>0.87117625245586</c:v>
                </c:pt>
                <c:pt idx="368">
                  <c:v>0.872205123653961</c:v>
                </c:pt>
                <c:pt idx="369">
                  <c:v>0.737630309166802</c:v>
                </c:pt>
                <c:pt idx="370">
                  <c:v>0.769284328989973</c:v>
                </c:pt>
                <c:pt idx="371">
                  <c:v>0.903635248413228</c:v>
                </c:pt>
                <c:pt idx="372">
                  <c:v>0.963548670451916</c:v>
                </c:pt>
                <c:pt idx="373">
                  <c:v>0.971394208113758</c:v>
                </c:pt>
                <c:pt idx="374">
                  <c:v>0.881507516057375</c:v>
                </c:pt>
                <c:pt idx="375">
                  <c:v>0.959579614288925</c:v>
                </c:pt>
                <c:pt idx="376">
                  <c:v>0.729613463449441</c:v>
                </c:pt>
                <c:pt idx="377">
                  <c:v>0.785374070068207</c:v>
                </c:pt>
                <c:pt idx="378">
                  <c:v>0.808610488808336</c:v>
                </c:pt>
                <c:pt idx="379">
                  <c:v>0.981648185258569</c:v>
                </c:pt>
                <c:pt idx="380">
                  <c:v>0.924781580164985</c:v>
                </c:pt>
                <c:pt idx="381">
                  <c:v>0.963645972689027</c:v>
                </c:pt>
                <c:pt idx="382">
                  <c:v>0.807871465668299</c:v>
                </c:pt>
                <c:pt idx="383">
                  <c:v>0.731436201803776</c:v>
                </c:pt>
                <c:pt idx="384">
                  <c:v>0.967640339370212</c:v>
                </c:pt>
                <c:pt idx="385">
                  <c:v>0.730435684125507</c:v>
                </c:pt>
                <c:pt idx="386">
                  <c:v>0.96651443635102</c:v>
                </c:pt>
                <c:pt idx="387">
                  <c:v>0.888861350470373</c:v>
                </c:pt>
                <c:pt idx="388">
                  <c:v>0.9380348113437</c:v>
                </c:pt>
                <c:pt idx="389">
                  <c:v>0.895358353056317</c:v>
                </c:pt>
                <c:pt idx="390">
                  <c:v>0.947970441342418</c:v>
                </c:pt>
                <c:pt idx="391">
                  <c:v>0.849092330804156</c:v>
                </c:pt>
                <c:pt idx="392">
                  <c:v>0.862742464560265</c:v>
                </c:pt>
                <c:pt idx="393">
                  <c:v>0.918089570012567</c:v>
                </c:pt>
                <c:pt idx="394">
                  <c:v>0.855265589230707</c:v>
                </c:pt>
                <c:pt idx="395">
                  <c:v>0.967167346910478</c:v>
                </c:pt>
                <c:pt idx="396">
                  <c:v>0.980408345673339</c:v>
                </c:pt>
                <c:pt idx="397">
                  <c:v>0.947554019507258</c:v>
                </c:pt>
                <c:pt idx="398">
                  <c:v>0.98421668111612</c:v>
                </c:pt>
                <c:pt idx="399">
                  <c:v>0.916800560765891</c:v>
                </c:pt>
                <c:pt idx="400">
                  <c:v>0.956577458502724</c:v>
                </c:pt>
                <c:pt idx="401">
                  <c:v>0.746314108896775</c:v>
                </c:pt>
                <c:pt idx="402">
                  <c:v>0.834482351809229</c:v>
                </c:pt>
                <c:pt idx="403">
                  <c:v>0.917973108533873</c:v>
                </c:pt>
                <c:pt idx="404">
                  <c:v>0.850981845741204</c:v>
                </c:pt>
                <c:pt idx="405">
                  <c:v>0.715480128305317</c:v>
                </c:pt>
                <c:pt idx="406">
                  <c:v>0.887453476984501</c:v>
                </c:pt>
                <c:pt idx="407">
                  <c:v>0.883430010691973</c:v>
                </c:pt>
                <c:pt idx="408">
                  <c:v>0.779300556053776</c:v>
                </c:pt>
                <c:pt idx="409">
                  <c:v>0.932934006701236</c:v>
                </c:pt>
                <c:pt idx="410">
                  <c:v>0.913147161840734</c:v>
                </c:pt>
                <c:pt idx="411">
                  <c:v>0.850556383503511</c:v>
                </c:pt>
                <c:pt idx="412">
                  <c:v>0.9149029488094</c:v>
                </c:pt>
                <c:pt idx="413">
                  <c:v>0.980446279826544</c:v>
                </c:pt>
                <c:pt idx="414">
                  <c:v>0.802580057378214</c:v>
                </c:pt>
                <c:pt idx="415">
                  <c:v>0.817365634666869</c:v>
                </c:pt>
                <c:pt idx="416">
                  <c:v>0.759802784503885</c:v>
                </c:pt>
                <c:pt idx="417">
                  <c:v>0.774558437161001</c:v>
                </c:pt>
                <c:pt idx="418">
                  <c:v>0.771919926601558</c:v>
                </c:pt>
                <c:pt idx="419">
                  <c:v>0.81246860236919</c:v>
                </c:pt>
                <c:pt idx="420">
                  <c:v>0.839428329146075</c:v>
                </c:pt>
                <c:pt idx="421">
                  <c:v>0.997528490396705</c:v>
                </c:pt>
                <c:pt idx="422">
                  <c:v>0.945275276825415</c:v>
                </c:pt>
                <c:pt idx="423">
                  <c:v>0.833094176292426</c:v>
                </c:pt>
                <c:pt idx="424">
                  <c:v>0.971504317935176</c:v>
                </c:pt>
                <c:pt idx="425">
                  <c:v>0.971118506060539</c:v>
                </c:pt>
                <c:pt idx="426">
                  <c:v>0.956442449835647</c:v>
                </c:pt>
                <c:pt idx="427">
                  <c:v>0.915041397042466</c:v>
                </c:pt>
                <c:pt idx="428">
                  <c:v>0.841588227711366</c:v>
                </c:pt>
                <c:pt idx="429">
                  <c:v>0.774201822962375</c:v>
                </c:pt>
                <c:pt idx="430">
                  <c:v>0.879612089478499</c:v>
                </c:pt>
                <c:pt idx="431">
                  <c:v>0.72358707813655</c:v>
                </c:pt>
                <c:pt idx="432">
                  <c:v>0.791054668377995</c:v>
                </c:pt>
                <c:pt idx="433">
                  <c:v>0.894187623238033</c:v>
                </c:pt>
                <c:pt idx="434">
                  <c:v>0.94718785198422</c:v>
                </c:pt>
                <c:pt idx="435">
                  <c:v>0.993836980670062</c:v>
                </c:pt>
                <c:pt idx="436">
                  <c:v>0.9254438486805</c:v>
                </c:pt>
                <c:pt idx="437">
                  <c:v>0.765944420213964</c:v>
                </c:pt>
                <c:pt idx="438">
                  <c:v>0.99348415907713</c:v>
                </c:pt>
                <c:pt idx="439">
                  <c:v>0.883381259495012</c:v>
                </c:pt>
                <c:pt idx="440">
                  <c:v>0.976917265124656</c:v>
                </c:pt>
                <c:pt idx="441">
                  <c:v>0.938202467679259</c:v>
                </c:pt>
                <c:pt idx="442">
                  <c:v>0.944585041437523</c:v>
                </c:pt>
                <c:pt idx="443">
                  <c:v>0.982960418822154</c:v>
                </c:pt>
                <c:pt idx="444">
                  <c:v>0.985883742874504</c:v>
                </c:pt>
                <c:pt idx="445">
                  <c:v>0.986722914069323</c:v>
                </c:pt>
                <c:pt idx="446">
                  <c:v>0.933071111788932</c:v>
                </c:pt>
                <c:pt idx="447">
                  <c:v>0.772298507185317</c:v>
                </c:pt>
                <c:pt idx="448">
                  <c:v>0.9275616940053</c:v>
                </c:pt>
                <c:pt idx="449">
                  <c:v>0.823245406436019</c:v>
                </c:pt>
                <c:pt idx="450">
                  <c:v>0.843647786117004</c:v>
                </c:pt>
                <c:pt idx="451">
                  <c:v>0.76163854600516</c:v>
                </c:pt>
                <c:pt idx="452">
                  <c:v>0.873055798413171</c:v>
                </c:pt>
                <c:pt idx="453">
                  <c:v>0.98926591836954</c:v>
                </c:pt>
                <c:pt idx="454">
                  <c:v>0.839162104099646</c:v>
                </c:pt>
                <c:pt idx="455">
                  <c:v>0.924886083457399</c:v>
                </c:pt>
                <c:pt idx="456">
                  <c:v>0.790532016708622</c:v>
                </c:pt>
                <c:pt idx="457">
                  <c:v>0.717193321047265</c:v>
                </c:pt>
                <c:pt idx="458">
                  <c:v>0.899833987427674</c:v>
                </c:pt>
                <c:pt idx="459">
                  <c:v>0.758546783082045</c:v>
                </c:pt>
                <c:pt idx="460">
                  <c:v>0.971354472370121</c:v>
                </c:pt>
                <c:pt idx="461">
                  <c:v>0.938874290504385</c:v>
                </c:pt>
                <c:pt idx="462">
                  <c:v>0.908154293987521</c:v>
                </c:pt>
                <c:pt idx="463">
                  <c:v>0.967145729103385</c:v>
                </c:pt>
                <c:pt idx="464">
                  <c:v>0.745178988910436</c:v>
                </c:pt>
                <c:pt idx="465">
                  <c:v>0.74407897968969</c:v>
                </c:pt>
                <c:pt idx="466">
                  <c:v>0.915177439986263</c:v>
                </c:pt>
                <c:pt idx="467">
                  <c:v>0.873868854984481</c:v>
                </c:pt>
                <c:pt idx="468">
                  <c:v>0.812898241003025</c:v>
                </c:pt>
                <c:pt idx="469">
                  <c:v>0.893088668489893</c:v>
                </c:pt>
                <c:pt idx="470">
                  <c:v>0.994168719903055</c:v>
                </c:pt>
                <c:pt idx="471">
                  <c:v>0.843532608208254</c:v>
                </c:pt>
                <c:pt idx="472">
                  <c:v>0.899035151003529</c:v>
                </c:pt>
                <c:pt idx="473">
                  <c:v>0.906791689015511</c:v>
                </c:pt>
                <c:pt idx="474">
                  <c:v>0.772274029344542</c:v>
                </c:pt>
                <c:pt idx="475">
                  <c:v>0.85530991914222</c:v>
                </c:pt>
                <c:pt idx="476">
                  <c:v>0.787354909301239</c:v>
                </c:pt>
                <c:pt idx="477">
                  <c:v>0.891742525730732</c:v>
                </c:pt>
                <c:pt idx="478">
                  <c:v>0.997464750742194</c:v>
                </c:pt>
                <c:pt idx="479">
                  <c:v>0.7249383622295</c:v>
                </c:pt>
                <c:pt idx="480">
                  <c:v>0.838896486826287</c:v>
                </c:pt>
                <c:pt idx="481">
                  <c:v>0.949478394094681</c:v>
                </c:pt>
                <c:pt idx="482">
                  <c:v>0.801986165887635</c:v>
                </c:pt>
                <c:pt idx="483">
                  <c:v>0.939677851570812</c:v>
                </c:pt>
                <c:pt idx="484">
                  <c:v>0.748302474080823</c:v>
                </c:pt>
                <c:pt idx="485">
                  <c:v>0.831468974906694</c:v>
                </c:pt>
                <c:pt idx="486">
                  <c:v>0.867026455263013</c:v>
                </c:pt>
                <c:pt idx="487">
                  <c:v>0.756982268004447</c:v>
                </c:pt>
                <c:pt idx="488">
                  <c:v>0.855382174787828</c:v>
                </c:pt>
                <c:pt idx="489">
                  <c:v>0.907589007230686</c:v>
                </c:pt>
                <c:pt idx="490">
                  <c:v>0.990851550511799</c:v>
                </c:pt>
                <c:pt idx="491">
                  <c:v>0.979695552054507</c:v>
                </c:pt>
                <c:pt idx="492">
                  <c:v>0.982524011067899</c:v>
                </c:pt>
                <c:pt idx="493">
                  <c:v>0.911630409799318</c:v>
                </c:pt>
                <c:pt idx="494">
                  <c:v>0.943857658530253</c:v>
                </c:pt>
                <c:pt idx="495">
                  <c:v>0.756599429592837</c:v>
                </c:pt>
                <c:pt idx="496">
                  <c:v>0.736473649991055</c:v>
                </c:pt>
                <c:pt idx="497">
                  <c:v>0.840386693720105</c:v>
                </c:pt>
                <c:pt idx="498">
                  <c:v>0.970900345660352</c:v>
                </c:pt>
                <c:pt idx="499">
                  <c:v>0.959436662117772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2472008"/>
        <c:axId val="1802479656"/>
      </c:scatterChart>
      <c:valAx>
        <c:axId val="1802472008"/>
        <c:scaling>
          <c:orientation val="minMax"/>
          <c:max val="1.0"/>
          <c:min val="-1.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PC-1</a:t>
                </a:r>
              </a:p>
            </c:rich>
          </c:tx>
          <c:layout>
            <c:manualLayout>
              <c:xMode val="edge"/>
              <c:yMode val="edge"/>
              <c:x val="0.512423720068526"/>
              <c:y val="0.91025819095355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2479656"/>
        <c:crossesAt val="-1.0"/>
        <c:crossBetween val="midCat"/>
        <c:majorUnit val="0.5"/>
        <c:minorUnit val="0.5"/>
      </c:valAx>
      <c:valAx>
        <c:axId val="1802479656"/>
        <c:scaling>
          <c:orientation val="minMax"/>
          <c:max val="1.5"/>
          <c:min val="-0.5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PC-3</a:t>
                </a:r>
              </a:p>
            </c:rich>
          </c:tx>
          <c:layout>
            <c:manualLayout>
              <c:xMode val="edge"/>
              <c:yMode val="edge"/>
              <c:x val="0.040372777944793"/>
              <c:y val="0.41025721282413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2472008"/>
        <c:crossesAt val="-1.0"/>
        <c:crossBetween val="midCat"/>
        <c:majorUnit val="0.5"/>
        <c:minorUnit val="0.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Translation-normalized Coords</a:t>
            </a:r>
          </a:p>
        </c:rich>
      </c:tx>
      <c:layout>
        <c:manualLayout>
          <c:xMode val="edge"/>
          <c:yMode val="edge"/>
          <c:x val="0.180723334557308"/>
          <c:y val="0.100877625058358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891622377259"/>
          <c:y val="0.192983282720338"/>
          <c:w val="0.534137855469376"/>
          <c:h val="0.60526575035015"/>
        </c:manualLayout>
      </c:layout>
      <c:scatterChart>
        <c:scatterStyle val="lineMarker"/>
        <c:varyColors val="0"/>
        <c:ser>
          <c:idx val="0"/>
          <c:order val="0"/>
          <c:tx>
            <c:v>Calymene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Procrustes!$I$28:$I$30</c:f>
              <c:numCache>
                <c:formatCode>0.00</c:formatCode>
                <c:ptCount val="3"/>
                <c:pt idx="0">
                  <c:v>-1.466666666666666</c:v>
                </c:pt>
                <c:pt idx="1">
                  <c:v>1.573333333333334</c:v>
                </c:pt>
                <c:pt idx="2">
                  <c:v>-0.106666666666666</c:v>
                </c:pt>
              </c:numCache>
            </c:numRef>
          </c:xVal>
          <c:yVal>
            <c:numRef>
              <c:f>Procrustes!$J$28:$J$30</c:f>
              <c:numCache>
                <c:formatCode>0.00</c:formatCode>
                <c:ptCount val="3"/>
                <c:pt idx="0">
                  <c:v>0.446666666666666</c:v>
                </c:pt>
                <c:pt idx="1">
                  <c:v>0.146666666666666</c:v>
                </c:pt>
                <c:pt idx="2">
                  <c:v>-0.593333333333333</c:v>
                </c:pt>
              </c:numCache>
            </c:numRef>
          </c:yVal>
          <c:smooth val="0"/>
        </c:ser>
        <c:ser>
          <c:idx val="1"/>
          <c:order val="1"/>
          <c:tx>
            <c:v>Dalmanites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4EE257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Procrustes!$I$32:$I$34</c:f>
              <c:numCache>
                <c:formatCode>0.00</c:formatCode>
                <c:ptCount val="3"/>
                <c:pt idx="0">
                  <c:v>-1.983333333333333</c:v>
                </c:pt>
                <c:pt idx="1">
                  <c:v>2.066666666666666</c:v>
                </c:pt>
                <c:pt idx="2">
                  <c:v>-0.0833333333333335</c:v>
                </c:pt>
              </c:numCache>
            </c:numRef>
          </c:xVal>
          <c:yVal>
            <c:numRef>
              <c:f>Procrustes!$J$32:$J$34</c:f>
              <c:numCache>
                <c:formatCode>0.00</c:formatCode>
                <c:ptCount val="3"/>
                <c:pt idx="0">
                  <c:v>0.52</c:v>
                </c:pt>
                <c:pt idx="1">
                  <c:v>0.64</c:v>
                </c:pt>
                <c:pt idx="2">
                  <c:v>-1.16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2348536"/>
        <c:axId val="1802260072"/>
      </c:scatterChart>
      <c:valAx>
        <c:axId val="1802348536"/>
        <c:scaling>
          <c:orientation val="minMax"/>
          <c:max val="3.0"/>
          <c:min val="-3.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S1</a:t>
                </a:r>
              </a:p>
            </c:rich>
          </c:tx>
          <c:layout>
            <c:manualLayout>
              <c:xMode val="edge"/>
              <c:yMode val="edge"/>
              <c:x val="0.461848521646453"/>
              <c:y val="0.88158272333608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2260072"/>
        <c:crossesAt val="-3.0"/>
        <c:crossBetween val="midCat"/>
      </c:valAx>
      <c:valAx>
        <c:axId val="1802260072"/>
        <c:scaling>
          <c:orientation val="minMax"/>
          <c:max val="3.0"/>
          <c:min val="-3.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S2</a:t>
                </a:r>
              </a:p>
            </c:rich>
          </c:tx>
          <c:layout>
            <c:manualLayout>
              <c:xMode val="edge"/>
              <c:yMode val="edge"/>
              <c:x val="0.0481928892152821"/>
              <c:y val="0.46052828830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2348536"/>
        <c:crossesAt val="-3.0"/>
        <c:crossBetween val="midCat"/>
        <c:majorUnit val="1.5"/>
        <c:minorUnit val="0.04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996594278957"/>
          <c:y val="0.219299184909475"/>
          <c:w val="0.32128592810188"/>
          <c:h val="0.144737462040253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C-size-normalized Coords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(Reflected Config)</a:t>
            </a:r>
          </a:p>
        </c:rich>
      </c:tx>
      <c:layout>
        <c:manualLayout>
          <c:xMode val="edge"/>
          <c:yMode val="edge"/>
          <c:x val="0.236948371975137"/>
          <c:y val="0.0701757391710319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819779164949"/>
          <c:y val="0.184211315323959"/>
          <c:w val="0.590362892887205"/>
          <c:h val="0.640353619935666"/>
        </c:manualLayout>
      </c:layout>
      <c:scatterChart>
        <c:scatterStyle val="lineMarker"/>
        <c:varyColors val="0"/>
        <c:ser>
          <c:idx val="0"/>
          <c:order val="0"/>
          <c:tx>
            <c:v>Calymene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Procrustes!$Q$45:$Q$47</c:f>
              <c:numCache>
                <c:formatCode>0.00</c:formatCode>
                <c:ptCount val="3"/>
                <c:pt idx="0">
                  <c:v>-0.642500785952178</c:v>
                </c:pt>
                <c:pt idx="1">
                  <c:v>0.68922811583961</c:v>
                </c:pt>
                <c:pt idx="2">
                  <c:v>-0.046727329887431</c:v>
                </c:pt>
              </c:numCache>
            </c:numRef>
          </c:xVal>
          <c:yVal>
            <c:numRef>
              <c:f>Procrustes!$R$45:$R$47</c:f>
              <c:numCache>
                <c:formatCode>0.00</c:formatCode>
                <c:ptCount val="3"/>
                <c:pt idx="0">
                  <c:v>0.195670693903618</c:v>
                </c:pt>
                <c:pt idx="1">
                  <c:v>0.0642500785952177</c:v>
                </c:pt>
                <c:pt idx="2">
                  <c:v>-0.259920772498835</c:v>
                </c:pt>
              </c:numCache>
            </c:numRef>
          </c:yVal>
          <c:smooth val="0"/>
        </c:ser>
        <c:ser>
          <c:idx val="1"/>
          <c:order val="1"/>
          <c:tx>
            <c:v>Dalmanites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4EE257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Procrustes!$Q$49:$Q$51</c:f>
              <c:numCache>
                <c:formatCode>0.00</c:formatCode>
                <c:ptCount val="3"/>
                <c:pt idx="0">
                  <c:v>0.619874402821354</c:v>
                </c:pt>
                <c:pt idx="1">
                  <c:v>-0.645919545797041</c:v>
                </c:pt>
                <c:pt idx="2">
                  <c:v>0.0260451429756872</c:v>
                </c:pt>
              </c:numCache>
            </c:numRef>
          </c:xVal>
          <c:yVal>
            <c:numRef>
              <c:f>Procrustes!$R$49:$R$51</c:f>
              <c:numCache>
                <c:formatCode>0.00</c:formatCode>
                <c:ptCount val="3"/>
                <c:pt idx="0">
                  <c:v>0.162521692168288</c:v>
                </c:pt>
                <c:pt idx="1">
                  <c:v>0.200026698053277</c:v>
                </c:pt>
                <c:pt idx="2">
                  <c:v>-0.362548390221565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2302008"/>
        <c:axId val="1802309832"/>
      </c:scatterChart>
      <c:valAx>
        <c:axId val="1802302008"/>
        <c:scaling>
          <c:orientation val="minMax"/>
          <c:max val="1.0"/>
          <c:min val="-1.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S1</a:t>
                </a:r>
              </a:p>
            </c:rich>
          </c:tx>
          <c:layout>
            <c:manualLayout>
              <c:xMode val="edge"/>
              <c:yMode val="edge"/>
              <c:x val="0.465864595747727"/>
              <c:y val="0.9078986255252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2309832"/>
        <c:crossesAt val="-1.0"/>
        <c:crossBetween val="midCat"/>
        <c:majorUnit val="0.5"/>
      </c:valAx>
      <c:valAx>
        <c:axId val="1802309832"/>
        <c:scaling>
          <c:orientation val="minMax"/>
          <c:max val="1.0"/>
          <c:min val="-1.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S2</a:t>
                </a:r>
              </a:p>
            </c:rich>
          </c:tx>
          <c:layout>
            <c:manualLayout>
              <c:xMode val="edge"/>
              <c:yMode val="edge"/>
              <c:x val="0.024096444607641"/>
              <c:y val="0.46930025570627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2302008"/>
        <c:crossesAt val="-1.0"/>
        <c:crossBetween val="midCat"/>
        <c:majorUnit val="0.5"/>
        <c:minorUnit val="0.04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4980520177684"/>
          <c:y val="0.210527217513096"/>
          <c:w val="0.32128592810188"/>
          <c:h val="0.144737462040253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6808329684588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RFA'!$CG$14</c:f>
              <c:strCache>
                <c:ptCount val="1"/>
                <c:pt idx="0">
                  <c:v>Globigerinoides sacculifer-2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RFA'!$CH$14:$CP$14</c:f>
              <c:numCache>
                <c:formatCode>0.000</c:formatCode>
                <c:ptCount val="9"/>
                <c:pt idx="0">
                  <c:v>1.888459948793097</c:v>
                </c:pt>
                <c:pt idx="1">
                  <c:v>23.55255132283185</c:v>
                </c:pt>
                <c:pt idx="2">
                  <c:v>21.14090083232223</c:v>
                </c:pt>
                <c:pt idx="3">
                  <c:v>10.10719612725105</c:v>
                </c:pt>
                <c:pt idx="4">
                  <c:v>1.324547206201256</c:v>
                </c:pt>
                <c:pt idx="5">
                  <c:v>2.293407053911648</c:v>
                </c:pt>
                <c:pt idx="6">
                  <c:v>1.04582824339436</c:v>
                </c:pt>
                <c:pt idx="7">
                  <c:v>3.033351229745306</c:v>
                </c:pt>
                <c:pt idx="8">
                  <c:v>2.511267716376469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0303576"/>
        <c:axId val="1880309656"/>
      </c:barChart>
      <c:catAx>
        <c:axId val="1880303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309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0309656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30357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C-size-normalized Coords</a:t>
            </a:r>
          </a:p>
        </c:rich>
      </c:tx>
      <c:layout>
        <c:manualLayout>
          <c:xMode val="edge"/>
          <c:yMode val="edge"/>
          <c:x val="0.22891622377259"/>
          <c:y val="0.10434799223207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891622377259"/>
          <c:y val="0.191304652425461"/>
          <c:w val="0.534137855469376"/>
          <c:h val="0.608696621353741"/>
        </c:manualLayout>
      </c:layout>
      <c:scatterChart>
        <c:scatterStyle val="lineMarker"/>
        <c:varyColors val="0"/>
        <c:ser>
          <c:idx val="0"/>
          <c:order val="0"/>
          <c:tx>
            <c:v>Calymene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Procrustes!$I$45:$I$47</c:f>
              <c:numCache>
                <c:formatCode>0.00</c:formatCode>
                <c:ptCount val="3"/>
                <c:pt idx="0">
                  <c:v>-0.642500785952178</c:v>
                </c:pt>
                <c:pt idx="1">
                  <c:v>0.68922811583961</c:v>
                </c:pt>
                <c:pt idx="2">
                  <c:v>-0.046727329887431</c:v>
                </c:pt>
              </c:numCache>
            </c:numRef>
          </c:xVal>
          <c:yVal>
            <c:numRef>
              <c:f>Procrustes!$J$45:$J$47</c:f>
              <c:numCache>
                <c:formatCode>0.00</c:formatCode>
                <c:ptCount val="3"/>
                <c:pt idx="0">
                  <c:v>0.195670693903618</c:v>
                </c:pt>
                <c:pt idx="1">
                  <c:v>0.0642500785952177</c:v>
                </c:pt>
                <c:pt idx="2">
                  <c:v>-0.259920772498835</c:v>
                </c:pt>
              </c:numCache>
            </c:numRef>
          </c:yVal>
          <c:smooth val="0"/>
        </c:ser>
        <c:ser>
          <c:idx val="1"/>
          <c:order val="1"/>
          <c:tx>
            <c:v>Dalmanites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4EE257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Procrustes!$I$49:$I$51</c:f>
              <c:numCache>
                <c:formatCode>0.00</c:formatCode>
                <c:ptCount val="3"/>
                <c:pt idx="0">
                  <c:v>-0.619874402821354</c:v>
                </c:pt>
                <c:pt idx="1">
                  <c:v>0.645919545797041</c:v>
                </c:pt>
                <c:pt idx="2">
                  <c:v>-0.0260451429756872</c:v>
                </c:pt>
              </c:numCache>
            </c:numRef>
          </c:xVal>
          <c:yVal>
            <c:numRef>
              <c:f>Procrustes!$J$49:$J$51</c:f>
              <c:numCache>
                <c:formatCode>0.00</c:formatCode>
                <c:ptCount val="3"/>
                <c:pt idx="0">
                  <c:v>0.162521692168288</c:v>
                </c:pt>
                <c:pt idx="1">
                  <c:v>0.200026698053277</c:v>
                </c:pt>
                <c:pt idx="2">
                  <c:v>-0.362548390221565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2234840"/>
        <c:axId val="1802242648"/>
      </c:scatterChart>
      <c:valAx>
        <c:axId val="1802234840"/>
        <c:scaling>
          <c:orientation val="minMax"/>
          <c:max val="1.0"/>
          <c:min val="-1.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S1</a:t>
                </a:r>
              </a:p>
            </c:rich>
          </c:tx>
          <c:layout>
            <c:manualLayout>
              <c:xMode val="edge"/>
              <c:yMode val="edge"/>
              <c:x val="0.461848521646453"/>
              <c:y val="0.88261010096292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2242648"/>
        <c:crossesAt val="-1.0"/>
        <c:crossBetween val="midCat"/>
        <c:majorUnit val="0.5"/>
        <c:minorUnit val="0.5"/>
      </c:valAx>
      <c:valAx>
        <c:axId val="1802242648"/>
        <c:scaling>
          <c:orientation val="minMax"/>
          <c:max val="1.0"/>
          <c:min val="-1.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S2</a:t>
                </a:r>
              </a:p>
            </c:rich>
          </c:tx>
          <c:layout>
            <c:manualLayout>
              <c:xMode val="edge"/>
              <c:yMode val="edge"/>
              <c:x val="0.0481928892152821"/>
              <c:y val="0.4608702990249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2234840"/>
        <c:crossesAt val="-1.0"/>
        <c:crossBetween val="midCat"/>
        <c:majorUnit val="0.5"/>
        <c:minorUnit val="0.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996594278957"/>
          <c:y val="0.221739483493148"/>
          <c:w val="0.32128592810188"/>
          <c:h val="0.143478489319096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GLS Superposed Coords</a:t>
            </a:r>
          </a:p>
        </c:rich>
      </c:tx>
      <c:layout>
        <c:manualLayout>
          <c:xMode val="edge"/>
          <c:yMode val="edge"/>
          <c:x val="0.236948371975137"/>
          <c:y val="0.099567362645434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891622377259"/>
          <c:y val="0.190476693756483"/>
          <c:w val="0.534137855469376"/>
          <c:h val="0.610391223174185"/>
        </c:manualLayout>
      </c:layout>
      <c:scatterChart>
        <c:scatterStyle val="lineMarker"/>
        <c:varyColors val="0"/>
        <c:ser>
          <c:idx val="0"/>
          <c:order val="0"/>
          <c:tx>
            <c:v>Calymene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Procrustes!$I$67:$I$69</c:f>
              <c:numCache>
                <c:formatCode>0.00</c:formatCode>
                <c:ptCount val="3"/>
                <c:pt idx="0">
                  <c:v>-0.642500785952178</c:v>
                </c:pt>
                <c:pt idx="1">
                  <c:v>0.68922811583961</c:v>
                </c:pt>
                <c:pt idx="2">
                  <c:v>-0.046727329887431</c:v>
                </c:pt>
              </c:numCache>
            </c:numRef>
          </c:xVal>
          <c:yVal>
            <c:numRef>
              <c:f>Procrustes!$J$67:$J$69</c:f>
              <c:numCache>
                <c:formatCode>0.00</c:formatCode>
                <c:ptCount val="3"/>
                <c:pt idx="0">
                  <c:v>0.195670693903618</c:v>
                </c:pt>
                <c:pt idx="1">
                  <c:v>0.0642500785952177</c:v>
                </c:pt>
                <c:pt idx="2">
                  <c:v>-0.259920772498835</c:v>
                </c:pt>
              </c:numCache>
            </c:numRef>
          </c:yVal>
          <c:smooth val="0"/>
        </c:ser>
        <c:ser>
          <c:idx val="1"/>
          <c:order val="1"/>
          <c:tx>
            <c:v>Dalmanites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4EE257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Procrustes!$I$71:$I$73</c:f>
              <c:numCache>
                <c:formatCode>0.00</c:formatCode>
                <c:ptCount val="3"/>
                <c:pt idx="0">
                  <c:v>-0.594663732122079</c:v>
                </c:pt>
                <c:pt idx="1">
                  <c:v>0.66587333964088</c:v>
                </c:pt>
                <c:pt idx="2">
                  <c:v>-0.0712096075188018</c:v>
                </c:pt>
              </c:numCache>
            </c:numRef>
          </c:xVal>
          <c:yVal>
            <c:numRef>
              <c:f>Procrustes!$J$71:$J$73</c:f>
              <c:numCache>
                <c:formatCode>0.00</c:formatCode>
                <c:ptCount val="3"/>
                <c:pt idx="0">
                  <c:v>0.238815035952545</c:v>
                </c:pt>
                <c:pt idx="1">
                  <c:v>0.117624126488804</c:v>
                </c:pt>
                <c:pt idx="2">
                  <c:v>-0.356439162441349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2195592"/>
        <c:axId val="1802190328"/>
      </c:scatterChart>
      <c:valAx>
        <c:axId val="1802195592"/>
        <c:scaling>
          <c:orientation val="minMax"/>
          <c:max val="1.0"/>
          <c:min val="-1.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S1</a:t>
                </a:r>
              </a:p>
            </c:rich>
          </c:tx>
          <c:layout>
            <c:manualLayout>
              <c:xMode val="edge"/>
              <c:yMode val="edge"/>
              <c:x val="0.461848521646453"/>
              <c:y val="0.88311921650733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2190328"/>
        <c:crossesAt val="-1.0"/>
        <c:crossBetween val="midCat"/>
        <c:majorUnit val="0.5"/>
        <c:minorUnit val="0.5"/>
      </c:valAx>
      <c:valAx>
        <c:axId val="1802190328"/>
        <c:scaling>
          <c:orientation val="minMax"/>
          <c:max val="1.0"/>
          <c:min val="-1.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S2</a:t>
                </a:r>
              </a:p>
            </c:rich>
          </c:tx>
          <c:layout>
            <c:manualLayout>
              <c:xMode val="edge"/>
              <c:yMode val="edge"/>
              <c:x val="0.0481928892152821"/>
              <c:y val="0.45887567132243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2195592"/>
        <c:crossesAt val="-1.0"/>
        <c:crossBetween val="midCat"/>
        <c:majorUnit val="0.5"/>
        <c:minorUnit val="0.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996594278957"/>
          <c:y val="0.220779804126833"/>
          <c:w val="0.32128592810188"/>
          <c:h val="0.14285752031736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C-size-normalized Coords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(Reflected Config)</a:t>
            </a:r>
          </a:p>
        </c:rich>
      </c:tx>
      <c:layout>
        <c:manualLayout>
          <c:xMode val="edge"/>
          <c:yMode val="edge"/>
          <c:x val="0.236948371975137"/>
          <c:y val="0.06986903287744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8755482759855"/>
          <c:y val="0.17467258219361"/>
          <c:w val="0.610443263393573"/>
          <c:h val="0.672489441445398"/>
        </c:manualLayout>
      </c:layout>
      <c:scatterChart>
        <c:scatterStyle val="lineMarker"/>
        <c:varyColors val="0"/>
        <c:ser>
          <c:idx val="0"/>
          <c:order val="0"/>
          <c:tx>
            <c:v>Calymene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Procrustes!$Q$67:$Q$69</c:f>
              <c:numCache>
                <c:formatCode>0.00</c:formatCode>
                <c:ptCount val="3"/>
                <c:pt idx="0">
                  <c:v>-0.642500785952178</c:v>
                </c:pt>
                <c:pt idx="1">
                  <c:v>0.68922811583961</c:v>
                </c:pt>
                <c:pt idx="2">
                  <c:v>-0.046727329887431</c:v>
                </c:pt>
              </c:numCache>
            </c:numRef>
          </c:xVal>
          <c:yVal>
            <c:numRef>
              <c:f>Procrustes!$R$67:$R$69</c:f>
              <c:numCache>
                <c:formatCode>0.00</c:formatCode>
                <c:ptCount val="3"/>
                <c:pt idx="0">
                  <c:v>0.195670693903618</c:v>
                </c:pt>
                <c:pt idx="1">
                  <c:v>0.0642500785952177</c:v>
                </c:pt>
                <c:pt idx="2">
                  <c:v>-0.259920772498835</c:v>
                </c:pt>
              </c:numCache>
            </c:numRef>
          </c:yVal>
          <c:smooth val="0"/>
        </c:ser>
        <c:ser>
          <c:idx val="1"/>
          <c:order val="1"/>
          <c:tx>
            <c:v>Dalmanites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4EE257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Procrustes!$Q$71:$Q$73</c:f>
              <c:numCache>
                <c:formatCode>0.00</c:formatCode>
                <c:ptCount val="3"/>
                <c:pt idx="0">
                  <c:v>0.624767246057901</c:v>
                </c:pt>
                <c:pt idx="1">
                  <c:v>-0.639173032542361</c:v>
                </c:pt>
                <c:pt idx="2">
                  <c:v>0.0144057864844596</c:v>
                </c:pt>
              </c:numCache>
            </c:numRef>
          </c:xVal>
          <c:yVal>
            <c:numRef>
              <c:f>Procrustes!$R$71:$R$73</c:f>
              <c:numCache>
                <c:formatCode>0.00</c:formatCode>
                <c:ptCount val="3"/>
                <c:pt idx="0">
                  <c:v>0.142560387035109</c:v>
                </c:pt>
                <c:pt idx="1">
                  <c:v>0.220636746820097</c:v>
                </c:pt>
                <c:pt idx="2">
                  <c:v>-0.363197133855206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893064"/>
        <c:axId val="1801876152"/>
      </c:scatterChart>
      <c:valAx>
        <c:axId val="1801893064"/>
        <c:scaling>
          <c:orientation val="minMax"/>
          <c:max val="1.0"/>
          <c:min val="-1.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S1</a:t>
                </a:r>
              </a:p>
            </c:rich>
          </c:tx>
          <c:layout>
            <c:manualLayout>
              <c:xMode val="edge"/>
              <c:yMode val="edge"/>
              <c:x val="0.461848521646453"/>
              <c:y val="0.9170310565164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876152"/>
        <c:crossesAt val="-1.0"/>
        <c:crossBetween val="midCat"/>
        <c:majorUnit val="0.5"/>
      </c:valAx>
      <c:valAx>
        <c:axId val="1801876152"/>
        <c:scaling>
          <c:orientation val="minMax"/>
          <c:max val="1.0"/>
          <c:min val="-1.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S2</a:t>
                </a:r>
              </a:p>
            </c:rich>
          </c:tx>
          <c:layout>
            <c:manualLayout>
              <c:xMode val="edge"/>
              <c:yMode val="edge"/>
              <c:x val="0.016064296405094"/>
              <c:y val="0.47598278647758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893064"/>
        <c:crossesAt val="-1.0"/>
        <c:crossBetween val="midCat"/>
        <c:majorUnit val="0.5"/>
        <c:minorUnit val="0.04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96444607641"/>
          <c:y val="0.205240284077492"/>
          <c:w val="0.32128592810188"/>
          <c:h val="0.144104880309728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090920300318"/>
          <c:w val="0.80105019218159"/>
          <c:h val="0.78282924808293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-0.527551885984687</c:v>
              </c:pt>
              <c:pt idx="1">
                <c:v>-0.350773523492035</c:v>
              </c:pt>
              <c:pt idx="2">
                <c:v>-0.152972992949249</c:v>
              </c:pt>
              <c:pt idx="3">
                <c:v>-0.0689897534767948</c:v>
              </c:pt>
              <c:pt idx="4">
                <c:v>0.000481798395055427</c:v>
              </c:pt>
              <c:pt idx="5">
                <c:v>0.000479234399482902</c:v>
              </c:pt>
              <c:pt idx="6">
                <c:v>0.152734891919212</c:v>
              </c:pt>
              <c:pt idx="7">
                <c:v>0.0687489660972076</c:v>
              </c:pt>
              <c:pt idx="8">
                <c:v>0.350532776897107</c:v>
              </c:pt>
              <c:pt idx="9">
                <c:v>0.527310488194701</c:v>
              </c:pt>
            </c:numLit>
          </c:xVal>
          <c:yVal>
            <c:numLit>
              <c:formatCode>General</c:formatCode>
              <c:ptCount val="10"/>
              <c:pt idx="0">
                <c:v>-0.0851021293715296</c:v>
              </c:pt>
              <c:pt idx="1">
                <c:v>-0.0371550400645708</c:v>
              </c:pt>
              <c:pt idx="2">
                <c:v>0.157639800111678</c:v>
              </c:pt>
              <c:pt idx="3">
                <c:v>-0.0401599779541466</c:v>
              </c:pt>
              <c:pt idx="4">
                <c:v>0.193574950161795</c:v>
              </c:pt>
              <c:pt idx="5">
                <c:v>-0.184005318902984</c:v>
              </c:pt>
              <c:pt idx="6">
                <c:v>0.157637724172526</c:v>
              </c:pt>
              <c:pt idx="7">
                <c:v>-0.04016091328233</c:v>
              </c:pt>
              <c:pt idx="8">
                <c:v>-0.037159802353272</c:v>
              </c:pt>
              <c:pt idx="9">
                <c:v>-0.0851092925171668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831960"/>
        <c:axId val="1801834392"/>
      </c:scatterChart>
      <c:valAx>
        <c:axId val="1801831960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834392"/>
        <c:crossesAt val="-0.6"/>
        <c:crossBetween val="midCat"/>
        <c:majorUnit val="0.3"/>
        <c:minorUnit val="0.1"/>
      </c:valAx>
      <c:valAx>
        <c:axId val="1801834392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831960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13705583756345"/>
          <c:w val="0.80105019218159"/>
          <c:h val="0.78172588832487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-0.481600911234296</c:v>
              </c:pt>
              <c:pt idx="1">
                <c:v>-0.320479551564274</c:v>
              </c:pt>
              <c:pt idx="2">
                <c:v>-0.211734116918283</c:v>
              </c:pt>
              <c:pt idx="3">
                <c:v>-0.0987559730687773</c:v>
              </c:pt>
              <c:pt idx="4">
                <c:v>-0.0111870762270609</c:v>
              </c:pt>
              <c:pt idx="5">
                <c:v>0.00634129181985246</c:v>
              </c:pt>
              <c:pt idx="6">
                <c:v>0.214619331619622</c:v>
              </c:pt>
              <c:pt idx="7">
                <c:v>0.0994873558470616</c:v>
              </c:pt>
              <c:pt idx="8">
                <c:v>0.321556224489751</c:v>
              </c:pt>
              <c:pt idx="9">
                <c:v>0.481753425236403</c:v>
              </c:pt>
            </c:numLit>
          </c:xVal>
          <c:yVal>
            <c:numLit>
              <c:formatCode>General</c:formatCode>
              <c:ptCount val="10"/>
              <c:pt idx="0">
                <c:v>-0.138954461203465</c:v>
              </c:pt>
              <c:pt idx="1">
                <c:v>-0.0301880203205894</c:v>
              </c:pt>
              <c:pt idx="2">
                <c:v>0.183535636180588</c:v>
              </c:pt>
              <c:pt idx="3">
                <c:v>-0.0720163187284272</c:v>
              </c:pt>
              <c:pt idx="4">
                <c:v>0.277302184862303</c:v>
              </c:pt>
              <c:pt idx="5">
                <c:v>-0.152640776111842</c:v>
              </c:pt>
              <c:pt idx="6">
                <c:v>0.18173555739853</c:v>
              </c:pt>
              <c:pt idx="7">
                <c:v>-0.0728533088156182</c:v>
              </c:pt>
              <c:pt idx="8">
                <c:v>-0.0328987172359309</c:v>
              </c:pt>
              <c:pt idx="9">
                <c:v>-0.143021776025548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815976"/>
        <c:axId val="1801803160"/>
      </c:scatterChart>
      <c:valAx>
        <c:axId val="1801815976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803160"/>
        <c:crossesAt val="-0.6"/>
        <c:crossBetween val="midCat"/>
        <c:majorUnit val="0.3"/>
        <c:minorUnit val="0.1"/>
      </c:valAx>
      <c:valAx>
        <c:axId val="1801803160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815976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04524832474954"/>
          <c:w val="0.80105019218159"/>
          <c:h val="0.78392152147829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-0.488917336028157</c:v>
              </c:pt>
              <c:pt idx="1">
                <c:v>-0.293970333907985</c:v>
              </c:pt>
              <c:pt idx="2">
                <c:v>-0.137133438039654</c:v>
              </c:pt>
              <c:pt idx="3">
                <c:v>-0.189545664891212</c:v>
              </c:pt>
              <c:pt idx="4">
                <c:v>-0.00837303237562169</c:v>
              </c:pt>
              <c:pt idx="5">
                <c:v>0.00167190516079271</c:v>
              </c:pt>
              <c:pt idx="6">
                <c:v>0.139894906147504</c:v>
              </c:pt>
              <c:pt idx="7">
                <c:v>0.190567648411832</c:v>
              </c:pt>
              <c:pt idx="8">
                <c:v>0.295915887421174</c:v>
              </c:pt>
              <c:pt idx="9">
                <c:v>0.489889458101326</c:v>
              </c:pt>
            </c:numLit>
          </c:xVal>
          <c:yVal>
            <c:numLit>
              <c:formatCode>General</c:formatCode>
              <c:ptCount val="10"/>
              <c:pt idx="0">
                <c:v>-0.127433231489559</c:v>
              </c:pt>
              <c:pt idx="1">
                <c:v>0.0439580346482497</c:v>
              </c:pt>
              <c:pt idx="2">
                <c:v>0.187634022772104</c:v>
              </c:pt>
              <c:pt idx="3">
                <c:v>-0.119473333295277</c:v>
              </c:pt>
              <c:pt idx="4">
                <c:v>0.241814936931534</c:v>
              </c:pt>
              <c:pt idx="5">
                <c:v>-0.204885248388237</c:v>
              </c:pt>
              <c:pt idx="6">
                <c:v>0.186849838189457</c:v>
              </c:pt>
              <c:pt idx="7">
                <c:v>-0.120549320666987</c:v>
              </c:pt>
              <c:pt idx="8">
                <c:v>0.0422882427659802</c:v>
              </c:pt>
              <c:pt idx="9">
                <c:v>-0.130203941467264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709976"/>
        <c:axId val="1801714952"/>
      </c:scatterChart>
      <c:valAx>
        <c:axId val="1801709976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714952"/>
        <c:crossesAt val="-0.6"/>
        <c:crossBetween val="midCat"/>
        <c:majorUnit val="0.3"/>
        <c:minorUnit val="0.1"/>
      </c:valAx>
      <c:valAx>
        <c:axId val="1801714952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709976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23079812324132"/>
          <c:w val="0.80105019218159"/>
          <c:h val="0.77948961929593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-0.502469510414445</c:v>
              </c:pt>
              <c:pt idx="1">
                <c:v>-0.335035592280665</c:v>
              </c:pt>
              <c:pt idx="2">
                <c:v>-0.142594944330485</c:v>
              </c:pt>
              <c:pt idx="3">
                <c:v>-0.119682377104737</c:v>
              </c:pt>
              <c:pt idx="4">
                <c:v>-0.0120859325542254</c:v>
              </c:pt>
              <c:pt idx="5">
                <c:v>0.00398841397840221</c:v>
              </c:pt>
              <c:pt idx="6">
                <c:v>0.146274913789305</c:v>
              </c:pt>
              <c:pt idx="7">
                <c:v>0.120341850120231</c:v>
              </c:pt>
              <c:pt idx="8">
                <c:v>0.337392580570601</c:v>
              </c:pt>
              <c:pt idx="9">
                <c:v>0.503870598226019</c:v>
              </c:pt>
            </c:numLit>
          </c:xVal>
          <c:yVal>
            <c:numLit>
              <c:formatCode>General</c:formatCode>
              <c:ptCount val="10"/>
              <c:pt idx="0">
                <c:v>-0.0686593520568941</c:v>
              </c:pt>
              <c:pt idx="1">
                <c:v>0.0332595665118524</c:v>
              </c:pt>
              <c:pt idx="2">
                <c:v>0.174499798484754</c:v>
              </c:pt>
              <c:pt idx="3">
                <c:v>-0.150117012326131</c:v>
              </c:pt>
              <c:pt idx="4">
                <c:v>0.214130866220872</c:v>
              </c:pt>
              <c:pt idx="5">
                <c:v>-0.181822334820956</c:v>
              </c:pt>
              <c:pt idx="6">
                <c:v>0.173155388747642</c:v>
              </c:pt>
              <c:pt idx="7">
                <c:v>-0.151234092904647</c:v>
              </c:pt>
              <c:pt idx="8">
                <c:v>0.0301300638736262</c:v>
              </c:pt>
              <c:pt idx="9">
                <c:v>-0.0733428917301192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740824"/>
        <c:axId val="1801745816"/>
      </c:scatterChart>
      <c:valAx>
        <c:axId val="1801740824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745816"/>
        <c:crossesAt val="-0.6"/>
        <c:crossBetween val="midCat"/>
        <c:majorUnit val="0.3"/>
        <c:minorUnit val="0.1"/>
      </c:valAx>
      <c:valAx>
        <c:axId val="1801745816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740824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23079812324132"/>
          <c:w val="0.80105019218159"/>
          <c:h val="0.77948961929593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-0.454704811098091</c:v>
              </c:pt>
              <c:pt idx="1">
                <c:v>-0.284493067488912</c:v>
              </c:pt>
              <c:pt idx="2">
                <c:v>-0.241115770646431</c:v>
              </c:pt>
              <c:pt idx="3">
                <c:v>-0.166005193776691</c:v>
              </c:pt>
              <c:pt idx="4">
                <c:v>1.96375292335461E-5</c:v>
              </c:pt>
              <c:pt idx="5">
                <c:v>-0.00857949970373355</c:v>
              </c:pt>
              <c:pt idx="6">
                <c:v>0.242472123444268</c:v>
              </c:pt>
              <c:pt idx="7">
                <c:v>0.16860158511588</c:v>
              </c:pt>
              <c:pt idx="8">
                <c:v>0.286400964002842</c:v>
              </c:pt>
              <c:pt idx="9">
                <c:v>0.457404032621636</c:v>
              </c:pt>
            </c:numLit>
          </c:xVal>
          <c:yVal>
            <c:numLit>
              <c:formatCode>General</c:formatCode>
              <c:ptCount val="10"/>
              <c:pt idx="0">
                <c:v>-0.146028400031198</c:v>
              </c:pt>
              <c:pt idx="1">
                <c:v>0.0238759004529709</c:v>
              </c:pt>
              <c:pt idx="2">
                <c:v>0.14212142211706</c:v>
              </c:pt>
              <c:pt idx="3">
                <c:v>-0.123327617129065</c:v>
              </c:pt>
              <c:pt idx="4">
                <c:v>0.339024039631437</c:v>
              </c:pt>
              <c:pt idx="5">
                <c:v>-0.137678125353803</c:v>
              </c:pt>
              <c:pt idx="6">
                <c:v>0.143250217095335</c:v>
              </c:pt>
              <c:pt idx="7">
                <c:v>-0.122546575137886</c:v>
              </c:pt>
              <c:pt idx="8">
                <c:v>0.0252084861602428</c:v>
              </c:pt>
              <c:pt idx="9">
                <c:v>-0.143899347805093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771160"/>
        <c:axId val="1801776152"/>
      </c:scatterChart>
      <c:valAx>
        <c:axId val="1801771160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776152"/>
        <c:crossesAt val="-0.6"/>
        <c:crossBetween val="midCat"/>
        <c:majorUnit val="0.3"/>
        <c:minorUnit val="0.1"/>
      </c:valAx>
      <c:valAx>
        <c:axId val="1801776152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771160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32643076932807"/>
          <c:w val="0.80105019218159"/>
          <c:h val="0.77720256411067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-0.384880992565864</c:v>
              </c:pt>
              <c:pt idx="1">
                <c:v>-0.325036859598998</c:v>
              </c:pt>
              <c:pt idx="2">
                <c:v>-0.240314340049186</c:v>
              </c:pt>
              <c:pt idx="3">
                <c:v>-0.222442481687879</c:v>
              </c:pt>
              <c:pt idx="4">
                <c:v>-0.00470121591088143</c:v>
              </c:pt>
              <c:pt idx="5">
                <c:v>-0.000328227108840255</c:v>
              </c:pt>
              <c:pt idx="6">
                <c:v>0.24177869356925</c:v>
              </c:pt>
              <c:pt idx="7">
                <c:v>0.223598725569394</c:v>
              </c:pt>
              <c:pt idx="8">
                <c:v>0.326299469992674</c:v>
              </c:pt>
              <c:pt idx="9">
                <c:v>0.386027227790331</c:v>
              </c:pt>
            </c:numLit>
          </c:xVal>
          <c:yVal>
            <c:numLit>
              <c:formatCode>General</c:formatCode>
              <c:ptCount val="10"/>
              <c:pt idx="0">
                <c:v>-0.13821042983038</c:v>
              </c:pt>
              <c:pt idx="1">
                <c:v>-0.0194689808032522</c:v>
              </c:pt>
              <c:pt idx="2">
                <c:v>0.186385547876352</c:v>
              </c:pt>
              <c:pt idx="3">
                <c:v>-0.128075324330661</c:v>
              </c:pt>
              <c:pt idx="4">
                <c:v>0.338388832399713</c:v>
              </c:pt>
              <c:pt idx="5">
                <c:v>-0.138498972042818</c:v>
              </c:pt>
              <c:pt idx="6">
                <c:v>0.186149363194827</c:v>
              </c:pt>
              <c:pt idx="7">
                <c:v>-0.128293846676218</c:v>
              </c:pt>
              <c:pt idx="8">
                <c:v>-0.0197880803397371</c:v>
              </c:pt>
              <c:pt idx="9">
                <c:v>-0.138588109447825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637016"/>
        <c:axId val="1801642008"/>
      </c:scatterChart>
      <c:valAx>
        <c:axId val="1801637016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642008"/>
        <c:crossesAt val="-0.6"/>
        <c:crossBetween val="midCat"/>
        <c:majorUnit val="0.3"/>
        <c:minorUnit val="0.1"/>
      </c:valAx>
      <c:valAx>
        <c:axId val="1801642008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637016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32643076932807"/>
          <c:w val="0.80105019218159"/>
          <c:h val="0.77720256411067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-0.484400693045482</c:v>
              </c:pt>
              <c:pt idx="1">
                <c:v>-0.313882726017025</c:v>
              </c:pt>
              <c:pt idx="2">
                <c:v>-0.178610919231371</c:v>
              </c:pt>
              <c:pt idx="3">
                <c:v>-0.158113504622098</c:v>
              </c:pt>
              <c:pt idx="4">
                <c:v>0.000405464083108949</c:v>
              </c:pt>
              <c:pt idx="5">
                <c:v>0.00377379363305621</c:v>
              </c:pt>
              <c:pt idx="6">
                <c:v>0.177603556344626</c:v>
              </c:pt>
              <c:pt idx="7">
                <c:v>0.15705320957499</c:v>
              </c:pt>
              <c:pt idx="8">
                <c:v>0.312846508695101</c:v>
              </c:pt>
              <c:pt idx="9">
                <c:v>0.483325310585095</c:v>
              </c:pt>
            </c:numLit>
          </c:xVal>
          <c:yVal>
            <c:numLit>
              <c:formatCode>General</c:formatCode>
              <c:ptCount val="10"/>
              <c:pt idx="0">
                <c:v>-0.176138028234192</c:v>
              </c:pt>
              <c:pt idx="1">
                <c:v>0.0257804004332644</c:v>
              </c:pt>
              <c:pt idx="2">
                <c:v>0.174540389774049</c:v>
              </c:pt>
              <c:pt idx="3">
                <c:v>-0.0983791554459445</c:v>
              </c:pt>
              <c:pt idx="4">
                <c:v>0.258020184145064</c:v>
              </c:pt>
              <c:pt idx="5">
                <c:v>-0.109407668539602</c:v>
              </c:pt>
              <c:pt idx="6">
                <c:v>0.17450584600542</c:v>
              </c:pt>
              <c:pt idx="7">
                <c:v>-0.098409718622911</c:v>
              </c:pt>
              <c:pt idx="8">
                <c:v>0.025719623594697</c:v>
              </c:pt>
              <c:pt idx="9">
                <c:v>-0.176231873109846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667352"/>
        <c:axId val="1801672344"/>
      </c:scatterChart>
      <c:valAx>
        <c:axId val="1801667352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672344"/>
        <c:crossesAt val="-0.6"/>
        <c:crossBetween val="midCat"/>
        <c:majorUnit val="0.3"/>
        <c:minorUnit val="0.1"/>
      </c:valAx>
      <c:valAx>
        <c:axId val="1801672344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667352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68545445792634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RFA'!$CG$15</c:f>
              <c:strCache>
                <c:ptCount val="1"/>
                <c:pt idx="0">
                  <c:v>Globigerinoides sacculifer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RFA'!$CH$15:$CP$15</c:f>
              <c:numCache>
                <c:formatCode>0.000</c:formatCode>
                <c:ptCount val="9"/>
                <c:pt idx="0">
                  <c:v>0.456426919623908</c:v>
                </c:pt>
                <c:pt idx="1">
                  <c:v>25.05643147701821</c:v>
                </c:pt>
                <c:pt idx="2">
                  <c:v>6.086436014930051</c:v>
                </c:pt>
                <c:pt idx="3">
                  <c:v>7.673589332654076</c:v>
                </c:pt>
                <c:pt idx="4">
                  <c:v>2.04728530995751</c:v>
                </c:pt>
                <c:pt idx="5">
                  <c:v>2.647846360568481</c:v>
                </c:pt>
                <c:pt idx="6">
                  <c:v>1.551324290831518</c:v>
                </c:pt>
                <c:pt idx="7">
                  <c:v>0.250805256964608</c:v>
                </c:pt>
                <c:pt idx="8">
                  <c:v>0.631455470969856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0343928"/>
        <c:axId val="1880350056"/>
      </c:barChart>
      <c:catAx>
        <c:axId val="1880343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350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0350056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34392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32643076932807"/>
          <c:w val="0.80105019218159"/>
          <c:h val="0.77720256411067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-0.473787295798231</c:v>
              </c:pt>
              <c:pt idx="1">
                <c:v>-0.29309509114068</c:v>
              </c:pt>
              <c:pt idx="2">
                <c:v>-0.185433781362221</c:v>
              </c:pt>
              <c:pt idx="3">
                <c:v>-0.104562010399447</c:v>
              </c:pt>
              <c:pt idx="4">
                <c:v>-0.00437372832407163</c:v>
              </c:pt>
              <c:pt idx="5">
                <c:v>4.6453292734773E-5</c:v>
              </c:pt>
              <c:pt idx="6">
                <c:v>0.186932528309276</c:v>
              </c:pt>
              <c:pt idx="7">
                <c:v>0.10544458037765</c:v>
              </c:pt>
              <c:pt idx="8">
                <c:v>0.294282732825004</c:v>
              </c:pt>
              <c:pt idx="9">
                <c:v>0.474545612219986</c:v>
              </c:pt>
            </c:numLit>
          </c:xVal>
          <c:yVal>
            <c:numLit>
              <c:formatCode>General</c:formatCode>
              <c:ptCount val="10"/>
              <c:pt idx="0">
                <c:v>-0.192153417257359</c:v>
              </c:pt>
              <c:pt idx="1">
                <c:v>0.0356008231082825</c:v>
              </c:pt>
              <c:pt idx="2">
                <c:v>0.200662048550382</c:v>
              </c:pt>
              <c:pt idx="3">
                <c:v>-0.126536209001795</c:v>
              </c:pt>
              <c:pt idx="4">
                <c:v>0.287577269773501</c:v>
              </c:pt>
              <c:pt idx="5">
                <c:v>-0.12072891591816</c:v>
              </c:pt>
              <c:pt idx="6">
                <c:v>0.200311348072394</c:v>
              </c:pt>
              <c:pt idx="7">
                <c:v>-0.126733996529434</c:v>
              </c:pt>
              <c:pt idx="8">
                <c:v>0.0350476213865534</c:v>
              </c:pt>
              <c:pt idx="9">
                <c:v>-0.193046572184363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603848"/>
        <c:axId val="1801608840"/>
      </c:scatterChart>
      <c:valAx>
        <c:axId val="1801603848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608840"/>
        <c:crossesAt val="-0.6"/>
        <c:crossBetween val="midCat"/>
        <c:majorUnit val="0.3"/>
        <c:minorUnit val="0.1"/>
      </c:valAx>
      <c:valAx>
        <c:axId val="1801608840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603848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32643076932807"/>
          <c:w val="0.80105019218159"/>
          <c:h val="0.77720256411067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-0.421060308661943</c:v>
              </c:pt>
              <c:pt idx="1">
                <c:v>-0.337810347133014</c:v>
              </c:pt>
              <c:pt idx="2">
                <c:v>-0.284796737370893</c:v>
              </c:pt>
              <c:pt idx="3">
                <c:v>-0.143933475643154</c:v>
              </c:pt>
              <c:pt idx="4">
                <c:v>-0.00594030020533046</c:v>
              </c:pt>
              <c:pt idx="5">
                <c:v>-0.00070232505410349</c:v>
              </c:pt>
              <c:pt idx="6">
                <c:v>0.286677652275843</c:v>
              </c:pt>
              <c:pt idx="7">
                <c:v>0.145309082593749</c:v>
              </c:pt>
              <c:pt idx="8">
                <c:v>0.339626170842893</c:v>
              </c:pt>
              <c:pt idx="9">
                <c:v>0.422630588355952</c:v>
              </c:pt>
            </c:numLit>
          </c:xVal>
          <c:yVal>
            <c:numLit>
              <c:formatCode>General</c:formatCode>
              <c:ptCount val="10"/>
              <c:pt idx="0">
                <c:v>-0.0657503061720065</c:v>
              </c:pt>
              <c:pt idx="1">
                <c:v>0.0569544500930451</c:v>
              </c:pt>
              <c:pt idx="2">
                <c:v>0.0894512789999773</c:v>
              </c:pt>
              <c:pt idx="3">
                <c:v>-0.163376444178622</c:v>
              </c:pt>
              <c:pt idx="4">
                <c:v>0.319324835093799</c:v>
              </c:pt>
              <c:pt idx="5">
                <c:v>-0.15150125596137</c:v>
              </c:pt>
              <c:pt idx="6">
                <c:v>0.0888798784475496</c:v>
              </c:pt>
              <c:pt idx="7">
                <c:v>-0.163665649365339</c:v>
              </c:pt>
              <c:pt idx="8">
                <c:v>0.0562771011031009</c:v>
              </c:pt>
              <c:pt idx="9">
                <c:v>-0.0665938880601333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579208"/>
        <c:axId val="1801573720"/>
      </c:scatterChart>
      <c:valAx>
        <c:axId val="1801579208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573720"/>
        <c:crossesAt val="-0.6"/>
        <c:crossBetween val="midCat"/>
        <c:majorUnit val="0.3"/>
        <c:minorUnit val="0.1"/>
      </c:valAx>
      <c:valAx>
        <c:axId val="1801573720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579208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32643076932807"/>
          <c:w val="0.80105019218159"/>
          <c:h val="0.77720256411067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-0.442843879218649</c:v>
              </c:pt>
              <c:pt idx="1">
                <c:v>-0.282122360257521</c:v>
              </c:pt>
              <c:pt idx="2">
                <c:v>-0.232669145878216</c:v>
              </c:pt>
              <c:pt idx="3">
                <c:v>-0.131736321421525</c:v>
              </c:pt>
              <c:pt idx="4">
                <c:v>0.016783220531514</c:v>
              </c:pt>
              <c:pt idx="5">
                <c:v>-0.00606176064267491</c:v>
              </c:pt>
              <c:pt idx="6">
                <c:v>0.226340030338575</c:v>
              </c:pt>
              <c:pt idx="7">
                <c:v>0.131127074124712</c:v>
              </c:pt>
              <c:pt idx="8">
                <c:v>0.279066946849957</c:v>
              </c:pt>
              <c:pt idx="9">
                <c:v>0.442116195573829</c:v>
              </c:pt>
            </c:numLit>
          </c:xVal>
          <c:yVal>
            <c:numLit>
              <c:formatCode>General</c:formatCode>
              <c:ptCount val="10"/>
              <c:pt idx="0">
                <c:v>-0.152307298357436</c:v>
              </c:pt>
              <c:pt idx="1">
                <c:v>0.0024903068675012</c:v>
              </c:pt>
              <c:pt idx="2">
                <c:v>0.218858249875816</c:v>
              </c:pt>
              <c:pt idx="3">
                <c:v>-0.157763734222861</c:v>
              </c:pt>
              <c:pt idx="4">
                <c:v>0.31161416586486</c:v>
              </c:pt>
              <c:pt idx="5">
                <c:v>-0.150599979854725</c:v>
              </c:pt>
              <c:pt idx="6">
                <c:v>0.222336937994827</c:v>
              </c:pt>
              <c:pt idx="7">
                <c:v>-0.155771574112803</c:v>
              </c:pt>
              <c:pt idx="8">
                <c:v>0.0067433864927094</c:v>
              </c:pt>
              <c:pt idx="9">
                <c:v>-0.145600460547888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539896"/>
        <c:axId val="1801544888"/>
      </c:scatterChart>
      <c:valAx>
        <c:axId val="1801539896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544888"/>
        <c:crossesAt val="-0.6"/>
        <c:crossBetween val="midCat"/>
        <c:majorUnit val="0.3"/>
        <c:minorUnit val="0.1"/>
      </c:valAx>
      <c:valAx>
        <c:axId val="1801544888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539896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32643076932807"/>
          <c:w val="0.80105019218159"/>
          <c:h val="0.77720256411067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-0.434556941054128</c:v>
              </c:pt>
              <c:pt idx="1">
                <c:v>-0.321571208120834</c:v>
              </c:pt>
              <c:pt idx="2">
                <c:v>-0.238444967652402</c:v>
              </c:pt>
              <c:pt idx="3">
                <c:v>-0.132197903583081</c:v>
              </c:pt>
              <c:pt idx="4">
                <c:v>0.00826939825386524</c:v>
              </c:pt>
              <c:pt idx="5">
                <c:v>-0.0396203424732092</c:v>
              </c:pt>
              <c:pt idx="6">
                <c:v>0.242690911157196</c:v>
              </c:pt>
              <c:pt idx="7">
                <c:v>0.142334932863832</c:v>
              </c:pt>
              <c:pt idx="8">
                <c:v>0.328786228732909</c:v>
              </c:pt>
              <c:pt idx="9">
                <c:v>0.444309891875852</c:v>
              </c:pt>
            </c:numLit>
          </c:xVal>
          <c:yVal>
            <c:numLit>
              <c:formatCode>General</c:formatCode>
              <c:ptCount val="10"/>
              <c:pt idx="0">
                <c:v>-0.126666822579989</c:v>
              </c:pt>
              <c:pt idx="1">
                <c:v>0.00986115043808905</c:v>
              </c:pt>
              <c:pt idx="2">
                <c:v>0.169123139853728</c:v>
              </c:pt>
              <c:pt idx="3">
                <c:v>-0.144335650340764</c:v>
              </c:pt>
              <c:pt idx="4">
                <c:v>0.309114807651075</c:v>
              </c:pt>
              <c:pt idx="5">
                <c:v>-0.146483285533777</c:v>
              </c:pt>
              <c:pt idx="6">
                <c:v>0.173630413534662</c:v>
              </c:pt>
              <c:pt idx="7">
                <c:v>-0.141763830855319</c:v>
              </c:pt>
              <c:pt idx="8">
                <c:v>0.0159536891312811</c:v>
              </c:pt>
              <c:pt idx="9">
                <c:v>-0.118433611298985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484344"/>
        <c:axId val="1801489336"/>
      </c:scatterChart>
      <c:valAx>
        <c:axId val="1801484344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489336"/>
        <c:crossesAt val="-0.6"/>
        <c:crossBetween val="midCat"/>
        <c:majorUnit val="0.3"/>
        <c:minorUnit val="0.1"/>
      </c:valAx>
      <c:valAx>
        <c:axId val="1801489336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484344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32643076932807"/>
          <c:w val="0.80105019218159"/>
          <c:h val="0.77720256411067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-0.42568590044728</c:v>
              </c:pt>
              <c:pt idx="1">
                <c:v>-0.320955483502348</c:v>
              </c:pt>
              <c:pt idx="2">
                <c:v>-0.24241907928802</c:v>
              </c:pt>
              <c:pt idx="3">
                <c:v>-0.135403790653109</c:v>
              </c:pt>
              <c:pt idx="4">
                <c:v>-0.0157082958597432</c:v>
              </c:pt>
              <c:pt idx="5">
                <c:v>0.0190726051670306</c:v>
              </c:pt>
              <c:pt idx="6">
                <c:v>0.244336744741479</c:v>
              </c:pt>
              <c:pt idx="7">
                <c:v>0.133903730251736</c:v>
              </c:pt>
              <c:pt idx="8">
                <c:v>0.321177765227643</c:v>
              </c:pt>
              <c:pt idx="9">
                <c:v>0.421681704362611</c:v>
              </c:pt>
            </c:numLit>
          </c:xVal>
          <c:yVal>
            <c:numLit>
              <c:formatCode>General</c:formatCode>
              <c:ptCount val="10"/>
              <c:pt idx="0">
                <c:v>-0.237724469675908</c:v>
              </c:pt>
              <c:pt idx="1">
                <c:v>0.0440305759611099</c:v>
              </c:pt>
              <c:pt idx="2">
                <c:v>0.15677888298858</c:v>
              </c:pt>
              <c:pt idx="3">
                <c:v>-0.0724952403619108</c:v>
              </c:pt>
              <c:pt idx="4">
                <c:v>0.309267789408871</c:v>
              </c:pt>
              <c:pt idx="5">
                <c:v>-0.0736507072755843</c:v>
              </c:pt>
              <c:pt idx="6">
                <c:v>0.153138001501684</c:v>
              </c:pt>
              <c:pt idx="7">
                <c:v>-0.0745096318057098</c:v>
              </c:pt>
              <c:pt idx="8">
                <c:v>0.0392274879609139</c:v>
              </c:pt>
              <c:pt idx="9">
                <c:v>-0.244062688702047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514680"/>
        <c:axId val="1801519672"/>
      </c:scatterChart>
      <c:valAx>
        <c:axId val="1801514680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519672"/>
        <c:crossesAt val="-0.6"/>
        <c:crossBetween val="midCat"/>
        <c:majorUnit val="0.3"/>
        <c:minorUnit val="0.1"/>
      </c:valAx>
      <c:valAx>
        <c:axId val="1801519672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514680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32643076932807"/>
          <c:w val="0.80105019218159"/>
          <c:h val="0.77720256411067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-0.457282513027346</c:v>
              </c:pt>
              <c:pt idx="1">
                <c:v>-0.356747898796674</c:v>
              </c:pt>
              <c:pt idx="2">
                <c:v>-0.19363325038362</c:v>
              </c:pt>
              <c:pt idx="3">
                <c:v>-0.148669571761962</c:v>
              </c:pt>
              <c:pt idx="4">
                <c:v>-0.00227858038451614</c:v>
              </c:pt>
              <c:pt idx="5">
                <c:v>0.00129040553743403</c:v>
              </c:pt>
              <c:pt idx="6">
                <c:v>0.194211755507945</c:v>
              </c:pt>
              <c:pt idx="7">
                <c:v>0.148671591763579</c:v>
              </c:pt>
              <c:pt idx="8">
                <c:v>0.357071123404374</c:v>
              </c:pt>
              <c:pt idx="9">
                <c:v>0.457366938140786</c:v>
              </c:pt>
            </c:numLit>
          </c:xVal>
          <c:yVal>
            <c:numLit>
              <c:formatCode>General</c:formatCode>
              <c:ptCount val="10"/>
              <c:pt idx="0">
                <c:v>-0.100024886157593</c:v>
              </c:pt>
              <c:pt idx="1">
                <c:v>0.036243638603071</c:v>
              </c:pt>
              <c:pt idx="2">
                <c:v>0.181868170499022</c:v>
              </c:pt>
              <c:pt idx="3">
                <c:v>-0.14734914623211</c:v>
              </c:pt>
              <c:pt idx="4">
                <c:v>0.221846705479429</c:v>
              </c:pt>
              <c:pt idx="5">
                <c:v>-0.161296320463552</c:v>
              </c:pt>
              <c:pt idx="6">
                <c:v>0.181528556240299</c:v>
              </c:pt>
              <c:pt idx="7">
                <c:v>-0.147609511319464</c:v>
              </c:pt>
              <c:pt idx="8">
                <c:v>0.035618587063396</c:v>
              </c:pt>
              <c:pt idx="9">
                <c:v>-0.100825793712497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456728"/>
        <c:axId val="1858992344"/>
      </c:scatterChart>
      <c:valAx>
        <c:axId val="1801456728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8992344"/>
        <c:crossesAt val="-0.6"/>
        <c:crossBetween val="midCat"/>
        <c:majorUnit val="0.3"/>
        <c:minorUnit val="0.1"/>
      </c:valAx>
      <c:valAx>
        <c:axId val="1858992344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1456728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32643076932807"/>
          <c:w val="0.80105019218159"/>
          <c:h val="0.77720256411067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-0.49689634752269</c:v>
              </c:pt>
              <c:pt idx="1">
                <c:v>-0.311239678868349</c:v>
              </c:pt>
              <c:pt idx="2">
                <c:v>-0.0886311039253472</c:v>
              </c:pt>
              <c:pt idx="3">
                <c:v>-0.130875746802089</c:v>
              </c:pt>
              <c:pt idx="4">
                <c:v>-0.0160290748378961</c:v>
              </c:pt>
              <c:pt idx="5">
                <c:v>-0.00133723280447842</c:v>
              </c:pt>
              <c:pt idx="6">
                <c:v>0.0948922685909857</c:v>
              </c:pt>
              <c:pt idx="7">
                <c:v>0.134191307607417</c:v>
              </c:pt>
              <c:pt idx="8">
                <c:v>0.316266000958239</c:v>
              </c:pt>
              <c:pt idx="9">
                <c:v>0.499659607604209</c:v>
              </c:pt>
            </c:numLit>
          </c:xVal>
          <c:yVal>
            <c:numLit>
              <c:formatCode>General</c:formatCode>
              <c:ptCount val="10"/>
              <c:pt idx="0">
                <c:v>-0.1781037491954</c:v>
              </c:pt>
              <c:pt idx="1">
                <c:v>0.0525022779001433</c:v>
              </c:pt>
              <c:pt idx="2">
                <c:v>0.177739844959629</c:v>
              </c:pt>
              <c:pt idx="3">
                <c:v>-0.123391828575654</c:v>
              </c:pt>
              <c:pt idx="4">
                <c:v>0.274558530563539</c:v>
              </c:pt>
              <c:pt idx="5">
                <c:v>-0.121921211188141</c:v>
              </c:pt>
              <c:pt idx="6">
                <c:v>0.176842845911741</c:v>
              </c:pt>
              <c:pt idx="7">
                <c:v>-0.124687385060758</c:v>
              </c:pt>
              <c:pt idx="8">
                <c:v>0.0494352462211226</c:v>
              </c:pt>
              <c:pt idx="9">
                <c:v>-0.182974571536221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8984824"/>
        <c:axId val="1858977624"/>
      </c:scatterChart>
      <c:valAx>
        <c:axId val="1858984824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8977624"/>
        <c:crossesAt val="-0.6"/>
        <c:crossBetween val="midCat"/>
        <c:majorUnit val="0.3"/>
        <c:minorUnit val="0.1"/>
      </c:valAx>
      <c:valAx>
        <c:axId val="1858977624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8984824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32643076932807"/>
          <c:w val="0.80105019218159"/>
          <c:h val="0.77720256411067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-0.431701697400309</c:v>
              </c:pt>
              <c:pt idx="1">
                <c:v>-0.30292605625095</c:v>
              </c:pt>
              <c:pt idx="2">
                <c:v>-0.220964121512034</c:v>
              </c:pt>
              <c:pt idx="3">
                <c:v>-0.126462956466599</c:v>
              </c:pt>
              <c:pt idx="4">
                <c:v>-0.0211865093699876</c:v>
              </c:pt>
              <c:pt idx="5">
                <c:v>0.0241288626287992</c:v>
              </c:pt>
              <c:pt idx="6">
                <c:v>0.22428239052522</c:v>
              </c:pt>
              <c:pt idx="7">
                <c:v>0.123587805014754</c:v>
              </c:pt>
              <c:pt idx="8">
                <c:v>0.303482075476048</c:v>
              </c:pt>
              <c:pt idx="9">
                <c:v>0.427760207355057</c:v>
              </c:pt>
            </c:numLit>
          </c:xVal>
          <c:yVal>
            <c:numLit>
              <c:formatCode>General</c:formatCode>
              <c:ptCount val="10"/>
              <c:pt idx="0">
                <c:v>-0.183073496403426</c:v>
              </c:pt>
              <c:pt idx="1">
                <c:v>0.0445125775915139</c:v>
              </c:pt>
              <c:pt idx="2">
                <c:v>0.184261633704223</c:v>
              </c:pt>
              <c:pt idx="3">
                <c:v>-0.131813492472184</c:v>
              </c:pt>
              <c:pt idx="4">
                <c:v>0.342975011234273</c:v>
              </c:pt>
              <c:pt idx="5">
                <c:v>-0.149511217853431</c:v>
              </c:pt>
              <c:pt idx="6">
                <c:v>0.17988610412537</c:v>
              </c:pt>
              <c:pt idx="7">
                <c:v>-0.13427079303153</c:v>
              </c:pt>
              <c:pt idx="8">
                <c:v>0.038553279437582</c:v>
              </c:pt>
              <c:pt idx="9">
                <c:v>-0.191519606332389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4183560"/>
        <c:axId val="1884188744"/>
      </c:scatterChart>
      <c:valAx>
        <c:axId val="1884183560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4188744"/>
        <c:crossesAt val="-0.6"/>
        <c:crossBetween val="midCat"/>
        <c:majorUnit val="0.3"/>
        <c:minorUnit val="0.1"/>
      </c:valAx>
      <c:valAx>
        <c:axId val="1884188744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4183560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32643076932807"/>
          <c:w val="0.80105019218159"/>
          <c:h val="0.77720256411067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-0.444513459021283</c:v>
              </c:pt>
              <c:pt idx="1">
                <c:v>-0.265632140956305</c:v>
              </c:pt>
              <c:pt idx="2">
                <c:v>-0.17811193903809</c:v>
              </c:pt>
              <c:pt idx="3">
                <c:v>-0.105510361869043</c:v>
              </c:pt>
              <c:pt idx="4">
                <c:v>-0.0141114144310431</c:v>
              </c:pt>
              <c:pt idx="5">
                <c:v>0.0104503534340497</c:v>
              </c:pt>
              <c:pt idx="6">
                <c:v>0.181953293479094</c:v>
              </c:pt>
              <c:pt idx="7">
                <c:v>0.105832274608434</c:v>
              </c:pt>
              <c:pt idx="8">
                <c:v>0.267441023796003</c:v>
              </c:pt>
              <c:pt idx="9">
                <c:v>0.442202369998182</c:v>
              </c:pt>
            </c:numLit>
          </c:xVal>
          <c:yVal>
            <c:numLit>
              <c:formatCode>General</c:formatCode>
              <c:ptCount val="10"/>
              <c:pt idx="0">
                <c:v>-0.288885284207797</c:v>
              </c:pt>
              <c:pt idx="1">
                <c:v>0.0556752512766948</c:v>
              </c:pt>
              <c:pt idx="2">
                <c:v>0.225658773168691</c:v>
              </c:pt>
              <c:pt idx="3">
                <c:v>-0.0700218810443357</c:v>
              </c:pt>
              <c:pt idx="4">
                <c:v>0.279275040850805</c:v>
              </c:pt>
              <c:pt idx="5">
                <c:v>-0.112260512764943</c:v>
              </c:pt>
              <c:pt idx="6">
                <c:v>0.223512655421344</c:v>
              </c:pt>
              <c:pt idx="7">
                <c:v>-0.071281558852561</c:v>
              </c:pt>
              <c:pt idx="8">
                <c:v>0.0524979442884267</c:v>
              </c:pt>
              <c:pt idx="9">
                <c:v>-0.294170428136325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4218280"/>
        <c:axId val="1884223400"/>
      </c:scatterChart>
      <c:valAx>
        <c:axId val="1884218280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4223400"/>
        <c:crossesAt val="-0.6"/>
        <c:crossBetween val="midCat"/>
        <c:majorUnit val="0.3"/>
        <c:minorUnit val="0.1"/>
      </c:valAx>
      <c:valAx>
        <c:axId val="1884223400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4218280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32643076932807"/>
          <c:w val="0.80105019218159"/>
          <c:h val="0.77720256411067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-0.453153404026031</c:v>
              </c:pt>
              <c:pt idx="1">
                <c:v>-0.308017246560343</c:v>
              </c:pt>
              <c:pt idx="2">
                <c:v>-0.250736359278163</c:v>
              </c:pt>
              <c:pt idx="3">
                <c:v>-0.127396351485136</c:v>
              </c:pt>
              <c:pt idx="4">
                <c:v>-0.0181615563766551</c:v>
              </c:pt>
              <c:pt idx="5">
                <c:v>0.0064774221260551</c:v>
              </c:pt>
              <c:pt idx="6">
                <c:v>0.255989991708136</c:v>
              </c:pt>
              <c:pt idx="7">
                <c:v>0.129975735012652</c:v>
              </c:pt>
              <c:pt idx="8">
                <c:v>0.31155994920653</c:v>
              </c:pt>
              <c:pt idx="9">
                <c:v>0.453461819672955</c:v>
              </c:pt>
            </c:numLit>
          </c:xVal>
          <c:yVal>
            <c:numLit>
              <c:formatCode>General</c:formatCode>
              <c:ptCount val="10"/>
              <c:pt idx="0">
                <c:v>-0.222813132662275</c:v>
              </c:pt>
              <c:pt idx="1">
                <c:v>0.0181653467611629</c:v>
              </c:pt>
              <c:pt idx="2">
                <c:v>0.145772675741539</c:v>
              </c:pt>
              <c:pt idx="3">
                <c:v>-0.0551053415148331</c:v>
              </c:pt>
              <c:pt idx="4">
                <c:v>0.287843768892136</c:v>
              </c:pt>
              <c:pt idx="5">
                <c:v>-0.0445742643612275</c:v>
              </c:pt>
              <c:pt idx="6">
                <c:v>0.14238565107951</c:v>
              </c:pt>
              <c:pt idx="7">
                <c:v>-0.0568256499270345</c:v>
              </c:pt>
              <c:pt idx="8">
                <c:v>0.0140240124137218</c:v>
              </c:pt>
              <c:pt idx="9">
                <c:v>-0.228873066422701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4248616"/>
        <c:axId val="1884253736"/>
      </c:scatterChart>
      <c:valAx>
        <c:axId val="1884248616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4253736"/>
        <c:crossesAt val="-0.6"/>
        <c:crossBetween val="midCat"/>
        <c:majorUnit val="0.3"/>
        <c:minorUnit val="0.1"/>
      </c:valAx>
      <c:valAx>
        <c:axId val="1884253736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4248616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4976606001976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RFA'!$CG$16</c:f>
              <c:strCache>
                <c:ptCount val="1"/>
                <c:pt idx="0">
                  <c:v>Globoquadrina pseudofoliata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RFA'!$CH$16:$CP$16</c:f>
              <c:numCache>
                <c:formatCode>0.000</c:formatCode>
                <c:ptCount val="9"/>
                <c:pt idx="0">
                  <c:v>4.027164419914741</c:v>
                </c:pt>
                <c:pt idx="1">
                  <c:v>17.53868394455218</c:v>
                </c:pt>
                <c:pt idx="2">
                  <c:v>17.93737725993669</c:v>
                </c:pt>
                <c:pt idx="3">
                  <c:v>6.548850282229608</c:v>
                </c:pt>
                <c:pt idx="4">
                  <c:v>6.449783630581286</c:v>
                </c:pt>
                <c:pt idx="5">
                  <c:v>5.422414771123956</c:v>
                </c:pt>
                <c:pt idx="6">
                  <c:v>3.762870832863489</c:v>
                </c:pt>
                <c:pt idx="7">
                  <c:v>2.80444170081432</c:v>
                </c:pt>
                <c:pt idx="8">
                  <c:v>0.634573172157046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0384584"/>
        <c:axId val="1880390712"/>
      </c:barChart>
      <c:catAx>
        <c:axId val="1880384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390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0390712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3845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419309935795"/>
          <c:y val="0.0932643076932807"/>
          <c:w val="0.80105019218159"/>
          <c:h val="0.77720256411067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-0.425131993621591</c:v>
              </c:pt>
              <c:pt idx="1">
                <c:v>-0.263089130448457</c:v>
              </c:pt>
              <c:pt idx="2">
                <c:v>-0.156258822704367</c:v>
              </c:pt>
              <c:pt idx="3">
                <c:v>-0.185023710446981</c:v>
              </c:pt>
              <c:pt idx="4">
                <c:v>-0.00910897499482336</c:v>
              </c:pt>
              <c:pt idx="5">
                <c:v>0.00484088090242865</c:v>
              </c:pt>
              <c:pt idx="6">
                <c:v>0.15891931132459</c:v>
              </c:pt>
              <c:pt idx="7">
                <c:v>0.185220488930111</c:v>
              </c:pt>
              <c:pt idx="8">
                <c:v>0.264343655467856</c:v>
              </c:pt>
              <c:pt idx="9">
                <c:v>0.425288295591234</c:v>
              </c:pt>
            </c:numLit>
          </c:xVal>
          <c:yVal>
            <c:numLit>
              <c:formatCode>General</c:formatCode>
              <c:ptCount val="10"/>
              <c:pt idx="0">
                <c:v>-0.164426482886507</c:v>
              </c:pt>
              <c:pt idx="1">
                <c:v>0.0198150729719683</c:v>
              </c:pt>
              <c:pt idx="2">
                <c:v>0.255983314904442</c:v>
              </c:pt>
              <c:pt idx="3">
                <c:v>-0.158332010978731</c:v>
              </c:pt>
              <c:pt idx="4">
                <c:v>0.313916435924944</c:v>
              </c:pt>
              <c:pt idx="5">
                <c:v>-0.213862841668331</c:v>
              </c:pt>
              <c:pt idx="6">
                <c:v>0.255046402665789</c:v>
              </c:pt>
              <c:pt idx="7">
                <c:v>-0.159432614999867</c:v>
              </c:pt>
              <c:pt idx="8">
                <c:v>0.018247203317196</c:v>
              </c:pt>
              <c:pt idx="9">
                <c:v>-0.166954479250903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678472"/>
        <c:axId val="1883673480"/>
      </c:scatterChart>
      <c:valAx>
        <c:axId val="1883678472"/>
        <c:scaling>
          <c:orientation val="minMax"/>
          <c:max val="0.6"/>
          <c:min val="-0.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3673480"/>
        <c:crossesAt val="-0.6"/>
        <c:crossBetween val="midCat"/>
        <c:majorUnit val="0.3"/>
        <c:minorUnit val="0.1"/>
      </c:valAx>
      <c:valAx>
        <c:axId val="1883673480"/>
        <c:scaling>
          <c:orientation val="minMax"/>
          <c:max val="0.6"/>
          <c:min val="-0.6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3678472"/>
        <c:crossesAt val="-6.0"/>
        <c:crossBetween val="midCat"/>
        <c:majorUnit val="0.3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742806948161"/>
          <c:y val="0.0875578007042966"/>
          <c:w val="0.763158439526253"/>
          <c:h val="0.70507071093459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4EE257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'Size &amp; Shape Coords'!$P$32:$P$45</c:f>
              <c:numCache>
                <c:formatCode>0.000</c:formatCode>
                <c:ptCount val="14"/>
                <c:pt idx="0">
                  <c:v>156.5463417273673</c:v>
                </c:pt>
                <c:pt idx="1">
                  <c:v>56.31126742976068</c:v>
                </c:pt>
                <c:pt idx="2">
                  <c:v>480.0171182101976</c:v>
                </c:pt>
                <c:pt idx="3">
                  <c:v>162.2364803329864</c:v>
                </c:pt>
                <c:pt idx="4">
                  <c:v>837.1280116545267</c:v>
                </c:pt>
                <c:pt idx="5">
                  <c:v>417.5736940686783</c:v>
                </c:pt>
                <c:pt idx="6">
                  <c:v>673.5313865764827</c:v>
                </c:pt>
                <c:pt idx="7">
                  <c:v>263.8208062434965</c:v>
                </c:pt>
                <c:pt idx="8">
                  <c:v>669.5434443288245</c:v>
                </c:pt>
                <c:pt idx="9">
                  <c:v>371.7545889698231</c:v>
                </c:pt>
                <c:pt idx="10">
                  <c:v>93.32705202913628</c:v>
                </c:pt>
                <c:pt idx="11">
                  <c:v>671.2258064516126</c:v>
                </c:pt>
                <c:pt idx="12">
                  <c:v>1701.054808168575</c:v>
                </c:pt>
                <c:pt idx="13">
                  <c:v>610.9376599375648</c:v>
                </c:pt>
              </c:numCache>
            </c:numRef>
          </c:xVal>
          <c:yVal>
            <c:numRef>
              <c:f>'Size &amp; Shape Coords'!$P$49:$P$62</c:f>
              <c:numCache>
                <c:formatCode>0.000</c:formatCode>
                <c:ptCount val="14"/>
                <c:pt idx="0">
                  <c:v>86.56908099640789</c:v>
                </c:pt>
                <c:pt idx="1">
                  <c:v>51.88974233139593</c:v>
                </c:pt>
                <c:pt idx="2">
                  <c:v>150.5893772144143</c:v>
                </c:pt>
                <c:pt idx="3">
                  <c:v>87.64055904442575</c:v>
                </c:pt>
                <c:pt idx="4">
                  <c:v>199.9673812021912</c:v>
                </c:pt>
                <c:pt idx="5">
                  <c:v>140.8061825681319</c:v>
                </c:pt>
                <c:pt idx="6">
                  <c:v>178.1924968820752</c:v>
                </c:pt>
                <c:pt idx="7">
                  <c:v>112.442460112291</c:v>
                </c:pt>
                <c:pt idx="8">
                  <c:v>177.6927116345822</c:v>
                </c:pt>
                <c:pt idx="9">
                  <c:v>130.9080247397551</c:v>
                </c:pt>
                <c:pt idx="10">
                  <c:v>66.43722889101526</c:v>
                </c:pt>
                <c:pt idx="11">
                  <c:v>177.0120600935743</c:v>
                </c:pt>
                <c:pt idx="12">
                  <c:v>281.7142837701134</c:v>
                </c:pt>
                <c:pt idx="13">
                  <c:v>170.9727841756634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8605480"/>
        <c:axId val="1858613720"/>
      </c:scatterChart>
      <c:valAx>
        <c:axId val="1858605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Sum of Distances (S)</a:t>
                </a:r>
              </a:p>
            </c:rich>
          </c:tx>
          <c:layout>
            <c:manualLayout>
              <c:xMode val="edge"/>
              <c:yMode val="edge"/>
              <c:x val="0.415204974761409"/>
              <c:y val="0.87557800704296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8613720"/>
        <c:crosses val="autoZero"/>
        <c:crossBetween val="midCat"/>
      </c:valAx>
      <c:valAx>
        <c:axId val="185861372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Weighted Sum of Distances</a:t>
                </a:r>
              </a:p>
            </c:rich>
          </c:tx>
          <c:layout>
            <c:manualLayout>
              <c:xMode val="edge"/>
              <c:yMode val="edge"/>
              <c:x val="0.0380117230415375"/>
              <c:y val="0.1751156014085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8605480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091129776181"/>
          <c:y val="0.0875578007042966"/>
          <c:w val="0.781251083722317"/>
          <c:h val="0.70507071093459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4EE257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'Size &amp; Shape Coords'!$Q$32:$Q$45</c:f>
              <c:numCache>
                <c:formatCode>0.000</c:formatCode>
                <c:ptCount val="14"/>
                <c:pt idx="0">
                  <c:v>12.51184805403931</c:v>
                </c:pt>
                <c:pt idx="1">
                  <c:v>7.504083383715874</c:v>
                </c:pt>
                <c:pt idx="2">
                  <c:v>21.90929296463484</c:v>
                </c:pt>
                <c:pt idx="3">
                  <c:v>12.73720849844998</c:v>
                </c:pt>
                <c:pt idx="4">
                  <c:v>28.93316456343009</c:v>
                </c:pt>
                <c:pt idx="5">
                  <c:v>20.43461998835991</c:v>
                </c:pt>
                <c:pt idx="6">
                  <c:v>25.9524832448936</c:v>
                </c:pt>
                <c:pt idx="7">
                  <c:v>16.24256156656014</c:v>
                </c:pt>
                <c:pt idx="8">
                  <c:v>25.87553756598739</c:v>
                </c:pt>
                <c:pt idx="9">
                  <c:v>19.28093848778692</c:v>
                </c:pt>
                <c:pt idx="10">
                  <c:v>9.660592736946128</c:v>
                </c:pt>
                <c:pt idx="11">
                  <c:v>25.90802590803886</c:v>
                </c:pt>
                <c:pt idx="12">
                  <c:v>41.24384570052331</c:v>
                </c:pt>
                <c:pt idx="13">
                  <c:v>24.7171531519624</c:v>
                </c:pt>
              </c:numCache>
            </c:numRef>
          </c:xVal>
          <c:yVal>
            <c:numRef>
              <c:f>'Size &amp; Shape Coords'!$Q$49:$Q$62</c:f>
              <c:numCache>
                <c:formatCode>0.000</c:formatCode>
                <c:ptCount val="14"/>
                <c:pt idx="0">
                  <c:v>52.18211390912242</c:v>
                </c:pt>
                <c:pt idx="1">
                  <c:v>18.77042247658689</c:v>
                </c:pt>
                <c:pt idx="2">
                  <c:v>160.0057060700659</c:v>
                </c:pt>
                <c:pt idx="3">
                  <c:v>54.07882677766214</c:v>
                </c:pt>
                <c:pt idx="4">
                  <c:v>279.0426705515089</c:v>
                </c:pt>
                <c:pt idx="5">
                  <c:v>139.1912313562261</c:v>
                </c:pt>
                <c:pt idx="6">
                  <c:v>224.5104621921609</c:v>
                </c:pt>
                <c:pt idx="7">
                  <c:v>87.94026874783213</c:v>
                </c:pt>
                <c:pt idx="8">
                  <c:v>223.1811481096082</c:v>
                </c:pt>
                <c:pt idx="9">
                  <c:v>123.9181963232743</c:v>
                </c:pt>
                <c:pt idx="10">
                  <c:v>31.10901734304542</c:v>
                </c:pt>
                <c:pt idx="11">
                  <c:v>223.7419354838709</c:v>
                </c:pt>
                <c:pt idx="12">
                  <c:v>567.018269389525</c:v>
                </c:pt>
                <c:pt idx="13">
                  <c:v>203.6458866458549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8578968"/>
        <c:axId val="1858551496"/>
      </c:scatterChart>
      <c:valAx>
        <c:axId val="1858578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Square Root (S)</a:t>
                </a:r>
              </a:p>
            </c:rich>
          </c:tx>
          <c:layout>
            <c:manualLayout>
              <c:xMode val="edge"/>
              <c:yMode val="edge"/>
              <c:x val="0.451705172043085"/>
              <c:y val="0.87557800704296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8551496"/>
        <c:crosses val="autoZero"/>
        <c:crossBetween val="midCat"/>
      </c:valAx>
      <c:valAx>
        <c:axId val="185855149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S'</a:t>
                </a:r>
              </a:p>
            </c:rich>
          </c:tx>
          <c:layout>
            <c:manualLayout>
              <c:xMode val="edge"/>
              <c:yMode val="edge"/>
              <c:x val="0.0369318694123277"/>
              <c:y val="0.4101391717201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8578968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2492668621701"/>
          <c:y val="0.0863636842838269"/>
          <c:w val="0.785923753665689"/>
          <c:h val="0.70909130254089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4EE257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'Size &amp; Shape Coords'!$Q$32:$Q$45</c:f>
              <c:numCache>
                <c:formatCode>0.000</c:formatCode>
                <c:ptCount val="14"/>
                <c:pt idx="0">
                  <c:v>12.51184805403931</c:v>
                </c:pt>
                <c:pt idx="1">
                  <c:v>7.504083383715874</c:v>
                </c:pt>
                <c:pt idx="2">
                  <c:v>21.90929296463484</c:v>
                </c:pt>
                <c:pt idx="3">
                  <c:v>12.73720849844998</c:v>
                </c:pt>
                <c:pt idx="4">
                  <c:v>28.93316456343009</c:v>
                </c:pt>
                <c:pt idx="5">
                  <c:v>20.43461998835991</c:v>
                </c:pt>
                <c:pt idx="6">
                  <c:v>25.9524832448936</c:v>
                </c:pt>
                <c:pt idx="7">
                  <c:v>16.24256156656014</c:v>
                </c:pt>
                <c:pt idx="8">
                  <c:v>25.87553756598739</c:v>
                </c:pt>
                <c:pt idx="9">
                  <c:v>19.28093848778692</c:v>
                </c:pt>
                <c:pt idx="10">
                  <c:v>9.660592736946128</c:v>
                </c:pt>
                <c:pt idx="11">
                  <c:v>25.90802590803886</c:v>
                </c:pt>
                <c:pt idx="12">
                  <c:v>41.24384570052331</c:v>
                </c:pt>
                <c:pt idx="13">
                  <c:v>24.7171531519624</c:v>
                </c:pt>
              </c:numCache>
            </c:numRef>
          </c:xVal>
          <c:yVal>
            <c:numRef>
              <c:f>'Size &amp; Shape Coords'!$R$49:$R$62</c:f>
              <c:numCache>
                <c:formatCode>0.000</c:formatCode>
                <c:ptCount val="14"/>
                <c:pt idx="0">
                  <c:v>7.223718842059291</c:v>
                </c:pt>
                <c:pt idx="1">
                  <c:v>4.332484561609758</c:v>
                </c:pt>
                <c:pt idx="2">
                  <c:v>12.6493361908863</c:v>
                </c:pt>
                <c:pt idx="3">
                  <c:v>7.353830755304485</c:v>
                </c:pt>
                <c:pt idx="4">
                  <c:v>16.7045703492041</c:v>
                </c:pt>
                <c:pt idx="5">
                  <c:v>11.7979333510673</c:v>
                </c:pt>
                <c:pt idx="6">
                  <c:v>14.98367318757857</c:v>
                </c:pt>
                <c:pt idx="7">
                  <c:v>9.37764729278256</c:v>
                </c:pt>
                <c:pt idx="8">
                  <c:v>14.9392485791491</c:v>
                </c:pt>
                <c:pt idx="9">
                  <c:v>11.1318550261524</c:v>
                </c:pt>
                <c:pt idx="10">
                  <c:v>5.577545817207191</c:v>
                </c:pt>
                <c:pt idx="11">
                  <c:v>14.95800573217803</c:v>
                </c:pt>
                <c:pt idx="12">
                  <c:v>23.81214541761252</c:v>
                </c:pt>
                <c:pt idx="13">
                  <c:v>14.2704550258867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8541144"/>
        <c:axId val="1858520248"/>
      </c:scatterChart>
      <c:valAx>
        <c:axId val="1858541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Square Root (S)</a:t>
                </a:r>
              </a:p>
            </c:rich>
          </c:tx>
          <c:layout>
            <c:manualLayout>
              <c:xMode val="edge"/>
              <c:yMode val="edge"/>
              <c:x val="0.442815249266862"/>
              <c:y val="0.87727321404097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8520248"/>
        <c:crosses val="autoZero"/>
        <c:crossBetween val="midCat"/>
      </c:valAx>
      <c:valAx>
        <c:axId val="185852024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RCS</a:t>
                </a:r>
              </a:p>
            </c:rich>
          </c:tx>
          <c:layout>
            <c:manualLayout>
              <c:xMode val="edge"/>
              <c:yMode val="edge"/>
              <c:x val="0.0381231671554252"/>
              <c:y val="0.3909093078110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8541144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paperSize="0" orientation="landscape" horizontalDpi="-4" verticalDpi="-4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658512333055"/>
          <c:y val="0.0867583777396267"/>
          <c:w val="0.789917316883105"/>
          <c:h val="0.7077657131390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4EE257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'Size &amp; Shape Coords'!$Q$49:$Q$62</c:f>
              <c:numCache>
                <c:formatCode>0.000</c:formatCode>
                <c:ptCount val="14"/>
                <c:pt idx="0">
                  <c:v>52.18211390912242</c:v>
                </c:pt>
                <c:pt idx="1">
                  <c:v>18.77042247658689</c:v>
                </c:pt>
                <c:pt idx="2">
                  <c:v>160.0057060700659</c:v>
                </c:pt>
                <c:pt idx="3">
                  <c:v>54.07882677766214</c:v>
                </c:pt>
                <c:pt idx="4">
                  <c:v>279.0426705515089</c:v>
                </c:pt>
                <c:pt idx="5">
                  <c:v>139.1912313562261</c:v>
                </c:pt>
                <c:pt idx="6">
                  <c:v>224.5104621921609</c:v>
                </c:pt>
                <c:pt idx="7">
                  <c:v>87.94026874783213</c:v>
                </c:pt>
                <c:pt idx="8">
                  <c:v>223.1811481096082</c:v>
                </c:pt>
                <c:pt idx="9">
                  <c:v>123.9181963232743</c:v>
                </c:pt>
                <c:pt idx="10">
                  <c:v>31.10901734304542</c:v>
                </c:pt>
                <c:pt idx="11">
                  <c:v>223.7419354838709</c:v>
                </c:pt>
                <c:pt idx="12">
                  <c:v>567.018269389525</c:v>
                </c:pt>
                <c:pt idx="13">
                  <c:v>203.6458866458549</c:v>
                </c:pt>
              </c:numCache>
            </c:numRef>
          </c:xVal>
          <c:yVal>
            <c:numRef>
              <c:f>'Size &amp; Shape Coords'!$R$49:$R$62</c:f>
              <c:numCache>
                <c:formatCode>0.000</c:formatCode>
                <c:ptCount val="14"/>
                <c:pt idx="0">
                  <c:v>7.223718842059291</c:v>
                </c:pt>
                <c:pt idx="1">
                  <c:v>4.332484561609758</c:v>
                </c:pt>
                <c:pt idx="2">
                  <c:v>12.6493361908863</c:v>
                </c:pt>
                <c:pt idx="3">
                  <c:v>7.353830755304485</c:v>
                </c:pt>
                <c:pt idx="4">
                  <c:v>16.7045703492041</c:v>
                </c:pt>
                <c:pt idx="5">
                  <c:v>11.7979333510673</c:v>
                </c:pt>
                <c:pt idx="6">
                  <c:v>14.98367318757857</c:v>
                </c:pt>
                <c:pt idx="7">
                  <c:v>9.37764729278256</c:v>
                </c:pt>
                <c:pt idx="8">
                  <c:v>14.9392485791491</c:v>
                </c:pt>
                <c:pt idx="9">
                  <c:v>11.1318550261524</c:v>
                </c:pt>
                <c:pt idx="10">
                  <c:v>5.577545817207191</c:v>
                </c:pt>
                <c:pt idx="11">
                  <c:v>14.95800573217803</c:v>
                </c:pt>
                <c:pt idx="12">
                  <c:v>23.81214541761252</c:v>
                </c:pt>
                <c:pt idx="13">
                  <c:v>14.2704550258867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8512296"/>
        <c:axId val="1858483384"/>
      </c:scatterChart>
      <c:valAx>
        <c:axId val="1858512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S'</a:t>
                </a:r>
              </a:p>
            </c:rich>
          </c:tx>
          <c:layout>
            <c:manualLayout>
              <c:xMode val="edge"/>
              <c:yMode val="edge"/>
              <c:x val="0.523810419351563"/>
              <c:y val="0.87671623821096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8483384"/>
        <c:crosses val="autoZero"/>
        <c:crossBetween val="midCat"/>
      </c:valAx>
      <c:valAx>
        <c:axId val="185848338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RCS</a:t>
                </a:r>
              </a:p>
            </c:rich>
          </c:tx>
          <c:layout>
            <c:manualLayout>
              <c:xMode val="edge"/>
              <c:yMode val="edge"/>
              <c:x val="0.0364146280832637"/>
              <c:y val="0.3881295846246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8512296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130582467075"/>
          <c:y val="0.0655737704918033"/>
          <c:w val="0.810870425940924"/>
          <c:h val="0.75409836065573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'Dist. Landmarks &amp; Allometry'!$R$88:$R$105</c:f>
              <c:numCache>
                <c:formatCode>0.00</c:formatCode>
                <c:ptCount val="18"/>
                <c:pt idx="0">
                  <c:v>10.00061834242093</c:v>
                </c:pt>
                <c:pt idx="1">
                  <c:v>7.43170879459557</c:v>
                </c:pt>
                <c:pt idx="2">
                  <c:v>22.33782389474413</c:v>
                </c:pt>
                <c:pt idx="3">
                  <c:v>11.09017327355938</c:v>
                </c:pt>
                <c:pt idx="4">
                  <c:v>16.57175226487811</c:v>
                </c:pt>
                <c:pt idx="5">
                  <c:v>19.93954389933582</c:v>
                </c:pt>
                <c:pt idx="6">
                  <c:v>13.86126612305859</c:v>
                </c:pt>
                <c:pt idx="7">
                  <c:v>16.72015317224696</c:v>
                </c:pt>
                <c:pt idx="8">
                  <c:v>10.52907909115191</c:v>
                </c:pt>
                <c:pt idx="9">
                  <c:v>7.920552336907147</c:v>
                </c:pt>
                <c:pt idx="10">
                  <c:v>12.21417304847511</c:v>
                </c:pt>
                <c:pt idx="11">
                  <c:v>12.94887461187976</c:v>
                </c:pt>
                <c:pt idx="12">
                  <c:v>16.32074401036196</c:v>
                </c:pt>
                <c:pt idx="13">
                  <c:v>27.41444660337406</c:v>
                </c:pt>
                <c:pt idx="14">
                  <c:v>31.98747807030334</c:v>
                </c:pt>
                <c:pt idx="15">
                  <c:v>9.645170565368946</c:v>
                </c:pt>
                <c:pt idx="16">
                  <c:v>18.73337783178209</c:v>
                </c:pt>
                <c:pt idx="17">
                  <c:v>36.03031566721926</c:v>
                </c:pt>
              </c:numCache>
            </c:numRef>
          </c:xVal>
          <c:yVal>
            <c:numRef>
              <c:f>'Dist. Landmarks &amp; Allometry'!$S$88:$S$105</c:f>
              <c:numCache>
                <c:formatCode>0.00</c:formatCode>
                <c:ptCount val="18"/>
                <c:pt idx="0">
                  <c:v>3.919948179876839</c:v>
                </c:pt>
                <c:pt idx="1">
                  <c:v>0.0639684350309464</c:v>
                </c:pt>
                <c:pt idx="2">
                  <c:v>3.702618283505988</c:v>
                </c:pt>
                <c:pt idx="3">
                  <c:v>3.172208979746434</c:v>
                </c:pt>
                <c:pt idx="4">
                  <c:v>1.107708687391822</c:v>
                </c:pt>
                <c:pt idx="5">
                  <c:v>-3.473855171189498</c:v>
                </c:pt>
                <c:pt idx="6">
                  <c:v>2.22781154967015</c:v>
                </c:pt>
                <c:pt idx="7">
                  <c:v>5.270989963202575</c:v>
                </c:pt>
                <c:pt idx="8">
                  <c:v>-1.299355620154486</c:v>
                </c:pt>
                <c:pt idx="9">
                  <c:v>0.781612528247681</c:v>
                </c:pt>
                <c:pt idx="10">
                  <c:v>1.124972164383862</c:v>
                </c:pt>
                <c:pt idx="11">
                  <c:v>3.959455051816119</c:v>
                </c:pt>
                <c:pt idx="12">
                  <c:v>2.565347961735702</c:v>
                </c:pt>
                <c:pt idx="13">
                  <c:v>9.613163012266897</c:v>
                </c:pt>
                <c:pt idx="14">
                  <c:v>1.757588630305479</c:v>
                </c:pt>
                <c:pt idx="15">
                  <c:v>3.481827520988758</c:v>
                </c:pt>
                <c:pt idx="16">
                  <c:v>3.827664037273276</c:v>
                </c:pt>
                <c:pt idx="17">
                  <c:v>-2.565503584781916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8378248"/>
        <c:axId val="1858331704"/>
      </c:scatterChart>
      <c:valAx>
        <c:axId val="1858378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PC-1 (l = 85.20%)</a:t>
                </a:r>
              </a:p>
            </c:rich>
          </c:tx>
          <c:layout>
            <c:manualLayout>
              <c:xMode val="edge"/>
              <c:yMode val="edge"/>
              <c:x val="0.434783070209611"/>
              <c:y val="0.8918032786885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8331704"/>
        <c:crossesAt val="-8.0"/>
        <c:crossBetween val="midCat"/>
      </c:valAx>
      <c:valAx>
        <c:axId val="1858331704"/>
        <c:scaling>
          <c:orientation val="minMax"/>
          <c:max val="12.0"/>
          <c:min val="-8.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PC-2 (l = 11.55%)</a:t>
                </a:r>
              </a:p>
            </c:rich>
          </c:tx>
          <c:layout>
            <c:manualLayout>
              <c:xMode val="edge"/>
              <c:yMode val="edge"/>
              <c:x val="0.0282608995636247"/>
              <c:y val="0.28196721311475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8378248"/>
        <c:crosses val="autoZero"/>
        <c:crossBetween val="midCat"/>
        <c:majorUnit val="4.0"/>
        <c:minorUnit val="0.4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177378375541"/>
          <c:y val="0.0664452096710548"/>
          <c:w val="0.790210914467287"/>
          <c:h val="0.7508308692829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'Dist. Landmarks &amp; Allometry'!$BA$108:$BA$125</c:f>
              <c:numCache>
                <c:formatCode>0.00</c:formatCode>
                <c:ptCount val="18"/>
                <c:pt idx="0">
                  <c:v>7.27943671303303</c:v>
                </c:pt>
                <c:pt idx="1">
                  <c:v>5.840519416789034</c:v>
                </c:pt>
                <c:pt idx="2">
                  <c:v>17.54153693022246</c:v>
                </c:pt>
                <c:pt idx="3">
                  <c:v>8.70076231771228</c:v>
                </c:pt>
                <c:pt idx="4">
                  <c:v>13.07270604133215</c:v>
                </c:pt>
                <c:pt idx="5">
                  <c:v>14.89810809824996</c:v>
                </c:pt>
                <c:pt idx="6">
                  <c:v>10.92536298465347</c:v>
                </c:pt>
                <c:pt idx="7">
                  <c:v>12.51870792949416</c:v>
                </c:pt>
                <c:pt idx="8">
                  <c:v>8.269839189761993</c:v>
                </c:pt>
                <c:pt idx="9">
                  <c:v>5.96405874244571</c:v>
                </c:pt>
                <c:pt idx="10">
                  <c:v>9.396610315906798</c:v>
                </c:pt>
                <c:pt idx="11">
                  <c:v>9.136695453964938</c:v>
                </c:pt>
                <c:pt idx="12">
                  <c:v>12.58439394000658</c:v>
                </c:pt>
                <c:pt idx="13">
                  <c:v>21.71816318697133</c:v>
                </c:pt>
                <c:pt idx="14">
                  <c:v>23.91077262371383</c:v>
                </c:pt>
                <c:pt idx="15">
                  <c:v>7.089630187622224</c:v>
                </c:pt>
                <c:pt idx="16">
                  <c:v>13.69310027594448</c:v>
                </c:pt>
                <c:pt idx="17">
                  <c:v>27.21192210654188</c:v>
                </c:pt>
              </c:numCache>
            </c:numRef>
          </c:xVal>
          <c:yVal>
            <c:numRef>
              <c:f>'Dist. Landmarks &amp; Allometry'!$BB$108:$BB$125</c:f>
              <c:numCache>
                <c:formatCode>0.00</c:formatCode>
                <c:ptCount val="18"/>
                <c:pt idx="0">
                  <c:v>-0.84818679753522</c:v>
                </c:pt>
                <c:pt idx="1">
                  <c:v>-0.257110730897788</c:v>
                </c:pt>
                <c:pt idx="2">
                  <c:v>-2.951408764339298</c:v>
                </c:pt>
                <c:pt idx="3">
                  <c:v>-2.191210531092943</c:v>
                </c:pt>
                <c:pt idx="4">
                  <c:v>-0.295147201826604</c:v>
                </c:pt>
                <c:pt idx="5">
                  <c:v>1.12922742714393</c:v>
                </c:pt>
                <c:pt idx="6">
                  <c:v>-0.914637717549586</c:v>
                </c:pt>
                <c:pt idx="7">
                  <c:v>-0.964036835486054</c:v>
                </c:pt>
                <c:pt idx="8">
                  <c:v>-0.187326441148538</c:v>
                </c:pt>
                <c:pt idx="9">
                  <c:v>-0.419333923722431</c:v>
                </c:pt>
                <c:pt idx="10">
                  <c:v>-1.609637782801382</c:v>
                </c:pt>
                <c:pt idx="11">
                  <c:v>1.987108407201593</c:v>
                </c:pt>
                <c:pt idx="12">
                  <c:v>-1.942759378036462</c:v>
                </c:pt>
                <c:pt idx="13">
                  <c:v>-6.346094292936321</c:v>
                </c:pt>
                <c:pt idx="14">
                  <c:v>2.037998228903501</c:v>
                </c:pt>
                <c:pt idx="15">
                  <c:v>0.405973427672012</c:v>
                </c:pt>
                <c:pt idx="16">
                  <c:v>2.209089824702532</c:v>
                </c:pt>
                <c:pt idx="17">
                  <c:v>1.75165740521377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8362904"/>
        <c:axId val="1858328936"/>
      </c:scatterChart>
      <c:valAx>
        <c:axId val="1858362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PC-1 (l = 79.37%)</a:t>
                </a:r>
              </a:p>
            </c:rich>
          </c:tx>
          <c:layout>
            <c:manualLayout>
              <c:xMode val="edge"/>
              <c:yMode val="edge"/>
              <c:x val="0.43356705041568"/>
              <c:y val="0.89036580959213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8328936"/>
        <c:crossesAt val="-10.0"/>
        <c:crossBetween val="midCat"/>
      </c:valAx>
      <c:valAx>
        <c:axId val="1858328936"/>
        <c:scaling>
          <c:orientation val="minMax"/>
          <c:max val="5.0"/>
          <c:min val="-10.0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PC-2 (l = 9.13%)</a:t>
                </a:r>
              </a:p>
            </c:rich>
          </c:tx>
          <c:layout>
            <c:manualLayout>
              <c:xMode val="edge"/>
              <c:yMode val="edge"/>
              <c:x val="0.0303030734161497"/>
              <c:y val="0.28571440158553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8362904"/>
        <c:crosses val="autoZero"/>
        <c:crossBetween val="midCat"/>
        <c:majorUnit val="5.0"/>
        <c:minorUnit val="0.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793513867907"/>
          <c:y val="0.07443389219853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497970074939"/>
          <c:y val="0.171521577674889"/>
          <c:w val="0.835682666892851"/>
          <c:h val="0.66666877360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'Semilandmarks &amp; RFA'!$CG$17</c:f>
              <c:strCache>
                <c:ptCount val="1"/>
                <c:pt idx="0">
                  <c:v>Globorotalia eastropacia</c:v>
                </c:pt>
              </c:strCache>
            </c:strRef>
          </c:tx>
          <c:spPr>
            <a:solidFill>
              <a:srgbClr val="DD080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'Semilandmarks &amp; RFA'!$CH$17:$CP$17</c:f>
              <c:numCache>
                <c:formatCode>0.000</c:formatCode>
                <c:ptCount val="9"/>
                <c:pt idx="0">
                  <c:v>2.196512177924483</c:v>
                </c:pt>
                <c:pt idx="1">
                  <c:v>14.68615845717303</c:v>
                </c:pt>
                <c:pt idx="2">
                  <c:v>8.555147146462916</c:v>
                </c:pt>
                <c:pt idx="3">
                  <c:v>3.328889793647773</c:v>
                </c:pt>
                <c:pt idx="4">
                  <c:v>6.93542744823087</c:v>
                </c:pt>
                <c:pt idx="5">
                  <c:v>2.906031843007357</c:v>
                </c:pt>
                <c:pt idx="6">
                  <c:v>0.345664123325159</c:v>
                </c:pt>
                <c:pt idx="7">
                  <c:v>2.073507378624614</c:v>
                </c:pt>
                <c:pt idx="8">
                  <c:v>0.929639547139169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0425240"/>
        <c:axId val="1880431368"/>
      </c:barChart>
      <c:catAx>
        <c:axId val="1880425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Fourier Radial Harmonics</a:t>
                </a:r>
              </a:p>
            </c:rich>
          </c:tx>
          <c:layout>
            <c:manualLayout>
              <c:xMode val="edge"/>
              <c:yMode val="edge"/>
              <c:x val="0.408451640559989"/>
              <c:y val="0.909387987295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431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0431368"/>
        <c:scaling>
          <c:orientation val="minMax"/>
          <c:max val="30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Amplitudes</a:t>
                </a:r>
              </a:p>
            </c:rich>
          </c:tx>
          <c:layout>
            <c:manualLayout>
              <c:xMode val="edge"/>
              <c:yMode val="edge"/>
              <c:x val="0.0305165018809187"/>
              <c:y val="0.4110045351832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042524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Relationship Id="rId2" Type="http://schemas.openxmlformats.org/officeDocument/2006/relationships/image" Target="../media/image2.ti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4" Type="http://schemas.openxmlformats.org/officeDocument/2006/relationships/chart" Target="../charts/chart81.xml"/><Relationship Id="rId5" Type="http://schemas.openxmlformats.org/officeDocument/2006/relationships/chart" Target="../charts/chart82.xml"/><Relationship Id="rId6" Type="http://schemas.openxmlformats.org/officeDocument/2006/relationships/chart" Target="../charts/chart83.xml"/><Relationship Id="rId7" Type="http://schemas.openxmlformats.org/officeDocument/2006/relationships/chart" Target="../charts/chart84.xml"/><Relationship Id="rId8" Type="http://schemas.openxmlformats.org/officeDocument/2006/relationships/image" Target="../media/image14.jpeg"/><Relationship Id="rId9" Type="http://schemas.openxmlformats.org/officeDocument/2006/relationships/image" Target="../media/image15.jpeg"/><Relationship Id="rId10" Type="http://schemas.openxmlformats.org/officeDocument/2006/relationships/image" Target="../media/image16.jpeg"/><Relationship Id="rId1" Type="http://schemas.openxmlformats.org/officeDocument/2006/relationships/image" Target="../media/image9.jpeg"/><Relationship Id="rId2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4" Type="http://schemas.openxmlformats.org/officeDocument/2006/relationships/chart" Target="../charts/chart85.xml"/><Relationship Id="rId5" Type="http://schemas.openxmlformats.org/officeDocument/2006/relationships/chart" Target="../charts/chart86.xml"/><Relationship Id="rId1" Type="http://schemas.openxmlformats.org/officeDocument/2006/relationships/image" Target="../media/image17.png"/><Relationship Id="rId2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11" Type="http://schemas.openxmlformats.org/officeDocument/2006/relationships/chart" Target="../charts/chart11.xml"/><Relationship Id="rId12" Type="http://schemas.openxmlformats.org/officeDocument/2006/relationships/chart" Target="../charts/chart12.xml"/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6" Type="http://schemas.openxmlformats.org/officeDocument/2006/relationships/chart" Target="../charts/chart16.xml"/><Relationship Id="rId17" Type="http://schemas.openxmlformats.org/officeDocument/2006/relationships/chart" Target="../charts/chart17.xml"/><Relationship Id="rId18" Type="http://schemas.openxmlformats.org/officeDocument/2006/relationships/chart" Target="../charts/chart18.xml"/><Relationship Id="rId19" Type="http://schemas.openxmlformats.org/officeDocument/2006/relationships/chart" Target="../charts/chart19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9" Type="http://schemas.openxmlformats.org/officeDocument/2006/relationships/chart" Target="../charts/chart9.xml"/><Relationship Id="rId10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4" Type="http://schemas.openxmlformats.org/officeDocument/2006/relationships/chart" Target="../charts/chart23.xml"/><Relationship Id="rId1" Type="http://schemas.openxmlformats.org/officeDocument/2006/relationships/chart" Target="../charts/chart20.xml"/><Relationship Id="rId2" Type="http://schemas.openxmlformats.org/officeDocument/2006/relationships/chart" Target="../charts/chart2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4" Type="http://schemas.openxmlformats.org/officeDocument/2006/relationships/chart" Target="../charts/chart27.xml"/><Relationship Id="rId1" Type="http://schemas.openxmlformats.org/officeDocument/2006/relationships/chart" Target="../charts/chart24.xml"/><Relationship Id="rId2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Relationship Id="rId2" Type="http://schemas.openxmlformats.org/officeDocument/2006/relationships/chart" Target="../charts/chart29.xml"/><Relationship Id="rId3" Type="http://schemas.openxmlformats.org/officeDocument/2006/relationships/chart" Target="../charts/chart30.xml"/></Relationships>
</file>

<file path=xl/drawings/_rels/drawing7.xml.rels><?xml version="1.0" encoding="UTF-8" standalone="yes"?>
<Relationships xmlns="http://schemas.openxmlformats.org/package/2006/relationships"><Relationship Id="rId9" Type="http://schemas.openxmlformats.org/officeDocument/2006/relationships/chart" Target="../charts/chart36.xml"/><Relationship Id="rId20" Type="http://schemas.openxmlformats.org/officeDocument/2006/relationships/chart" Target="../charts/chart47.xml"/><Relationship Id="rId21" Type="http://schemas.openxmlformats.org/officeDocument/2006/relationships/chart" Target="../charts/chart48.xml"/><Relationship Id="rId22" Type="http://schemas.openxmlformats.org/officeDocument/2006/relationships/chart" Target="../charts/chart49.xml"/><Relationship Id="rId10" Type="http://schemas.openxmlformats.org/officeDocument/2006/relationships/chart" Target="../charts/chart37.xml"/><Relationship Id="rId11" Type="http://schemas.openxmlformats.org/officeDocument/2006/relationships/chart" Target="../charts/chart38.xml"/><Relationship Id="rId12" Type="http://schemas.openxmlformats.org/officeDocument/2006/relationships/chart" Target="../charts/chart39.xml"/><Relationship Id="rId13" Type="http://schemas.openxmlformats.org/officeDocument/2006/relationships/chart" Target="../charts/chart40.xml"/><Relationship Id="rId14" Type="http://schemas.openxmlformats.org/officeDocument/2006/relationships/chart" Target="../charts/chart41.xml"/><Relationship Id="rId15" Type="http://schemas.openxmlformats.org/officeDocument/2006/relationships/chart" Target="../charts/chart42.xml"/><Relationship Id="rId16" Type="http://schemas.openxmlformats.org/officeDocument/2006/relationships/chart" Target="../charts/chart43.xml"/><Relationship Id="rId17" Type="http://schemas.openxmlformats.org/officeDocument/2006/relationships/chart" Target="../charts/chart44.xml"/><Relationship Id="rId18" Type="http://schemas.openxmlformats.org/officeDocument/2006/relationships/chart" Target="../charts/chart45.xml"/><Relationship Id="rId19" Type="http://schemas.openxmlformats.org/officeDocument/2006/relationships/chart" Target="../charts/chart46.xml"/><Relationship Id="rId1" Type="http://schemas.openxmlformats.org/officeDocument/2006/relationships/chart" Target="../charts/chart31.xml"/><Relationship Id="rId2" Type="http://schemas.openxmlformats.org/officeDocument/2006/relationships/image" Target="../media/image3.jpeg"/><Relationship Id="rId3" Type="http://schemas.openxmlformats.org/officeDocument/2006/relationships/image" Target="../media/image4.jpeg"/><Relationship Id="rId4" Type="http://schemas.openxmlformats.org/officeDocument/2006/relationships/chart" Target="../charts/chart32.xml"/><Relationship Id="rId5" Type="http://schemas.openxmlformats.org/officeDocument/2006/relationships/image" Target="../media/image5.jpeg"/><Relationship Id="rId6" Type="http://schemas.openxmlformats.org/officeDocument/2006/relationships/chart" Target="../charts/chart33.xml"/><Relationship Id="rId7" Type="http://schemas.openxmlformats.org/officeDocument/2006/relationships/chart" Target="../charts/chart34.xml"/><Relationship Id="rId8" Type="http://schemas.openxmlformats.org/officeDocument/2006/relationships/chart" Target="../charts/chart3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4" Type="http://schemas.openxmlformats.org/officeDocument/2006/relationships/image" Target="../media/image8.jpeg"/><Relationship Id="rId5" Type="http://schemas.openxmlformats.org/officeDocument/2006/relationships/chart" Target="../charts/chart51.xml"/><Relationship Id="rId6" Type="http://schemas.openxmlformats.org/officeDocument/2006/relationships/chart" Target="../charts/chart52.xml"/><Relationship Id="rId7" Type="http://schemas.openxmlformats.org/officeDocument/2006/relationships/chart" Target="../charts/chart53.xml"/><Relationship Id="rId8" Type="http://schemas.openxmlformats.org/officeDocument/2006/relationships/chart" Target="../charts/chart54.xml"/><Relationship Id="rId9" Type="http://schemas.openxmlformats.org/officeDocument/2006/relationships/chart" Target="../charts/chart55.xml"/><Relationship Id="rId10" Type="http://schemas.openxmlformats.org/officeDocument/2006/relationships/chart" Target="../charts/chart56.xml"/><Relationship Id="rId11" Type="http://schemas.openxmlformats.org/officeDocument/2006/relationships/chart" Target="../charts/chart57.xml"/><Relationship Id="rId1" Type="http://schemas.openxmlformats.org/officeDocument/2006/relationships/chart" Target="../charts/chart50.xml"/><Relationship Id="rId2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9" Type="http://schemas.openxmlformats.org/officeDocument/2006/relationships/chart" Target="../charts/chart65.xml"/><Relationship Id="rId20" Type="http://schemas.openxmlformats.org/officeDocument/2006/relationships/chart" Target="../charts/chart76.xml"/><Relationship Id="rId21" Type="http://schemas.openxmlformats.org/officeDocument/2006/relationships/chart" Target="../charts/chart77.xml"/><Relationship Id="rId22" Type="http://schemas.openxmlformats.org/officeDocument/2006/relationships/chart" Target="../charts/chart78.xml"/><Relationship Id="rId23" Type="http://schemas.openxmlformats.org/officeDocument/2006/relationships/chart" Target="../charts/chart79.xml"/><Relationship Id="rId24" Type="http://schemas.openxmlformats.org/officeDocument/2006/relationships/chart" Target="../charts/chart80.xml"/><Relationship Id="rId25" Type="http://schemas.openxmlformats.org/officeDocument/2006/relationships/image" Target="../media/image10.jpeg"/><Relationship Id="rId26" Type="http://schemas.openxmlformats.org/officeDocument/2006/relationships/image" Target="../media/image11.jpeg"/><Relationship Id="rId10" Type="http://schemas.openxmlformats.org/officeDocument/2006/relationships/chart" Target="../charts/chart66.xml"/><Relationship Id="rId11" Type="http://schemas.openxmlformats.org/officeDocument/2006/relationships/chart" Target="../charts/chart67.xml"/><Relationship Id="rId12" Type="http://schemas.openxmlformats.org/officeDocument/2006/relationships/chart" Target="../charts/chart68.xml"/><Relationship Id="rId13" Type="http://schemas.openxmlformats.org/officeDocument/2006/relationships/chart" Target="../charts/chart69.xml"/><Relationship Id="rId14" Type="http://schemas.openxmlformats.org/officeDocument/2006/relationships/chart" Target="../charts/chart70.xml"/><Relationship Id="rId15" Type="http://schemas.openxmlformats.org/officeDocument/2006/relationships/chart" Target="../charts/chart71.xml"/><Relationship Id="rId16" Type="http://schemas.openxmlformats.org/officeDocument/2006/relationships/chart" Target="../charts/chart72.xml"/><Relationship Id="rId17" Type="http://schemas.openxmlformats.org/officeDocument/2006/relationships/chart" Target="../charts/chart73.xml"/><Relationship Id="rId18" Type="http://schemas.openxmlformats.org/officeDocument/2006/relationships/chart" Target="../charts/chart74.xml"/><Relationship Id="rId19" Type="http://schemas.openxmlformats.org/officeDocument/2006/relationships/chart" Target="../charts/chart75.xml"/><Relationship Id="rId1" Type="http://schemas.openxmlformats.org/officeDocument/2006/relationships/image" Target="../media/image9.jpeg"/><Relationship Id="rId2" Type="http://schemas.openxmlformats.org/officeDocument/2006/relationships/chart" Target="../charts/chart58.xml"/><Relationship Id="rId3" Type="http://schemas.openxmlformats.org/officeDocument/2006/relationships/chart" Target="../charts/chart59.xml"/><Relationship Id="rId4" Type="http://schemas.openxmlformats.org/officeDocument/2006/relationships/chart" Target="../charts/chart60.xml"/><Relationship Id="rId5" Type="http://schemas.openxmlformats.org/officeDocument/2006/relationships/chart" Target="../charts/chart61.xml"/><Relationship Id="rId6" Type="http://schemas.openxmlformats.org/officeDocument/2006/relationships/chart" Target="../charts/chart62.xml"/><Relationship Id="rId7" Type="http://schemas.openxmlformats.org/officeDocument/2006/relationships/chart" Target="../charts/chart63.xml"/><Relationship Id="rId8" Type="http://schemas.openxmlformats.org/officeDocument/2006/relationships/chart" Target="../charts/chart6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292100</xdr:colOff>
      <xdr:row>121</xdr:row>
      <xdr:rowOff>12700</xdr:rowOff>
    </xdr:from>
    <xdr:to>
      <xdr:col>8</xdr:col>
      <xdr:colOff>433832</xdr:colOff>
      <xdr:row>143</xdr:row>
      <xdr:rowOff>508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9100" y="18491200"/>
          <a:ext cx="5132832" cy="3340608"/>
        </a:xfrm>
        <a:prstGeom prst="rect">
          <a:avLst/>
        </a:prstGeom>
      </xdr:spPr>
    </xdr:pic>
    <xdr:clientData/>
  </xdr:twoCellAnchor>
  <xdr:twoCellAnchor editAs="oneCell">
    <xdr:from>
      <xdr:col>8</xdr:col>
      <xdr:colOff>431800</xdr:colOff>
      <xdr:row>121</xdr:row>
      <xdr:rowOff>25400</xdr:rowOff>
    </xdr:from>
    <xdr:to>
      <xdr:col>14</xdr:col>
      <xdr:colOff>623824</xdr:colOff>
      <xdr:row>143</xdr:row>
      <xdr:rowOff>1016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9900" y="18503900"/>
          <a:ext cx="5145024" cy="33284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3</xdr:row>
      <xdr:rowOff>12700</xdr:rowOff>
    </xdr:from>
    <xdr:to>
      <xdr:col>5</xdr:col>
      <xdr:colOff>825500</xdr:colOff>
      <xdr:row>21</xdr:row>
      <xdr:rowOff>76200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20700"/>
          <a:ext cx="4114800" cy="28448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12700</xdr:colOff>
      <xdr:row>8</xdr:row>
      <xdr:rowOff>12700</xdr:rowOff>
    </xdr:from>
    <xdr:to>
      <xdr:col>15</xdr:col>
      <xdr:colOff>279400</xdr:colOff>
      <xdr:row>22</xdr:row>
      <xdr:rowOff>127000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0" y="1320800"/>
          <a:ext cx="3784600" cy="2260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25400</xdr:colOff>
      <xdr:row>48</xdr:row>
      <xdr:rowOff>25400</xdr:rowOff>
    </xdr:from>
    <xdr:to>
      <xdr:col>9</xdr:col>
      <xdr:colOff>254000</xdr:colOff>
      <xdr:row>71</xdr:row>
      <xdr:rowOff>114300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7569200"/>
          <a:ext cx="3848100" cy="36322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0</xdr:colOff>
      <xdr:row>65</xdr:row>
      <xdr:rowOff>12700</xdr:rowOff>
    </xdr:from>
    <xdr:to>
      <xdr:col>16</xdr:col>
      <xdr:colOff>0</xdr:colOff>
      <xdr:row>82</xdr:row>
      <xdr:rowOff>139700</xdr:rowOff>
    </xdr:to>
    <xdr:graphicFrame macro="">
      <xdr:nvGraphicFramePr>
        <xdr:cNvPr id="205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12700</xdr:colOff>
      <xdr:row>65</xdr:row>
      <xdr:rowOff>12700</xdr:rowOff>
    </xdr:from>
    <xdr:to>
      <xdr:col>22</xdr:col>
      <xdr:colOff>152400</xdr:colOff>
      <xdr:row>82</xdr:row>
      <xdr:rowOff>139700</xdr:rowOff>
    </xdr:to>
    <xdr:graphicFrame macro="">
      <xdr:nvGraphicFramePr>
        <xdr:cNvPr id="205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12700</xdr:rowOff>
    </xdr:from>
    <xdr:to>
      <xdr:col>15</xdr:col>
      <xdr:colOff>812800</xdr:colOff>
      <xdr:row>104</xdr:row>
      <xdr:rowOff>38100</xdr:rowOff>
    </xdr:to>
    <xdr:graphicFrame macro="">
      <xdr:nvGraphicFramePr>
        <xdr:cNvPr id="205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12700</xdr:colOff>
      <xdr:row>86</xdr:row>
      <xdr:rowOff>12700</xdr:rowOff>
    </xdr:from>
    <xdr:to>
      <xdr:col>22</xdr:col>
      <xdr:colOff>215900</xdr:colOff>
      <xdr:row>104</xdr:row>
      <xdr:rowOff>25400</xdr:rowOff>
    </xdr:to>
    <xdr:graphicFrame macro="">
      <xdr:nvGraphicFramePr>
        <xdr:cNvPr id="205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19</xdr:col>
      <xdr:colOff>25400</xdr:colOff>
      <xdr:row>27</xdr:row>
      <xdr:rowOff>12700</xdr:rowOff>
    </xdr:from>
    <xdr:to>
      <xdr:col>24</xdr:col>
      <xdr:colOff>241300</xdr:colOff>
      <xdr:row>46</xdr:row>
      <xdr:rowOff>63500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7300" y="4267200"/>
          <a:ext cx="4343400" cy="2997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12700</xdr:colOff>
      <xdr:row>127</xdr:row>
      <xdr:rowOff>63500</xdr:rowOff>
    </xdr:from>
    <xdr:to>
      <xdr:col>34</xdr:col>
      <xdr:colOff>469900</xdr:colOff>
      <xdr:row>150</xdr:row>
      <xdr:rowOff>63500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19761200"/>
          <a:ext cx="6819900" cy="3505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508000</xdr:colOff>
      <xdr:row>70</xdr:row>
      <xdr:rowOff>12700</xdr:rowOff>
    </xdr:from>
    <xdr:to>
      <xdr:col>41</xdr:col>
      <xdr:colOff>812800</xdr:colOff>
      <xdr:row>91</xdr:row>
      <xdr:rowOff>63500</xdr:rowOff>
    </xdr:to>
    <xdr:pic>
      <xdr:nvPicPr>
        <xdr:cNvPr id="20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7600" y="10934700"/>
          <a:ext cx="4432300" cy="32893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3</xdr:row>
      <xdr:rowOff>0</xdr:rowOff>
    </xdr:from>
    <xdr:to>
      <xdr:col>3</xdr:col>
      <xdr:colOff>152400</xdr:colOff>
      <xdr:row>19</xdr:row>
      <xdr:rowOff>76200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495300"/>
          <a:ext cx="1752600" cy="2514600"/>
        </a:xfrm>
        <a:prstGeom prst="rect">
          <a:avLst/>
        </a:prstGeom>
        <a:noFill/>
        <a:ln>
          <a:noFill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3</xdr:row>
      <xdr:rowOff>12700</xdr:rowOff>
    </xdr:from>
    <xdr:to>
      <xdr:col>8</xdr:col>
      <xdr:colOff>304800</xdr:colOff>
      <xdr:row>19</xdr:row>
      <xdr:rowOff>88900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508000"/>
          <a:ext cx="2552700" cy="2514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63500</xdr:colOff>
      <xdr:row>3</xdr:row>
      <xdr:rowOff>12700</xdr:rowOff>
    </xdr:from>
    <xdr:to>
      <xdr:col>13</xdr:col>
      <xdr:colOff>495300</xdr:colOff>
      <xdr:row>19</xdr:row>
      <xdr:rowOff>88900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2300" y="508000"/>
          <a:ext cx="2565400" cy="2514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12700</xdr:colOff>
      <xdr:row>81</xdr:row>
      <xdr:rowOff>12700</xdr:rowOff>
    </xdr:from>
    <xdr:to>
      <xdr:col>32</xdr:col>
      <xdr:colOff>800100</xdr:colOff>
      <xdr:row>106</xdr:row>
      <xdr:rowOff>0</xdr:rowOff>
    </xdr:to>
    <xdr:graphicFrame macro="">
      <xdr:nvGraphicFramePr>
        <xdr:cNvPr id="103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65</xdr:col>
      <xdr:colOff>12700</xdr:colOff>
      <xdr:row>101</xdr:row>
      <xdr:rowOff>12700</xdr:rowOff>
    </xdr:from>
    <xdr:to>
      <xdr:col>71</xdr:col>
      <xdr:colOff>508000</xdr:colOff>
      <xdr:row>126</xdr:row>
      <xdr:rowOff>0</xdr:rowOff>
    </xdr:to>
    <xdr:graphicFrame macro="">
      <xdr:nvGraphicFramePr>
        <xdr:cNvPr id="103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78</xdr:row>
      <xdr:rowOff>101600</xdr:rowOff>
    </xdr:from>
    <xdr:to>
      <xdr:col>15</xdr:col>
      <xdr:colOff>0</xdr:colOff>
      <xdr:row>84</xdr:row>
      <xdr:rowOff>12700</xdr:rowOff>
    </xdr:to>
    <xdr:sp macro="" textlink="">
      <xdr:nvSpPr>
        <xdr:cNvPr id="16385" name="Text Box 1"/>
        <xdr:cNvSpPr txBox="1">
          <a:spLocks noChangeArrowheads="1"/>
        </xdr:cNvSpPr>
      </xdr:nvSpPr>
      <xdr:spPr bwMode="auto">
        <a:xfrm>
          <a:off x="10731500" y="12103100"/>
          <a:ext cx="1651000" cy="825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Since this distance (3.02)  is greater than the critical value (2.99) centroid convergence strategies must be used.</a:t>
          </a:r>
        </a:p>
      </xdr:txBody>
    </xdr:sp>
    <xdr:clientData/>
  </xdr:twoCellAnchor>
  <xdr:twoCellAnchor>
    <xdr:from>
      <xdr:col>25</xdr:col>
      <xdr:colOff>0</xdr:colOff>
      <xdr:row>79</xdr:row>
      <xdr:rowOff>12700</xdr:rowOff>
    </xdr:from>
    <xdr:to>
      <xdr:col>27</xdr:col>
      <xdr:colOff>0</xdr:colOff>
      <xdr:row>84</xdr:row>
      <xdr:rowOff>76200</xdr:rowOff>
    </xdr:to>
    <xdr:sp macro="" textlink="">
      <xdr:nvSpPr>
        <xdr:cNvPr id="16389" name="Text Box 5"/>
        <xdr:cNvSpPr txBox="1">
          <a:spLocks noChangeArrowheads="1"/>
        </xdr:cNvSpPr>
      </xdr:nvSpPr>
      <xdr:spPr bwMode="auto">
        <a:xfrm>
          <a:off x="20637500" y="12166600"/>
          <a:ext cx="1651000" cy="825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Since this distance (3.46)  is greater than the critical value (2.99) centroid convergence strategies must be used.</a:t>
          </a:r>
        </a:p>
      </xdr:txBody>
    </xdr:sp>
    <xdr:clientData/>
  </xdr:twoCellAnchor>
  <xdr:twoCellAnchor>
    <xdr:from>
      <xdr:col>37</xdr:col>
      <xdr:colOff>25400</xdr:colOff>
      <xdr:row>79</xdr:row>
      <xdr:rowOff>25400</xdr:rowOff>
    </xdr:from>
    <xdr:to>
      <xdr:col>39</xdr:col>
      <xdr:colOff>25400</xdr:colOff>
      <xdr:row>83</xdr:row>
      <xdr:rowOff>76200</xdr:rowOff>
    </xdr:to>
    <xdr:sp macro="" textlink="">
      <xdr:nvSpPr>
        <xdr:cNvPr id="16390" name="Text Box 6"/>
        <xdr:cNvSpPr txBox="1">
          <a:spLocks noChangeArrowheads="1"/>
        </xdr:cNvSpPr>
      </xdr:nvSpPr>
      <xdr:spPr bwMode="auto">
        <a:xfrm>
          <a:off x="30568900" y="12179300"/>
          <a:ext cx="1651000" cy="660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Since this distance (2.54)  is less than the critical value (2.99) the centroid has converged.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95</xdr:col>
      <xdr:colOff>0</xdr:colOff>
      <xdr:row>1</xdr:row>
      <xdr:rowOff>177800</xdr:rowOff>
    </xdr:from>
    <xdr:to>
      <xdr:col>101</xdr:col>
      <xdr:colOff>457200</xdr:colOff>
      <xdr:row>27</xdr:row>
      <xdr:rowOff>12700</xdr:rowOff>
    </xdr:to>
    <xdr:graphicFrame macro="">
      <xdr:nvGraphicFramePr>
        <xdr:cNvPr id="143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102</xdr:col>
      <xdr:colOff>0</xdr:colOff>
      <xdr:row>2</xdr:row>
      <xdr:rowOff>0</xdr:rowOff>
    </xdr:from>
    <xdr:to>
      <xdr:col>108</xdr:col>
      <xdr:colOff>457200</xdr:colOff>
      <xdr:row>27</xdr:row>
      <xdr:rowOff>25400</xdr:rowOff>
    </xdr:to>
    <xdr:graphicFrame macro="">
      <xdr:nvGraphicFramePr>
        <xdr:cNvPr id="1433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109</xdr:col>
      <xdr:colOff>0</xdr:colOff>
      <xdr:row>2</xdr:row>
      <xdr:rowOff>0</xdr:rowOff>
    </xdr:from>
    <xdr:to>
      <xdr:col>115</xdr:col>
      <xdr:colOff>457200</xdr:colOff>
      <xdr:row>27</xdr:row>
      <xdr:rowOff>25400</xdr:rowOff>
    </xdr:to>
    <xdr:graphicFrame macro="">
      <xdr:nvGraphicFramePr>
        <xdr:cNvPr id="1433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95</xdr:col>
      <xdr:colOff>0</xdr:colOff>
      <xdr:row>29</xdr:row>
      <xdr:rowOff>0</xdr:rowOff>
    </xdr:from>
    <xdr:to>
      <xdr:col>101</xdr:col>
      <xdr:colOff>457200</xdr:colOff>
      <xdr:row>54</xdr:row>
      <xdr:rowOff>101600</xdr:rowOff>
    </xdr:to>
    <xdr:graphicFrame macro="">
      <xdr:nvGraphicFramePr>
        <xdr:cNvPr id="1434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102</xdr:col>
      <xdr:colOff>12700</xdr:colOff>
      <xdr:row>28</xdr:row>
      <xdr:rowOff>139700</xdr:rowOff>
    </xdr:from>
    <xdr:to>
      <xdr:col>108</xdr:col>
      <xdr:colOff>469900</xdr:colOff>
      <xdr:row>54</xdr:row>
      <xdr:rowOff>88900</xdr:rowOff>
    </xdr:to>
    <xdr:graphicFrame macro="">
      <xdr:nvGraphicFramePr>
        <xdr:cNvPr id="1434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109</xdr:col>
      <xdr:colOff>12700</xdr:colOff>
      <xdr:row>29</xdr:row>
      <xdr:rowOff>0</xdr:rowOff>
    </xdr:from>
    <xdr:to>
      <xdr:col>115</xdr:col>
      <xdr:colOff>469900</xdr:colOff>
      <xdr:row>54</xdr:row>
      <xdr:rowOff>101600</xdr:rowOff>
    </xdr:to>
    <xdr:graphicFrame macro="">
      <xdr:nvGraphicFramePr>
        <xdr:cNvPr id="1434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95</xdr:col>
      <xdr:colOff>0</xdr:colOff>
      <xdr:row>57</xdr:row>
      <xdr:rowOff>0</xdr:rowOff>
    </xdr:from>
    <xdr:to>
      <xdr:col>101</xdr:col>
      <xdr:colOff>457200</xdr:colOff>
      <xdr:row>82</xdr:row>
      <xdr:rowOff>101600</xdr:rowOff>
    </xdr:to>
    <xdr:graphicFrame macro="">
      <xdr:nvGraphicFramePr>
        <xdr:cNvPr id="1434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102</xdr:col>
      <xdr:colOff>12700</xdr:colOff>
      <xdr:row>57</xdr:row>
      <xdr:rowOff>0</xdr:rowOff>
    </xdr:from>
    <xdr:to>
      <xdr:col>108</xdr:col>
      <xdr:colOff>469900</xdr:colOff>
      <xdr:row>82</xdr:row>
      <xdr:rowOff>101600</xdr:rowOff>
    </xdr:to>
    <xdr:graphicFrame macro="">
      <xdr:nvGraphicFramePr>
        <xdr:cNvPr id="1434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109</xdr:col>
      <xdr:colOff>12700</xdr:colOff>
      <xdr:row>57</xdr:row>
      <xdr:rowOff>0</xdr:rowOff>
    </xdr:from>
    <xdr:to>
      <xdr:col>115</xdr:col>
      <xdr:colOff>469900</xdr:colOff>
      <xdr:row>82</xdr:row>
      <xdr:rowOff>101600</xdr:rowOff>
    </xdr:to>
    <xdr:graphicFrame macro="">
      <xdr:nvGraphicFramePr>
        <xdr:cNvPr id="1434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95</xdr:col>
      <xdr:colOff>0</xdr:colOff>
      <xdr:row>85</xdr:row>
      <xdr:rowOff>0</xdr:rowOff>
    </xdr:from>
    <xdr:to>
      <xdr:col>101</xdr:col>
      <xdr:colOff>457200</xdr:colOff>
      <xdr:row>110</xdr:row>
      <xdr:rowOff>101600</xdr:rowOff>
    </xdr:to>
    <xdr:graphicFrame macro="">
      <xdr:nvGraphicFramePr>
        <xdr:cNvPr id="1434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102</xdr:col>
      <xdr:colOff>12700</xdr:colOff>
      <xdr:row>85</xdr:row>
      <xdr:rowOff>0</xdr:rowOff>
    </xdr:from>
    <xdr:to>
      <xdr:col>108</xdr:col>
      <xdr:colOff>469900</xdr:colOff>
      <xdr:row>110</xdr:row>
      <xdr:rowOff>101600</xdr:rowOff>
    </xdr:to>
    <xdr:graphicFrame macro="">
      <xdr:nvGraphicFramePr>
        <xdr:cNvPr id="1434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109</xdr:col>
      <xdr:colOff>12700</xdr:colOff>
      <xdr:row>85</xdr:row>
      <xdr:rowOff>0</xdr:rowOff>
    </xdr:from>
    <xdr:to>
      <xdr:col>115</xdr:col>
      <xdr:colOff>469900</xdr:colOff>
      <xdr:row>110</xdr:row>
      <xdr:rowOff>101600</xdr:rowOff>
    </xdr:to>
    <xdr:graphicFrame macro="">
      <xdr:nvGraphicFramePr>
        <xdr:cNvPr id="1434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95</xdr:col>
      <xdr:colOff>0</xdr:colOff>
      <xdr:row>113</xdr:row>
      <xdr:rowOff>12700</xdr:rowOff>
    </xdr:from>
    <xdr:to>
      <xdr:col>101</xdr:col>
      <xdr:colOff>457200</xdr:colOff>
      <xdr:row>138</xdr:row>
      <xdr:rowOff>114300</xdr:rowOff>
    </xdr:to>
    <xdr:graphicFrame macro="">
      <xdr:nvGraphicFramePr>
        <xdr:cNvPr id="1434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102</xdr:col>
      <xdr:colOff>12700</xdr:colOff>
      <xdr:row>113</xdr:row>
      <xdr:rowOff>12700</xdr:rowOff>
    </xdr:from>
    <xdr:to>
      <xdr:col>108</xdr:col>
      <xdr:colOff>469900</xdr:colOff>
      <xdr:row>138</xdr:row>
      <xdr:rowOff>114300</xdr:rowOff>
    </xdr:to>
    <xdr:graphicFrame macro="">
      <xdr:nvGraphicFramePr>
        <xdr:cNvPr id="1435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109</xdr:col>
      <xdr:colOff>12700</xdr:colOff>
      <xdr:row>113</xdr:row>
      <xdr:rowOff>12700</xdr:rowOff>
    </xdr:from>
    <xdr:to>
      <xdr:col>115</xdr:col>
      <xdr:colOff>469900</xdr:colOff>
      <xdr:row>138</xdr:row>
      <xdr:rowOff>114300</xdr:rowOff>
    </xdr:to>
    <xdr:graphicFrame macro="">
      <xdr:nvGraphicFramePr>
        <xdr:cNvPr id="14351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95</xdr:col>
      <xdr:colOff>0</xdr:colOff>
      <xdr:row>140</xdr:row>
      <xdr:rowOff>139700</xdr:rowOff>
    </xdr:from>
    <xdr:to>
      <xdr:col>101</xdr:col>
      <xdr:colOff>457200</xdr:colOff>
      <xdr:row>166</xdr:row>
      <xdr:rowOff>88900</xdr:rowOff>
    </xdr:to>
    <xdr:graphicFrame macro="">
      <xdr:nvGraphicFramePr>
        <xdr:cNvPr id="1435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102</xdr:col>
      <xdr:colOff>12700</xdr:colOff>
      <xdr:row>140</xdr:row>
      <xdr:rowOff>139700</xdr:rowOff>
    </xdr:from>
    <xdr:to>
      <xdr:col>108</xdr:col>
      <xdr:colOff>469900</xdr:colOff>
      <xdr:row>166</xdr:row>
      <xdr:rowOff>88900</xdr:rowOff>
    </xdr:to>
    <xdr:graphicFrame macro="">
      <xdr:nvGraphicFramePr>
        <xdr:cNvPr id="1435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109</xdr:col>
      <xdr:colOff>12700</xdr:colOff>
      <xdr:row>140</xdr:row>
      <xdr:rowOff>139700</xdr:rowOff>
    </xdr:from>
    <xdr:to>
      <xdr:col>115</xdr:col>
      <xdr:colOff>469900</xdr:colOff>
      <xdr:row>166</xdr:row>
      <xdr:rowOff>88900</xdr:rowOff>
    </xdr:to>
    <xdr:graphicFrame macro="">
      <xdr:nvGraphicFramePr>
        <xdr:cNvPr id="1435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134</xdr:col>
      <xdr:colOff>127000</xdr:colOff>
      <xdr:row>10</xdr:row>
      <xdr:rowOff>0</xdr:rowOff>
    </xdr:from>
    <xdr:to>
      <xdr:col>139</xdr:col>
      <xdr:colOff>482600</xdr:colOff>
      <xdr:row>37</xdr:row>
      <xdr:rowOff>25400</xdr:rowOff>
    </xdr:to>
    <xdr:graphicFrame macro="">
      <xdr:nvGraphicFramePr>
        <xdr:cNvPr id="1435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482600</xdr:colOff>
      <xdr:row>133</xdr:row>
      <xdr:rowOff>12700</xdr:rowOff>
    </xdr:from>
    <xdr:to>
      <xdr:col>9</xdr:col>
      <xdr:colOff>177800</xdr:colOff>
      <xdr:row>159</xdr:row>
      <xdr:rowOff>0</xdr:rowOff>
    </xdr:to>
    <xdr:graphicFrame macro="">
      <xdr:nvGraphicFramePr>
        <xdr:cNvPr id="1331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812800</xdr:colOff>
      <xdr:row>133</xdr:row>
      <xdr:rowOff>12700</xdr:rowOff>
    </xdr:from>
    <xdr:to>
      <xdr:col>16</xdr:col>
      <xdr:colOff>622300</xdr:colOff>
      <xdr:row>159</xdr:row>
      <xdr:rowOff>0</xdr:rowOff>
    </xdr:to>
    <xdr:graphicFrame macro="">
      <xdr:nvGraphicFramePr>
        <xdr:cNvPr id="133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148</xdr:row>
      <xdr:rowOff>0</xdr:rowOff>
    </xdr:from>
    <xdr:to>
      <xdr:col>29</xdr:col>
      <xdr:colOff>38100</xdr:colOff>
      <xdr:row>174</xdr:row>
      <xdr:rowOff>0</xdr:rowOff>
    </xdr:to>
    <xdr:graphicFrame macro="">
      <xdr:nvGraphicFramePr>
        <xdr:cNvPr id="133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12700</xdr:colOff>
      <xdr:row>148</xdr:row>
      <xdr:rowOff>0</xdr:rowOff>
    </xdr:from>
    <xdr:to>
      <xdr:col>36</xdr:col>
      <xdr:colOff>38100</xdr:colOff>
      <xdr:row>174</xdr:row>
      <xdr:rowOff>0</xdr:rowOff>
    </xdr:to>
    <xdr:graphicFrame macro="">
      <xdr:nvGraphicFramePr>
        <xdr:cNvPr id="1331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66</xdr:col>
      <xdr:colOff>177800</xdr:colOff>
      <xdr:row>80</xdr:row>
      <xdr:rowOff>114300</xdr:rowOff>
    </xdr:from>
    <xdr:to>
      <xdr:col>72</xdr:col>
      <xdr:colOff>241300</xdr:colOff>
      <xdr:row>106</xdr:row>
      <xdr:rowOff>88900</xdr:rowOff>
    </xdr:to>
    <xdr:graphicFrame macro="">
      <xdr:nvGraphicFramePr>
        <xdr:cNvPr id="1127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59</xdr:col>
      <xdr:colOff>774700</xdr:colOff>
      <xdr:row>80</xdr:row>
      <xdr:rowOff>127000</xdr:rowOff>
    </xdr:from>
    <xdr:to>
      <xdr:col>66</xdr:col>
      <xdr:colOff>12700</xdr:colOff>
      <xdr:row>106</xdr:row>
      <xdr:rowOff>101600</xdr:rowOff>
    </xdr:to>
    <xdr:graphicFrame macro="">
      <xdr:nvGraphicFramePr>
        <xdr:cNvPr id="1127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66</xdr:col>
      <xdr:colOff>165100</xdr:colOff>
      <xdr:row>54</xdr:row>
      <xdr:rowOff>0</xdr:rowOff>
    </xdr:from>
    <xdr:to>
      <xdr:col>72</xdr:col>
      <xdr:colOff>228600</xdr:colOff>
      <xdr:row>79</xdr:row>
      <xdr:rowOff>127000</xdr:rowOff>
    </xdr:to>
    <xdr:graphicFrame macro="">
      <xdr:nvGraphicFramePr>
        <xdr:cNvPr id="1127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59</xdr:col>
      <xdr:colOff>762000</xdr:colOff>
      <xdr:row>54</xdr:row>
      <xdr:rowOff>12700</xdr:rowOff>
    </xdr:from>
    <xdr:to>
      <xdr:col>66</xdr:col>
      <xdr:colOff>0</xdr:colOff>
      <xdr:row>79</xdr:row>
      <xdr:rowOff>139700</xdr:rowOff>
    </xdr:to>
    <xdr:graphicFrame macro="">
      <xdr:nvGraphicFramePr>
        <xdr:cNvPr id="1127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36</xdr:row>
      <xdr:rowOff>12700</xdr:rowOff>
    </xdr:from>
    <xdr:to>
      <xdr:col>6</xdr:col>
      <xdr:colOff>800100</xdr:colOff>
      <xdr:row>61</xdr:row>
      <xdr:rowOff>88900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38100</xdr:colOff>
      <xdr:row>74</xdr:row>
      <xdr:rowOff>88900</xdr:rowOff>
    </xdr:from>
    <xdr:to>
      <xdr:col>22</xdr:col>
      <xdr:colOff>292100</xdr:colOff>
      <xdr:row>98</xdr:row>
      <xdr:rowOff>50800</xdr:rowOff>
    </xdr:to>
    <xdr:graphicFrame macro="">
      <xdr:nvGraphicFramePr>
        <xdr:cNvPr id="819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431800</xdr:colOff>
      <xdr:row>78</xdr:row>
      <xdr:rowOff>25400</xdr:rowOff>
    </xdr:from>
    <xdr:to>
      <xdr:col>20</xdr:col>
      <xdr:colOff>482600</xdr:colOff>
      <xdr:row>93</xdr:row>
      <xdr:rowOff>38100</xdr:rowOff>
    </xdr:to>
    <xdr:grpSp>
      <xdr:nvGrpSpPr>
        <xdr:cNvPr id="8218" name="Group 26"/>
        <xdr:cNvGrpSpPr>
          <a:grpSpLocks/>
        </xdr:cNvGrpSpPr>
      </xdr:nvGrpSpPr>
      <xdr:grpSpPr bwMode="auto">
        <a:xfrm>
          <a:off x="11988800" y="11950700"/>
          <a:ext cx="5003800" cy="2298700"/>
          <a:chOff x="876" y="887"/>
          <a:chExt cx="394" cy="181"/>
        </a:xfrm>
      </xdr:grpSpPr>
      <xdr:grpSp>
        <xdr:nvGrpSpPr>
          <xdr:cNvPr id="8217" name="Group 25"/>
          <xdr:cNvGrpSpPr>
            <a:grpSpLocks/>
          </xdr:cNvGrpSpPr>
        </xdr:nvGrpSpPr>
        <xdr:grpSpPr bwMode="auto">
          <a:xfrm>
            <a:off x="876" y="888"/>
            <a:ext cx="393" cy="180"/>
            <a:chOff x="876" y="888"/>
            <a:chExt cx="393" cy="180"/>
          </a:xfrm>
        </xdr:grpSpPr>
        <xdr:sp macro="" textlink="">
          <xdr:nvSpPr>
            <xdr:cNvPr id="8199" name="Line 7"/>
            <xdr:cNvSpPr>
              <a:spLocks noChangeShapeType="1"/>
            </xdr:cNvSpPr>
          </xdr:nvSpPr>
          <xdr:spPr bwMode="auto">
            <a:xfrm>
              <a:off x="876" y="888"/>
              <a:ext cx="393" cy="0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  <xdr:sp macro="" textlink="">
          <xdr:nvSpPr>
            <xdr:cNvPr id="8200" name="Line 8"/>
            <xdr:cNvSpPr>
              <a:spLocks noChangeShapeType="1"/>
            </xdr:cNvSpPr>
          </xdr:nvSpPr>
          <xdr:spPr bwMode="auto">
            <a:xfrm>
              <a:off x="876" y="924"/>
              <a:ext cx="393" cy="0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  <xdr:sp macro="" textlink="">
          <xdr:nvSpPr>
            <xdr:cNvPr id="8201" name="Line 9"/>
            <xdr:cNvSpPr>
              <a:spLocks noChangeShapeType="1"/>
            </xdr:cNvSpPr>
          </xdr:nvSpPr>
          <xdr:spPr bwMode="auto">
            <a:xfrm>
              <a:off x="876" y="960"/>
              <a:ext cx="393" cy="0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  <xdr:sp macro="" textlink="">
          <xdr:nvSpPr>
            <xdr:cNvPr id="8202" name="Line 10"/>
            <xdr:cNvSpPr>
              <a:spLocks noChangeShapeType="1"/>
            </xdr:cNvSpPr>
          </xdr:nvSpPr>
          <xdr:spPr bwMode="auto">
            <a:xfrm>
              <a:off x="876" y="996"/>
              <a:ext cx="393" cy="0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  <xdr:sp macro="" textlink="">
          <xdr:nvSpPr>
            <xdr:cNvPr id="8203" name="Line 11"/>
            <xdr:cNvSpPr>
              <a:spLocks noChangeShapeType="1"/>
            </xdr:cNvSpPr>
          </xdr:nvSpPr>
          <xdr:spPr bwMode="auto">
            <a:xfrm>
              <a:off x="876" y="1032"/>
              <a:ext cx="393" cy="0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  <xdr:sp macro="" textlink="">
          <xdr:nvSpPr>
            <xdr:cNvPr id="8204" name="Line 12"/>
            <xdr:cNvSpPr>
              <a:spLocks noChangeShapeType="1"/>
            </xdr:cNvSpPr>
          </xdr:nvSpPr>
          <xdr:spPr bwMode="auto">
            <a:xfrm>
              <a:off x="876" y="1068"/>
              <a:ext cx="393" cy="0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</xdr:grpSp>
      <xdr:grpSp>
        <xdr:nvGrpSpPr>
          <xdr:cNvPr id="8216" name="Group 24"/>
          <xdr:cNvGrpSpPr>
            <a:grpSpLocks/>
          </xdr:cNvGrpSpPr>
        </xdr:nvGrpSpPr>
        <xdr:grpSpPr bwMode="auto">
          <a:xfrm>
            <a:off x="876" y="887"/>
            <a:ext cx="394" cy="181"/>
            <a:chOff x="876" y="887"/>
            <a:chExt cx="394" cy="181"/>
          </a:xfrm>
        </xdr:grpSpPr>
        <xdr:sp macro="" textlink="">
          <xdr:nvSpPr>
            <xdr:cNvPr id="8198" name="Line 6"/>
            <xdr:cNvSpPr>
              <a:spLocks noChangeShapeType="1"/>
            </xdr:cNvSpPr>
          </xdr:nvSpPr>
          <xdr:spPr bwMode="auto">
            <a:xfrm>
              <a:off x="912" y="889"/>
              <a:ext cx="0" cy="177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  <xdr:sp macro="" textlink="">
          <xdr:nvSpPr>
            <xdr:cNvPr id="8205" name="Line 13"/>
            <xdr:cNvSpPr>
              <a:spLocks noChangeShapeType="1"/>
            </xdr:cNvSpPr>
          </xdr:nvSpPr>
          <xdr:spPr bwMode="auto">
            <a:xfrm>
              <a:off x="876" y="888"/>
              <a:ext cx="0" cy="177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  <xdr:sp macro="" textlink="">
          <xdr:nvSpPr>
            <xdr:cNvPr id="8206" name="Line 14"/>
            <xdr:cNvSpPr>
              <a:spLocks noChangeShapeType="1"/>
            </xdr:cNvSpPr>
          </xdr:nvSpPr>
          <xdr:spPr bwMode="auto">
            <a:xfrm>
              <a:off x="947" y="889"/>
              <a:ext cx="0" cy="177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  <xdr:sp macro="" textlink="">
          <xdr:nvSpPr>
            <xdr:cNvPr id="8207" name="Line 15"/>
            <xdr:cNvSpPr>
              <a:spLocks noChangeShapeType="1"/>
            </xdr:cNvSpPr>
          </xdr:nvSpPr>
          <xdr:spPr bwMode="auto">
            <a:xfrm>
              <a:off x="983" y="889"/>
              <a:ext cx="0" cy="177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  <xdr:sp macro="" textlink="">
          <xdr:nvSpPr>
            <xdr:cNvPr id="8208" name="Line 16"/>
            <xdr:cNvSpPr>
              <a:spLocks noChangeShapeType="1"/>
            </xdr:cNvSpPr>
          </xdr:nvSpPr>
          <xdr:spPr bwMode="auto">
            <a:xfrm>
              <a:off x="1018" y="889"/>
              <a:ext cx="0" cy="177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  <xdr:sp macro="" textlink="">
          <xdr:nvSpPr>
            <xdr:cNvPr id="8209" name="Line 17"/>
            <xdr:cNvSpPr>
              <a:spLocks noChangeShapeType="1"/>
            </xdr:cNvSpPr>
          </xdr:nvSpPr>
          <xdr:spPr bwMode="auto">
            <a:xfrm>
              <a:off x="1054" y="889"/>
              <a:ext cx="0" cy="177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  <xdr:sp macro="" textlink="">
          <xdr:nvSpPr>
            <xdr:cNvPr id="8210" name="Line 18"/>
            <xdr:cNvSpPr>
              <a:spLocks noChangeShapeType="1"/>
            </xdr:cNvSpPr>
          </xdr:nvSpPr>
          <xdr:spPr bwMode="auto">
            <a:xfrm>
              <a:off x="1091" y="889"/>
              <a:ext cx="0" cy="177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  <xdr:sp macro="" textlink="">
          <xdr:nvSpPr>
            <xdr:cNvPr id="8211" name="Line 19"/>
            <xdr:cNvSpPr>
              <a:spLocks noChangeShapeType="1"/>
            </xdr:cNvSpPr>
          </xdr:nvSpPr>
          <xdr:spPr bwMode="auto">
            <a:xfrm>
              <a:off x="1126" y="889"/>
              <a:ext cx="0" cy="179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  <xdr:sp macro="" textlink="">
          <xdr:nvSpPr>
            <xdr:cNvPr id="8212" name="Line 20"/>
            <xdr:cNvSpPr>
              <a:spLocks noChangeShapeType="1"/>
            </xdr:cNvSpPr>
          </xdr:nvSpPr>
          <xdr:spPr bwMode="auto">
            <a:xfrm>
              <a:off x="1161" y="887"/>
              <a:ext cx="0" cy="180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  <xdr:sp macro="" textlink="">
          <xdr:nvSpPr>
            <xdr:cNvPr id="8213" name="Line 21"/>
            <xdr:cNvSpPr>
              <a:spLocks noChangeShapeType="1"/>
            </xdr:cNvSpPr>
          </xdr:nvSpPr>
          <xdr:spPr bwMode="auto">
            <a:xfrm>
              <a:off x="1198" y="887"/>
              <a:ext cx="0" cy="181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  <xdr:sp macro="" textlink="">
          <xdr:nvSpPr>
            <xdr:cNvPr id="8214" name="Line 22"/>
            <xdr:cNvSpPr>
              <a:spLocks noChangeShapeType="1"/>
            </xdr:cNvSpPr>
          </xdr:nvSpPr>
          <xdr:spPr bwMode="auto">
            <a:xfrm>
              <a:off x="1233" y="887"/>
              <a:ext cx="0" cy="181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  <xdr:sp macro="" textlink="">
          <xdr:nvSpPr>
            <xdr:cNvPr id="8215" name="Line 23"/>
            <xdr:cNvSpPr>
              <a:spLocks noChangeShapeType="1"/>
            </xdr:cNvSpPr>
          </xdr:nvSpPr>
          <xdr:spPr bwMode="auto">
            <a:xfrm>
              <a:off x="1270" y="887"/>
              <a:ext cx="0" cy="180"/>
            </a:xfrm>
            <a:prstGeom prst="line">
              <a:avLst/>
            </a:prstGeom>
            <a:noFill/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rtlCol="0"/>
            <a:lstStyle/>
            <a:p>
              <a:pPr algn="ctr"/>
              <a:endParaRPr lang="en-US"/>
            </a:p>
          </xdr:txBody>
        </xdr:sp>
      </xdr:grpSp>
    </xdr:grpSp>
    <xdr:clientData/>
  </xdr:twoCellAnchor>
  <xdr:twoCellAnchor>
    <xdr:from>
      <xdr:col>48</xdr:col>
      <xdr:colOff>0</xdr:colOff>
      <xdr:row>74</xdr:row>
      <xdr:rowOff>12700</xdr:rowOff>
    </xdr:from>
    <xdr:to>
      <xdr:col>57</xdr:col>
      <xdr:colOff>254000</xdr:colOff>
      <xdr:row>97</xdr:row>
      <xdr:rowOff>127000</xdr:rowOff>
    </xdr:to>
    <xdr:graphicFrame macro="">
      <xdr:nvGraphicFramePr>
        <xdr:cNvPr id="8219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50</xdr:col>
      <xdr:colOff>342900</xdr:colOff>
      <xdr:row>77</xdr:row>
      <xdr:rowOff>88900</xdr:rowOff>
    </xdr:from>
    <xdr:to>
      <xdr:col>54</xdr:col>
      <xdr:colOff>393700</xdr:colOff>
      <xdr:row>92</xdr:row>
      <xdr:rowOff>12700</xdr:rowOff>
    </xdr:to>
    <xdr:grpSp>
      <xdr:nvGrpSpPr>
        <xdr:cNvPr id="8255" name="Group 63"/>
        <xdr:cNvGrpSpPr>
          <a:grpSpLocks/>
        </xdr:cNvGrpSpPr>
      </xdr:nvGrpSpPr>
      <xdr:grpSpPr bwMode="auto">
        <a:xfrm>
          <a:off x="41617900" y="11861800"/>
          <a:ext cx="3352800" cy="2209800"/>
          <a:chOff x="3081" y="910"/>
          <a:chExt cx="264" cy="174"/>
        </a:xfrm>
      </xdr:grpSpPr>
      <xdr:sp macro="" textlink="">
        <xdr:nvSpPr>
          <xdr:cNvPr id="8238" name="Freeform 46"/>
          <xdr:cNvSpPr>
            <a:spLocks/>
          </xdr:cNvSpPr>
        </xdr:nvSpPr>
        <xdr:spPr bwMode="auto">
          <a:xfrm>
            <a:off x="3081" y="910"/>
            <a:ext cx="264" cy="173"/>
          </a:xfrm>
          <a:custGeom>
            <a:avLst/>
            <a:gdLst>
              <a:gd name="T0" fmla="*/ 20 w 264"/>
              <a:gd name="T1" fmla="*/ 159 h 173"/>
              <a:gd name="T2" fmla="*/ 45 w 264"/>
              <a:gd name="T3" fmla="*/ 164 h 173"/>
              <a:gd name="T4" fmla="*/ 68 w 264"/>
              <a:gd name="T5" fmla="*/ 168 h 173"/>
              <a:gd name="T6" fmla="*/ 89 w 264"/>
              <a:gd name="T7" fmla="*/ 171 h 173"/>
              <a:gd name="T8" fmla="*/ 107 w 264"/>
              <a:gd name="T9" fmla="*/ 172 h 173"/>
              <a:gd name="T10" fmla="*/ 123 w 264"/>
              <a:gd name="T11" fmla="*/ 172 h 173"/>
              <a:gd name="T12" fmla="*/ 140 w 264"/>
              <a:gd name="T13" fmla="*/ 173 h 173"/>
              <a:gd name="T14" fmla="*/ 157 w 264"/>
              <a:gd name="T15" fmla="*/ 173 h 173"/>
              <a:gd name="T16" fmla="*/ 176 w 264"/>
              <a:gd name="T17" fmla="*/ 173 h 173"/>
              <a:gd name="T18" fmla="*/ 196 w 264"/>
              <a:gd name="T19" fmla="*/ 170 h 173"/>
              <a:gd name="T20" fmla="*/ 218 w 264"/>
              <a:gd name="T21" fmla="*/ 165 h 173"/>
              <a:gd name="T22" fmla="*/ 240 w 264"/>
              <a:gd name="T23" fmla="*/ 158 h 173"/>
              <a:gd name="T24" fmla="*/ 243 w 264"/>
              <a:gd name="T25" fmla="*/ 126 h 173"/>
              <a:gd name="T26" fmla="*/ 249 w 264"/>
              <a:gd name="T27" fmla="*/ 93 h 173"/>
              <a:gd name="T28" fmla="*/ 254 w 264"/>
              <a:gd name="T29" fmla="*/ 60 h 173"/>
              <a:gd name="T30" fmla="*/ 260 w 264"/>
              <a:gd name="T31" fmla="*/ 29 h 173"/>
              <a:gd name="T32" fmla="*/ 264 w 264"/>
              <a:gd name="T33" fmla="*/ 0 h 173"/>
              <a:gd name="T34" fmla="*/ 243 w 264"/>
              <a:gd name="T35" fmla="*/ 8 h 173"/>
              <a:gd name="T36" fmla="*/ 222 w 264"/>
              <a:gd name="T37" fmla="*/ 18 h 173"/>
              <a:gd name="T38" fmla="*/ 202 w 264"/>
              <a:gd name="T39" fmla="*/ 26 h 173"/>
              <a:gd name="T40" fmla="*/ 182 w 264"/>
              <a:gd name="T41" fmla="*/ 29 h 173"/>
              <a:gd name="T42" fmla="*/ 155 w 264"/>
              <a:gd name="T43" fmla="*/ 29 h 173"/>
              <a:gd name="T44" fmla="*/ 121 w 264"/>
              <a:gd name="T45" fmla="*/ 30 h 173"/>
              <a:gd name="T46" fmla="*/ 92 w 264"/>
              <a:gd name="T47" fmla="*/ 30 h 173"/>
              <a:gd name="T48" fmla="*/ 70 w 264"/>
              <a:gd name="T49" fmla="*/ 28 h 173"/>
              <a:gd name="T50" fmla="*/ 49 w 264"/>
              <a:gd name="T51" fmla="*/ 20 h 173"/>
              <a:gd name="T52" fmla="*/ 24 w 264"/>
              <a:gd name="T53" fmla="*/ 10 h 173"/>
              <a:gd name="T54" fmla="*/ 0 w 264"/>
              <a:gd name="T55" fmla="*/ 3 h 173"/>
              <a:gd name="T56" fmla="*/ 4 w 264"/>
              <a:gd name="T57" fmla="*/ 32 h 173"/>
              <a:gd name="T58" fmla="*/ 9 w 264"/>
              <a:gd name="T59" fmla="*/ 62 h 173"/>
              <a:gd name="T60" fmla="*/ 14 w 264"/>
              <a:gd name="T61" fmla="*/ 95 h 173"/>
              <a:gd name="T62" fmla="*/ 19 w 264"/>
              <a:gd name="T63" fmla="*/ 128 h 173"/>
              <a:gd name="T64" fmla="*/ 20 w 264"/>
              <a:gd name="T65" fmla="*/ 159 h 17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264" h="173">
                <a:moveTo>
                  <a:pt x="20" y="159"/>
                </a:moveTo>
                <a:lnTo>
                  <a:pt x="45" y="164"/>
                </a:lnTo>
                <a:lnTo>
                  <a:pt x="68" y="168"/>
                </a:lnTo>
                <a:lnTo>
                  <a:pt x="89" y="171"/>
                </a:lnTo>
                <a:lnTo>
                  <a:pt x="107" y="172"/>
                </a:lnTo>
                <a:lnTo>
                  <a:pt x="123" y="172"/>
                </a:lnTo>
                <a:lnTo>
                  <a:pt x="140" y="173"/>
                </a:lnTo>
                <a:lnTo>
                  <a:pt x="157" y="173"/>
                </a:lnTo>
                <a:lnTo>
                  <a:pt x="176" y="173"/>
                </a:lnTo>
                <a:lnTo>
                  <a:pt x="196" y="170"/>
                </a:lnTo>
                <a:lnTo>
                  <a:pt x="218" y="165"/>
                </a:lnTo>
                <a:lnTo>
                  <a:pt x="240" y="158"/>
                </a:lnTo>
                <a:lnTo>
                  <a:pt x="243" y="126"/>
                </a:lnTo>
                <a:lnTo>
                  <a:pt x="249" y="93"/>
                </a:lnTo>
                <a:lnTo>
                  <a:pt x="254" y="60"/>
                </a:lnTo>
                <a:lnTo>
                  <a:pt x="260" y="29"/>
                </a:lnTo>
                <a:lnTo>
                  <a:pt x="264" y="0"/>
                </a:lnTo>
                <a:lnTo>
                  <a:pt x="243" y="8"/>
                </a:lnTo>
                <a:lnTo>
                  <a:pt x="222" y="18"/>
                </a:lnTo>
                <a:lnTo>
                  <a:pt x="202" y="26"/>
                </a:lnTo>
                <a:lnTo>
                  <a:pt x="182" y="29"/>
                </a:lnTo>
                <a:lnTo>
                  <a:pt x="155" y="29"/>
                </a:lnTo>
                <a:lnTo>
                  <a:pt x="121" y="30"/>
                </a:lnTo>
                <a:lnTo>
                  <a:pt x="92" y="30"/>
                </a:lnTo>
                <a:lnTo>
                  <a:pt x="70" y="28"/>
                </a:lnTo>
                <a:lnTo>
                  <a:pt x="49" y="20"/>
                </a:lnTo>
                <a:lnTo>
                  <a:pt x="24" y="10"/>
                </a:lnTo>
                <a:lnTo>
                  <a:pt x="0" y="3"/>
                </a:lnTo>
                <a:lnTo>
                  <a:pt x="4" y="32"/>
                </a:lnTo>
                <a:lnTo>
                  <a:pt x="9" y="62"/>
                </a:lnTo>
                <a:lnTo>
                  <a:pt x="14" y="95"/>
                </a:lnTo>
                <a:lnTo>
                  <a:pt x="19" y="128"/>
                </a:lnTo>
                <a:lnTo>
                  <a:pt x="20" y="159"/>
                </a:lnTo>
                <a:close/>
              </a:path>
            </a:pathLst>
          </a:custGeom>
          <a:noFill/>
          <a:ln w="635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rtlCol="0"/>
          <a:lstStyle/>
          <a:p>
            <a:pPr algn="ctr"/>
            <a:endParaRPr lang="en-US"/>
          </a:p>
        </xdr:txBody>
      </xdr:sp>
      <xdr:sp macro="" textlink="">
        <xdr:nvSpPr>
          <xdr:cNvPr id="8239" name="Freeform 47"/>
          <xdr:cNvSpPr>
            <a:spLocks/>
          </xdr:cNvSpPr>
        </xdr:nvSpPr>
        <xdr:spPr bwMode="auto">
          <a:xfrm>
            <a:off x="3099" y="1037"/>
            <a:ext cx="226" cy="18"/>
          </a:xfrm>
          <a:custGeom>
            <a:avLst/>
            <a:gdLst>
              <a:gd name="T0" fmla="*/ 0 w 226"/>
              <a:gd name="T1" fmla="*/ 1 h 18"/>
              <a:gd name="T2" fmla="*/ 26 w 226"/>
              <a:gd name="T3" fmla="*/ 8 h 18"/>
              <a:gd name="T4" fmla="*/ 51 w 226"/>
              <a:gd name="T5" fmla="*/ 14 h 18"/>
              <a:gd name="T6" fmla="*/ 72 w 226"/>
              <a:gd name="T7" fmla="*/ 15 h 18"/>
              <a:gd name="T8" fmla="*/ 89 w 226"/>
              <a:gd name="T9" fmla="*/ 12 h 18"/>
              <a:gd name="T10" fmla="*/ 105 w 226"/>
              <a:gd name="T11" fmla="*/ 12 h 18"/>
              <a:gd name="T12" fmla="*/ 126 w 226"/>
              <a:gd name="T13" fmla="*/ 12 h 18"/>
              <a:gd name="T14" fmla="*/ 144 w 226"/>
              <a:gd name="T15" fmla="*/ 15 h 18"/>
              <a:gd name="T16" fmla="*/ 161 w 226"/>
              <a:gd name="T17" fmla="*/ 18 h 18"/>
              <a:gd name="T18" fmla="*/ 181 w 226"/>
              <a:gd name="T19" fmla="*/ 14 h 18"/>
              <a:gd name="T20" fmla="*/ 203 w 226"/>
              <a:gd name="T21" fmla="*/ 7 h 18"/>
              <a:gd name="T22" fmla="*/ 226 w 226"/>
              <a:gd name="T23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26" h="18">
                <a:moveTo>
                  <a:pt x="0" y="1"/>
                </a:moveTo>
                <a:lnTo>
                  <a:pt x="26" y="8"/>
                </a:lnTo>
                <a:lnTo>
                  <a:pt x="51" y="14"/>
                </a:lnTo>
                <a:lnTo>
                  <a:pt x="72" y="15"/>
                </a:lnTo>
                <a:lnTo>
                  <a:pt x="89" y="12"/>
                </a:lnTo>
                <a:lnTo>
                  <a:pt x="105" y="12"/>
                </a:lnTo>
                <a:lnTo>
                  <a:pt x="126" y="12"/>
                </a:lnTo>
                <a:lnTo>
                  <a:pt x="144" y="15"/>
                </a:lnTo>
                <a:lnTo>
                  <a:pt x="161" y="18"/>
                </a:lnTo>
                <a:lnTo>
                  <a:pt x="181" y="14"/>
                </a:lnTo>
                <a:lnTo>
                  <a:pt x="203" y="7"/>
                </a:lnTo>
                <a:lnTo>
                  <a:pt x="226" y="0"/>
                </a:lnTo>
              </a:path>
            </a:pathLst>
          </a:custGeom>
          <a:noFill/>
          <a:ln w="635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rtlCol="0"/>
          <a:lstStyle/>
          <a:p>
            <a:pPr algn="ctr"/>
            <a:endParaRPr lang="en-US"/>
          </a:p>
        </xdr:txBody>
      </xdr:sp>
      <xdr:sp macro="" textlink="">
        <xdr:nvSpPr>
          <xdr:cNvPr id="8240" name="Freeform 48"/>
          <xdr:cNvSpPr>
            <a:spLocks/>
          </xdr:cNvSpPr>
        </xdr:nvSpPr>
        <xdr:spPr bwMode="auto">
          <a:xfrm>
            <a:off x="3105" y="920"/>
            <a:ext cx="21" cy="155"/>
          </a:xfrm>
          <a:custGeom>
            <a:avLst/>
            <a:gdLst>
              <a:gd name="T0" fmla="*/ 0 w 21"/>
              <a:gd name="T1" fmla="*/ 0 h 155"/>
              <a:gd name="T2" fmla="*/ 3 w 21"/>
              <a:gd name="T3" fmla="*/ 29 h 155"/>
              <a:gd name="T4" fmla="*/ 9 w 21"/>
              <a:gd name="T5" fmla="*/ 60 h 155"/>
              <a:gd name="T6" fmla="*/ 16 w 21"/>
              <a:gd name="T7" fmla="*/ 93 h 155"/>
              <a:gd name="T8" fmla="*/ 20 w 21"/>
              <a:gd name="T9" fmla="*/ 125 h 155"/>
              <a:gd name="T10" fmla="*/ 21 w 21"/>
              <a:gd name="T11" fmla="*/ 155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1" h="155">
                <a:moveTo>
                  <a:pt x="0" y="0"/>
                </a:moveTo>
                <a:lnTo>
                  <a:pt x="3" y="29"/>
                </a:lnTo>
                <a:lnTo>
                  <a:pt x="9" y="60"/>
                </a:lnTo>
                <a:lnTo>
                  <a:pt x="16" y="93"/>
                </a:lnTo>
                <a:lnTo>
                  <a:pt x="20" y="125"/>
                </a:lnTo>
                <a:lnTo>
                  <a:pt x="21" y="155"/>
                </a:lnTo>
              </a:path>
            </a:pathLst>
          </a:custGeom>
          <a:noFill/>
          <a:ln w="635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rtlCol="0"/>
          <a:lstStyle/>
          <a:p>
            <a:pPr algn="ctr"/>
            <a:endParaRPr lang="en-US"/>
          </a:p>
        </xdr:txBody>
      </xdr:sp>
      <xdr:sp macro="" textlink="">
        <xdr:nvSpPr>
          <xdr:cNvPr id="8241" name="Freeform 49"/>
          <xdr:cNvSpPr>
            <a:spLocks/>
          </xdr:cNvSpPr>
        </xdr:nvSpPr>
        <xdr:spPr bwMode="auto">
          <a:xfrm>
            <a:off x="3299" y="918"/>
            <a:ext cx="26" cy="158"/>
          </a:xfrm>
          <a:custGeom>
            <a:avLst/>
            <a:gdLst>
              <a:gd name="T0" fmla="*/ 26 w 26"/>
              <a:gd name="T1" fmla="*/ 0 h 158"/>
              <a:gd name="T2" fmla="*/ 21 w 26"/>
              <a:gd name="T3" fmla="*/ 28 h 158"/>
              <a:gd name="T4" fmla="*/ 15 w 26"/>
              <a:gd name="T5" fmla="*/ 59 h 158"/>
              <a:gd name="T6" fmla="*/ 8 w 26"/>
              <a:gd name="T7" fmla="*/ 94 h 158"/>
              <a:gd name="T8" fmla="*/ 3 w 26"/>
              <a:gd name="T9" fmla="*/ 126 h 158"/>
              <a:gd name="T10" fmla="*/ 0 w 26"/>
              <a:gd name="T11" fmla="*/ 158 h 15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6" h="158">
                <a:moveTo>
                  <a:pt x="26" y="0"/>
                </a:moveTo>
                <a:lnTo>
                  <a:pt x="21" y="28"/>
                </a:lnTo>
                <a:lnTo>
                  <a:pt x="15" y="59"/>
                </a:lnTo>
                <a:lnTo>
                  <a:pt x="8" y="94"/>
                </a:lnTo>
                <a:lnTo>
                  <a:pt x="3" y="126"/>
                </a:lnTo>
                <a:lnTo>
                  <a:pt x="0" y="158"/>
                </a:lnTo>
              </a:path>
            </a:pathLst>
          </a:custGeom>
          <a:noFill/>
          <a:ln w="635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rtlCol="0"/>
          <a:lstStyle/>
          <a:p>
            <a:pPr algn="ctr"/>
            <a:endParaRPr lang="en-US"/>
          </a:p>
        </xdr:txBody>
      </xdr:sp>
      <xdr:sp macro="" textlink="">
        <xdr:nvSpPr>
          <xdr:cNvPr id="8242" name="Freeform 50"/>
          <xdr:cNvSpPr>
            <a:spLocks/>
          </xdr:cNvSpPr>
        </xdr:nvSpPr>
        <xdr:spPr bwMode="auto">
          <a:xfrm>
            <a:off x="3129" y="930"/>
            <a:ext cx="21" cy="150"/>
          </a:xfrm>
          <a:custGeom>
            <a:avLst/>
            <a:gdLst>
              <a:gd name="T0" fmla="*/ 0 w 21"/>
              <a:gd name="T1" fmla="*/ 0 h 150"/>
              <a:gd name="T2" fmla="*/ 5 w 21"/>
              <a:gd name="T3" fmla="*/ 31 h 150"/>
              <a:gd name="T4" fmla="*/ 14 w 21"/>
              <a:gd name="T5" fmla="*/ 64 h 150"/>
              <a:gd name="T6" fmla="*/ 19 w 21"/>
              <a:gd name="T7" fmla="*/ 92 h 150"/>
              <a:gd name="T8" fmla="*/ 21 w 21"/>
              <a:gd name="T9" fmla="*/ 120 h 150"/>
              <a:gd name="T10" fmla="*/ 20 w 21"/>
              <a:gd name="T11" fmla="*/ 15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1" h="150">
                <a:moveTo>
                  <a:pt x="0" y="0"/>
                </a:moveTo>
                <a:lnTo>
                  <a:pt x="5" y="31"/>
                </a:lnTo>
                <a:lnTo>
                  <a:pt x="14" y="64"/>
                </a:lnTo>
                <a:lnTo>
                  <a:pt x="19" y="92"/>
                </a:lnTo>
                <a:lnTo>
                  <a:pt x="21" y="120"/>
                </a:lnTo>
                <a:lnTo>
                  <a:pt x="20" y="150"/>
                </a:lnTo>
              </a:path>
            </a:pathLst>
          </a:custGeom>
          <a:noFill/>
          <a:ln w="635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rtlCol="0"/>
          <a:lstStyle/>
          <a:p>
            <a:pPr algn="ctr"/>
            <a:endParaRPr lang="en-US"/>
          </a:p>
        </xdr:txBody>
      </xdr:sp>
      <xdr:sp macro="" textlink="">
        <xdr:nvSpPr>
          <xdr:cNvPr id="8243" name="Freeform 51"/>
          <xdr:cNvSpPr>
            <a:spLocks/>
          </xdr:cNvSpPr>
        </xdr:nvSpPr>
        <xdr:spPr bwMode="auto">
          <a:xfrm>
            <a:off x="3277" y="927"/>
            <a:ext cx="27" cy="154"/>
          </a:xfrm>
          <a:custGeom>
            <a:avLst/>
            <a:gdLst>
              <a:gd name="T0" fmla="*/ 27 w 27"/>
              <a:gd name="T1" fmla="*/ 0 h 154"/>
              <a:gd name="T2" fmla="*/ 22 w 27"/>
              <a:gd name="T3" fmla="*/ 31 h 154"/>
              <a:gd name="T4" fmla="*/ 13 w 27"/>
              <a:gd name="T5" fmla="*/ 64 h 154"/>
              <a:gd name="T6" fmla="*/ 6 w 27"/>
              <a:gd name="T7" fmla="*/ 96 h 154"/>
              <a:gd name="T8" fmla="*/ 2 w 27"/>
              <a:gd name="T9" fmla="*/ 124 h 154"/>
              <a:gd name="T10" fmla="*/ 0 w 27"/>
              <a:gd name="T11" fmla="*/ 154 h 1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7" h="154">
                <a:moveTo>
                  <a:pt x="27" y="0"/>
                </a:moveTo>
                <a:lnTo>
                  <a:pt x="22" y="31"/>
                </a:lnTo>
                <a:lnTo>
                  <a:pt x="13" y="64"/>
                </a:lnTo>
                <a:lnTo>
                  <a:pt x="6" y="96"/>
                </a:lnTo>
                <a:lnTo>
                  <a:pt x="2" y="124"/>
                </a:lnTo>
                <a:lnTo>
                  <a:pt x="0" y="154"/>
                </a:lnTo>
              </a:path>
            </a:pathLst>
          </a:custGeom>
          <a:noFill/>
          <a:ln w="635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rtlCol="0"/>
          <a:lstStyle/>
          <a:p>
            <a:pPr algn="ctr"/>
            <a:endParaRPr lang="en-US"/>
          </a:p>
        </xdr:txBody>
      </xdr:sp>
      <xdr:sp macro="" textlink="">
        <xdr:nvSpPr>
          <xdr:cNvPr id="8244" name="Freeform 52"/>
          <xdr:cNvSpPr>
            <a:spLocks/>
          </xdr:cNvSpPr>
        </xdr:nvSpPr>
        <xdr:spPr bwMode="auto">
          <a:xfrm>
            <a:off x="3151" y="938"/>
            <a:ext cx="19" cy="144"/>
          </a:xfrm>
          <a:custGeom>
            <a:avLst/>
            <a:gdLst>
              <a:gd name="T0" fmla="*/ 0 w 19"/>
              <a:gd name="T1" fmla="*/ 0 h 144"/>
              <a:gd name="T2" fmla="*/ 5 w 19"/>
              <a:gd name="T3" fmla="*/ 33 h 144"/>
              <a:gd name="T4" fmla="*/ 14 w 19"/>
              <a:gd name="T5" fmla="*/ 64 h 144"/>
              <a:gd name="T6" fmla="*/ 18 w 19"/>
              <a:gd name="T7" fmla="*/ 88 h 144"/>
              <a:gd name="T8" fmla="*/ 19 w 19"/>
              <a:gd name="T9" fmla="*/ 114 h 144"/>
              <a:gd name="T10" fmla="*/ 19 w 19"/>
              <a:gd name="T11" fmla="*/ 144 h 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9" h="144">
                <a:moveTo>
                  <a:pt x="0" y="0"/>
                </a:moveTo>
                <a:lnTo>
                  <a:pt x="5" y="33"/>
                </a:lnTo>
                <a:lnTo>
                  <a:pt x="14" y="64"/>
                </a:lnTo>
                <a:lnTo>
                  <a:pt x="18" y="88"/>
                </a:lnTo>
                <a:lnTo>
                  <a:pt x="19" y="114"/>
                </a:lnTo>
                <a:lnTo>
                  <a:pt x="19" y="144"/>
                </a:lnTo>
              </a:path>
            </a:pathLst>
          </a:custGeom>
          <a:noFill/>
          <a:ln w="635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rtlCol="0"/>
          <a:lstStyle/>
          <a:p>
            <a:pPr algn="ctr"/>
            <a:endParaRPr lang="en-US"/>
          </a:p>
        </xdr:txBody>
      </xdr:sp>
      <xdr:sp macro="" textlink="">
        <xdr:nvSpPr>
          <xdr:cNvPr id="8245" name="Freeform 53"/>
          <xdr:cNvSpPr>
            <a:spLocks/>
          </xdr:cNvSpPr>
        </xdr:nvSpPr>
        <xdr:spPr bwMode="auto">
          <a:xfrm>
            <a:off x="3257" y="935"/>
            <a:ext cx="27" cy="149"/>
          </a:xfrm>
          <a:custGeom>
            <a:avLst/>
            <a:gdLst>
              <a:gd name="T0" fmla="*/ 27 w 27"/>
              <a:gd name="T1" fmla="*/ 0 h 149"/>
              <a:gd name="T2" fmla="*/ 23 w 27"/>
              <a:gd name="T3" fmla="*/ 33 h 149"/>
              <a:gd name="T4" fmla="*/ 13 w 27"/>
              <a:gd name="T5" fmla="*/ 68 h 149"/>
              <a:gd name="T6" fmla="*/ 8 w 27"/>
              <a:gd name="T7" fmla="*/ 94 h 149"/>
              <a:gd name="T8" fmla="*/ 3 w 27"/>
              <a:gd name="T9" fmla="*/ 120 h 149"/>
              <a:gd name="T10" fmla="*/ 0 w 27"/>
              <a:gd name="T11" fmla="*/ 149 h 1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7" h="149">
                <a:moveTo>
                  <a:pt x="27" y="0"/>
                </a:moveTo>
                <a:lnTo>
                  <a:pt x="23" y="33"/>
                </a:lnTo>
                <a:lnTo>
                  <a:pt x="13" y="68"/>
                </a:lnTo>
                <a:lnTo>
                  <a:pt x="8" y="94"/>
                </a:lnTo>
                <a:lnTo>
                  <a:pt x="3" y="120"/>
                </a:lnTo>
                <a:lnTo>
                  <a:pt x="0" y="149"/>
                </a:lnTo>
              </a:path>
            </a:pathLst>
          </a:custGeom>
          <a:noFill/>
          <a:ln w="635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rtlCol="0"/>
          <a:lstStyle/>
          <a:p>
            <a:pPr algn="ctr"/>
            <a:endParaRPr lang="en-US"/>
          </a:p>
        </xdr:txBody>
      </xdr:sp>
      <xdr:sp macro="" textlink="">
        <xdr:nvSpPr>
          <xdr:cNvPr id="8246" name="Freeform 54"/>
          <xdr:cNvSpPr>
            <a:spLocks/>
          </xdr:cNvSpPr>
        </xdr:nvSpPr>
        <xdr:spPr bwMode="auto">
          <a:xfrm>
            <a:off x="3167" y="939"/>
            <a:ext cx="21" cy="142"/>
          </a:xfrm>
          <a:custGeom>
            <a:avLst/>
            <a:gdLst>
              <a:gd name="T0" fmla="*/ 6 w 21"/>
              <a:gd name="T1" fmla="*/ 0 h 142"/>
              <a:gd name="T2" fmla="*/ 0 w 21"/>
              <a:gd name="T3" fmla="*/ 25 h 142"/>
              <a:gd name="T4" fmla="*/ 0 w 21"/>
              <a:gd name="T5" fmla="*/ 48 h 142"/>
              <a:gd name="T6" fmla="*/ 13 w 21"/>
              <a:gd name="T7" fmla="*/ 77 h 142"/>
              <a:gd name="T8" fmla="*/ 20 w 21"/>
              <a:gd name="T9" fmla="*/ 109 h 142"/>
              <a:gd name="T10" fmla="*/ 21 w 21"/>
              <a:gd name="T11" fmla="*/ 142 h 14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1" h="142">
                <a:moveTo>
                  <a:pt x="6" y="0"/>
                </a:moveTo>
                <a:lnTo>
                  <a:pt x="0" y="25"/>
                </a:lnTo>
                <a:lnTo>
                  <a:pt x="0" y="48"/>
                </a:lnTo>
                <a:lnTo>
                  <a:pt x="13" y="77"/>
                </a:lnTo>
                <a:lnTo>
                  <a:pt x="20" y="109"/>
                </a:lnTo>
                <a:lnTo>
                  <a:pt x="21" y="142"/>
                </a:lnTo>
              </a:path>
            </a:pathLst>
          </a:custGeom>
          <a:noFill/>
          <a:ln w="635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rtlCol="0"/>
          <a:lstStyle/>
          <a:p>
            <a:pPr algn="ctr"/>
            <a:endParaRPr lang="en-US"/>
          </a:p>
        </xdr:txBody>
      </xdr:sp>
      <xdr:sp macro="" textlink="">
        <xdr:nvSpPr>
          <xdr:cNvPr id="8247" name="Freeform 55"/>
          <xdr:cNvSpPr>
            <a:spLocks/>
          </xdr:cNvSpPr>
        </xdr:nvSpPr>
        <xdr:spPr bwMode="auto">
          <a:xfrm>
            <a:off x="3238" y="938"/>
            <a:ext cx="30" cy="146"/>
          </a:xfrm>
          <a:custGeom>
            <a:avLst/>
            <a:gdLst>
              <a:gd name="T0" fmla="*/ 26 w 30"/>
              <a:gd name="T1" fmla="*/ 0 h 146"/>
              <a:gd name="T2" fmla="*/ 30 w 30"/>
              <a:gd name="T3" fmla="*/ 28 h 146"/>
              <a:gd name="T4" fmla="*/ 29 w 30"/>
              <a:gd name="T5" fmla="*/ 54 h 146"/>
              <a:gd name="T6" fmla="*/ 16 w 30"/>
              <a:gd name="T7" fmla="*/ 82 h 146"/>
              <a:gd name="T8" fmla="*/ 5 w 30"/>
              <a:gd name="T9" fmla="*/ 114 h 146"/>
              <a:gd name="T10" fmla="*/ 0 w 30"/>
              <a:gd name="T11" fmla="*/ 146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0" h="146">
                <a:moveTo>
                  <a:pt x="26" y="0"/>
                </a:moveTo>
                <a:lnTo>
                  <a:pt x="30" y="28"/>
                </a:lnTo>
                <a:lnTo>
                  <a:pt x="29" y="54"/>
                </a:lnTo>
                <a:lnTo>
                  <a:pt x="16" y="82"/>
                </a:lnTo>
                <a:lnTo>
                  <a:pt x="5" y="114"/>
                </a:lnTo>
                <a:lnTo>
                  <a:pt x="0" y="146"/>
                </a:lnTo>
              </a:path>
            </a:pathLst>
          </a:custGeom>
          <a:noFill/>
          <a:ln w="635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rtlCol="0"/>
          <a:lstStyle/>
          <a:p>
            <a:pPr algn="ctr"/>
            <a:endParaRPr lang="en-US"/>
          </a:p>
        </xdr:txBody>
      </xdr:sp>
      <xdr:sp macro="" textlink="">
        <xdr:nvSpPr>
          <xdr:cNvPr id="8248" name="Freeform 56"/>
          <xdr:cNvSpPr>
            <a:spLocks/>
          </xdr:cNvSpPr>
        </xdr:nvSpPr>
        <xdr:spPr bwMode="auto">
          <a:xfrm>
            <a:off x="3185" y="940"/>
            <a:ext cx="20" cy="143"/>
          </a:xfrm>
          <a:custGeom>
            <a:avLst/>
            <a:gdLst>
              <a:gd name="T0" fmla="*/ 17 w 20"/>
              <a:gd name="T1" fmla="*/ 0 h 143"/>
              <a:gd name="T2" fmla="*/ 10 w 20"/>
              <a:gd name="T3" fmla="*/ 20 h 143"/>
              <a:gd name="T4" fmla="*/ 0 w 20"/>
              <a:gd name="T5" fmla="*/ 34 h 143"/>
              <a:gd name="T6" fmla="*/ 14 w 20"/>
              <a:gd name="T7" fmla="*/ 69 h 143"/>
              <a:gd name="T8" fmla="*/ 19 w 20"/>
              <a:gd name="T9" fmla="*/ 110 h 143"/>
              <a:gd name="T10" fmla="*/ 20 w 20"/>
              <a:gd name="T11" fmla="*/ 143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0" h="143">
                <a:moveTo>
                  <a:pt x="17" y="0"/>
                </a:moveTo>
                <a:lnTo>
                  <a:pt x="10" y="20"/>
                </a:lnTo>
                <a:lnTo>
                  <a:pt x="0" y="34"/>
                </a:lnTo>
                <a:lnTo>
                  <a:pt x="14" y="69"/>
                </a:lnTo>
                <a:lnTo>
                  <a:pt x="19" y="110"/>
                </a:lnTo>
                <a:lnTo>
                  <a:pt x="20" y="143"/>
                </a:lnTo>
              </a:path>
            </a:pathLst>
          </a:custGeom>
          <a:noFill/>
          <a:ln w="635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rtlCol="0"/>
          <a:lstStyle/>
          <a:p>
            <a:pPr algn="ctr"/>
            <a:endParaRPr lang="en-US"/>
          </a:p>
        </xdr:txBody>
      </xdr:sp>
      <xdr:sp macro="" textlink="">
        <xdr:nvSpPr>
          <xdr:cNvPr id="8249" name="Freeform 57"/>
          <xdr:cNvSpPr>
            <a:spLocks/>
          </xdr:cNvSpPr>
        </xdr:nvSpPr>
        <xdr:spPr bwMode="auto">
          <a:xfrm>
            <a:off x="3221" y="939"/>
            <a:ext cx="30" cy="145"/>
          </a:xfrm>
          <a:custGeom>
            <a:avLst/>
            <a:gdLst>
              <a:gd name="T0" fmla="*/ 16 w 30"/>
              <a:gd name="T1" fmla="*/ 0 h 145"/>
              <a:gd name="T2" fmla="*/ 21 w 30"/>
              <a:gd name="T3" fmla="*/ 21 h 145"/>
              <a:gd name="T4" fmla="*/ 30 w 30"/>
              <a:gd name="T5" fmla="*/ 37 h 145"/>
              <a:gd name="T6" fmla="*/ 15 w 30"/>
              <a:gd name="T7" fmla="*/ 70 h 145"/>
              <a:gd name="T8" fmla="*/ 4 w 30"/>
              <a:gd name="T9" fmla="*/ 110 h 145"/>
              <a:gd name="T10" fmla="*/ 0 w 30"/>
              <a:gd name="T11" fmla="*/ 145 h 1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0" h="145">
                <a:moveTo>
                  <a:pt x="16" y="0"/>
                </a:moveTo>
                <a:lnTo>
                  <a:pt x="21" y="21"/>
                </a:lnTo>
                <a:lnTo>
                  <a:pt x="30" y="37"/>
                </a:lnTo>
                <a:lnTo>
                  <a:pt x="15" y="70"/>
                </a:lnTo>
                <a:lnTo>
                  <a:pt x="4" y="110"/>
                </a:lnTo>
                <a:lnTo>
                  <a:pt x="0" y="145"/>
                </a:lnTo>
              </a:path>
            </a:pathLst>
          </a:custGeom>
          <a:noFill/>
          <a:ln w="635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rtlCol="0"/>
          <a:lstStyle/>
          <a:p>
            <a:pPr algn="ctr"/>
            <a:endParaRPr lang="en-US"/>
          </a:p>
        </xdr:txBody>
      </xdr:sp>
      <xdr:sp macro="" textlink="">
        <xdr:nvSpPr>
          <xdr:cNvPr id="8250" name="Freeform 58"/>
          <xdr:cNvSpPr>
            <a:spLocks/>
          </xdr:cNvSpPr>
        </xdr:nvSpPr>
        <xdr:spPr bwMode="auto">
          <a:xfrm>
            <a:off x="3085" y="939"/>
            <a:ext cx="257" cy="31"/>
          </a:xfrm>
          <a:custGeom>
            <a:avLst/>
            <a:gdLst>
              <a:gd name="T0" fmla="*/ 0 w 257"/>
              <a:gd name="T1" fmla="*/ 2 h 31"/>
              <a:gd name="T2" fmla="*/ 24 w 257"/>
              <a:gd name="T3" fmla="*/ 9 h 31"/>
              <a:gd name="T4" fmla="*/ 50 w 257"/>
              <a:gd name="T5" fmla="*/ 22 h 31"/>
              <a:gd name="T6" fmla="*/ 71 w 257"/>
              <a:gd name="T7" fmla="*/ 31 h 31"/>
              <a:gd name="T8" fmla="*/ 82 w 257"/>
              <a:gd name="T9" fmla="*/ 26 h 31"/>
              <a:gd name="T10" fmla="*/ 110 w 257"/>
              <a:gd name="T11" fmla="*/ 21 h 31"/>
              <a:gd name="T12" fmla="*/ 157 w 257"/>
              <a:gd name="T13" fmla="*/ 21 h 31"/>
              <a:gd name="T14" fmla="*/ 183 w 257"/>
              <a:gd name="T15" fmla="*/ 26 h 31"/>
              <a:gd name="T16" fmla="*/ 195 w 257"/>
              <a:gd name="T17" fmla="*/ 29 h 31"/>
              <a:gd name="T18" fmla="*/ 214 w 257"/>
              <a:gd name="T19" fmla="*/ 19 h 31"/>
              <a:gd name="T20" fmla="*/ 236 w 257"/>
              <a:gd name="T21" fmla="*/ 7 h 31"/>
              <a:gd name="T22" fmla="*/ 257 w 257"/>
              <a:gd name="T2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57" h="31">
                <a:moveTo>
                  <a:pt x="0" y="2"/>
                </a:moveTo>
                <a:lnTo>
                  <a:pt x="24" y="9"/>
                </a:lnTo>
                <a:lnTo>
                  <a:pt x="50" y="22"/>
                </a:lnTo>
                <a:lnTo>
                  <a:pt x="71" y="31"/>
                </a:lnTo>
                <a:lnTo>
                  <a:pt x="82" y="26"/>
                </a:lnTo>
                <a:lnTo>
                  <a:pt x="110" y="21"/>
                </a:lnTo>
                <a:lnTo>
                  <a:pt x="157" y="21"/>
                </a:lnTo>
                <a:lnTo>
                  <a:pt x="183" y="26"/>
                </a:lnTo>
                <a:lnTo>
                  <a:pt x="195" y="29"/>
                </a:lnTo>
                <a:lnTo>
                  <a:pt x="214" y="19"/>
                </a:lnTo>
                <a:lnTo>
                  <a:pt x="236" y="7"/>
                </a:lnTo>
                <a:lnTo>
                  <a:pt x="257" y="0"/>
                </a:lnTo>
              </a:path>
            </a:pathLst>
          </a:custGeom>
          <a:noFill/>
          <a:ln w="635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rtlCol="0"/>
          <a:lstStyle/>
          <a:p>
            <a:pPr algn="ctr"/>
            <a:endParaRPr lang="en-US"/>
          </a:p>
        </xdr:txBody>
      </xdr:sp>
      <xdr:sp macro="" textlink="">
        <xdr:nvSpPr>
          <xdr:cNvPr id="8253" name="Freeform 61"/>
          <xdr:cNvSpPr>
            <a:spLocks/>
          </xdr:cNvSpPr>
        </xdr:nvSpPr>
        <xdr:spPr bwMode="auto">
          <a:xfrm>
            <a:off x="3090" y="970"/>
            <a:ext cx="246" cy="33"/>
          </a:xfrm>
          <a:custGeom>
            <a:avLst/>
            <a:gdLst>
              <a:gd name="T0" fmla="*/ 0 w 246"/>
              <a:gd name="T1" fmla="*/ 2 h 33"/>
              <a:gd name="T2" fmla="*/ 25 w 246"/>
              <a:gd name="T3" fmla="*/ 9 h 33"/>
              <a:gd name="T4" fmla="*/ 54 w 246"/>
              <a:gd name="T5" fmla="*/ 23 h 33"/>
              <a:gd name="T6" fmla="*/ 75 w 246"/>
              <a:gd name="T7" fmla="*/ 33 h 33"/>
              <a:gd name="T8" fmla="*/ 76 w 246"/>
              <a:gd name="T9" fmla="*/ 18 h 33"/>
              <a:gd name="T10" fmla="*/ 96 w 246"/>
              <a:gd name="T11" fmla="*/ 4 h 33"/>
              <a:gd name="T12" fmla="*/ 161 w 246"/>
              <a:gd name="T13" fmla="*/ 5 h 33"/>
              <a:gd name="T14" fmla="*/ 177 w 246"/>
              <a:gd name="T15" fmla="*/ 22 h 33"/>
              <a:gd name="T16" fmla="*/ 180 w 246"/>
              <a:gd name="T17" fmla="*/ 33 h 33"/>
              <a:gd name="T18" fmla="*/ 201 w 246"/>
              <a:gd name="T19" fmla="*/ 20 h 33"/>
              <a:gd name="T20" fmla="*/ 225 w 246"/>
              <a:gd name="T21" fmla="*/ 7 h 33"/>
              <a:gd name="T22" fmla="*/ 246 w 246"/>
              <a:gd name="T23" fmla="*/ 0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46" h="33">
                <a:moveTo>
                  <a:pt x="0" y="2"/>
                </a:moveTo>
                <a:lnTo>
                  <a:pt x="25" y="9"/>
                </a:lnTo>
                <a:lnTo>
                  <a:pt x="54" y="23"/>
                </a:lnTo>
                <a:lnTo>
                  <a:pt x="75" y="33"/>
                </a:lnTo>
                <a:lnTo>
                  <a:pt x="76" y="18"/>
                </a:lnTo>
                <a:lnTo>
                  <a:pt x="96" y="4"/>
                </a:lnTo>
                <a:lnTo>
                  <a:pt x="161" y="5"/>
                </a:lnTo>
                <a:lnTo>
                  <a:pt x="177" y="22"/>
                </a:lnTo>
                <a:lnTo>
                  <a:pt x="180" y="33"/>
                </a:lnTo>
                <a:lnTo>
                  <a:pt x="201" y="20"/>
                </a:lnTo>
                <a:lnTo>
                  <a:pt x="225" y="7"/>
                </a:lnTo>
                <a:lnTo>
                  <a:pt x="246" y="0"/>
                </a:lnTo>
              </a:path>
            </a:pathLst>
          </a:custGeom>
          <a:noFill/>
          <a:ln w="635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rtlCol="0"/>
          <a:lstStyle/>
          <a:p>
            <a:pPr algn="ctr"/>
            <a:endParaRPr lang="en-US"/>
          </a:p>
        </xdr:txBody>
      </xdr:sp>
      <xdr:sp macro="" textlink="">
        <xdr:nvSpPr>
          <xdr:cNvPr id="8254" name="Freeform 62"/>
          <xdr:cNvSpPr>
            <a:spLocks/>
          </xdr:cNvSpPr>
        </xdr:nvSpPr>
        <xdr:spPr bwMode="auto">
          <a:xfrm>
            <a:off x="3095" y="1003"/>
            <a:ext cx="235" cy="26"/>
          </a:xfrm>
          <a:custGeom>
            <a:avLst/>
            <a:gdLst>
              <a:gd name="T0" fmla="*/ 0 w 235"/>
              <a:gd name="T1" fmla="*/ 2 h 26"/>
              <a:gd name="T2" fmla="*/ 26 w 235"/>
              <a:gd name="T3" fmla="*/ 10 h 26"/>
              <a:gd name="T4" fmla="*/ 53 w 235"/>
              <a:gd name="T5" fmla="*/ 20 h 26"/>
              <a:gd name="T6" fmla="*/ 74 w 235"/>
              <a:gd name="T7" fmla="*/ 22 h 26"/>
              <a:gd name="T8" fmla="*/ 85 w 235"/>
              <a:gd name="T9" fmla="*/ 13 h 26"/>
              <a:gd name="T10" fmla="*/ 104 w 235"/>
              <a:gd name="T11" fmla="*/ 5 h 26"/>
              <a:gd name="T12" fmla="*/ 140 w 235"/>
              <a:gd name="T13" fmla="*/ 6 h 26"/>
              <a:gd name="T14" fmla="*/ 159 w 235"/>
              <a:gd name="T15" fmla="*/ 17 h 26"/>
              <a:gd name="T16" fmla="*/ 170 w 235"/>
              <a:gd name="T17" fmla="*/ 26 h 26"/>
              <a:gd name="T18" fmla="*/ 189 w 235"/>
              <a:gd name="T19" fmla="*/ 19 h 26"/>
              <a:gd name="T20" fmla="*/ 212 w 235"/>
              <a:gd name="T21" fmla="*/ 8 h 26"/>
              <a:gd name="T22" fmla="*/ 235 w 235"/>
              <a:gd name="T23" fmla="*/ 0 h 2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35" h="26">
                <a:moveTo>
                  <a:pt x="0" y="2"/>
                </a:moveTo>
                <a:lnTo>
                  <a:pt x="26" y="10"/>
                </a:lnTo>
                <a:lnTo>
                  <a:pt x="53" y="20"/>
                </a:lnTo>
                <a:lnTo>
                  <a:pt x="74" y="22"/>
                </a:lnTo>
                <a:lnTo>
                  <a:pt x="85" y="13"/>
                </a:lnTo>
                <a:lnTo>
                  <a:pt x="104" y="5"/>
                </a:lnTo>
                <a:lnTo>
                  <a:pt x="140" y="6"/>
                </a:lnTo>
                <a:lnTo>
                  <a:pt x="159" y="17"/>
                </a:lnTo>
                <a:lnTo>
                  <a:pt x="170" y="26"/>
                </a:lnTo>
                <a:lnTo>
                  <a:pt x="189" y="19"/>
                </a:lnTo>
                <a:lnTo>
                  <a:pt x="212" y="8"/>
                </a:lnTo>
                <a:lnTo>
                  <a:pt x="235" y="0"/>
                </a:lnTo>
              </a:path>
            </a:pathLst>
          </a:custGeom>
          <a:noFill/>
          <a:ln w="635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  <xdr:txBody>
          <a:bodyPr rtlCol="0"/>
          <a:lstStyle/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5</xdr:row>
      <xdr:rowOff>139700</xdr:rowOff>
    </xdr:from>
    <xdr:to>
      <xdr:col>21</xdr:col>
      <xdr:colOff>12700</xdr:colOff>
      <xdr:row>31</xdr:row>
      <xdr:rowOff>139700</xdr:rowOff>
    </xdr:to>
    <xdr:graphicFrame macro="">
      <xdr:nvGraphicFramePr>
        <xdr:cNvPr id="71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33</xdr:row>
      <xdr:rowOff>139700</xdr:rowOff>
    </xdr:from>
    <xdr:to>
      <xdr:col>20</xdr:col>
      <xdr:colOff>647700</xdr:colOff>
      <xdr:row>44</xdr:row>
      <xdr:rowOff>12700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1300" y="5397500"/>
          <a:ext cx="4953000" cy="162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46</xdr:row>
      <xdr:rowOff>0</xdr:rowOff>
    </xdr:from>
    <xdr:to>
      <xdr:col>20</xdr:col>
      <xdr:colOff>647700</xdr:colOff>
      <xdr:row>56</xdr:row>
      <xdr:rowOff>25400</xdr:rowOff>
    </xdr:to>
    <xdr:pic>
      <xdr:nvPicPr>
        <xdr:cNvPr id="71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1300" y="7353300"/>
          <a:ext cx="4953000" cy="161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0</xdr:colOff>
      <xdr:row>6</xdr:row>
      <xdr:rowOff>139700</xdr:rowOff>
    </xdr:from>
    <xdr:to>
      <xdr:col>32</xdr:col>
      <xdr:colOff>12700</xdr:colOff>
      <xdr:row>32</xdr:row>
      <xdr:rowOff>139700</xdr:rowOff>
    </xdr:to>
    <xdr:graphicFrame macro="">
      <xdr:nvGraphicFramePr>
        <xdr:cNvPr id="717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26</xdr:col>
      <xdr:colOff>12700</xdr:colOff>
      <xdr:row>35</xdr:row>
      <xdr:rowOff>12700</xdr:rowOff>
    </xdr:from>
    <xdr:to>
      <xdr:col>32</xdr:col>
      <xdr:colOff>0</xdr:colOff>
      <xdr:row>58</xdr:row>
      <xdr:rowOff>25400</xdr:rowOff>
    </xdr:to>
    <xdr:pic>
      <xdr:nvPicPr>
        <xdr:cNvPr id="717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0" y="5588000"/>
          <a:ext cx="4940300" cy="3683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12700</xdr:colOff>
      <xdr:row>76</xdr:row>
      <xdr:rowOff>12700</xdr:rowOff>
    </xdr:from>
    <xdr:to>
      <xdr:col>27</xdr:col>
      <xdr:colOff>736600</xdr:colOff>
      <xdr:row>102</xdr:row>
      <xdr:rowOff>25400</xdr:rowOff>
    </xdr:to>
    <xdr:graphicFrame macro="">
      <xdr:nvGraphicFramePr>
        <xdr:cNvPr id="717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12700</xdr:colOff>
      <xdr:row>104</xdr:row>
      <xdr:rowOff>12700</xdr:rowOff>
    </xdr:from>
    <xdr:to>
      <xdr:col>27</xdr:col>
      <xdr:colOff>736600</xdr:colOff>
      <xdr:row>130</xdr:row>
      <xdr:rowOff>25400</xdr:rowOff>
    </xdr:to>
    <xdr:graphicFrame macro="">
      <xdr:nvGraphicFramePr>
        <xdr:cNvPr id="2" name="Chart -10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838200</xdr:colOff>
      <xdr:row>94</xdr:row>
      <xdr:rowOff>76200</xdr:rowOff>
    </xdr:from>
    <xdr:to>
      <xdr:col>26</xdr:col>
      <xdr:colOff>406400</xdr:colOff>
      <xdr:row>97</xdr:row>
      <xdr:rowOff>114300</xdr:rowOff>
    </xdr:to>
    <xdr:sp macro="" textlink="">
      <xdr:nvSpPr>
        <xdr:cNvPr id="3" name="Text Box -1022"/>
        <xdr:cNvSpPr txBox="1">
          <a:spLocks noChangeArrowheads="1"/>
        </xdr:cNvSpPr>
      </xdr:nvSpPr>
      <xdr:spPr bwMode="auto">
        <a:xfrm>
          <a:off x="23126700" y="14897100"/>
          <a:ext cx="127000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Superposed Landmarks</a:t>
          </a:r>
        </a:p>
      </xdr:txBody>
    </xdr:sp>
    <xdr:clientData/>
  </xdr:twoCellAnchor>
  <xdr:twoCellAnchor>
    <xdr:from>
      <xdr:col>1</xdr:col>
      <xdr:colOff>609600</xdr:colOff>
      <xdr:row>288</xdr:row>
      <xdr:rowOff>0</xdr:rowOff>
    </xdr:from>
    <xdr:to>
      <xdr:col>4</xdr:col>
      <xdr:colOff>266700</xdr:colOff>
      <xdr:row>306</xdr:row>
      <xdr:rowOff>12700</xdr:rowOff>
    </xdr:to>
    <xdr:graphicFrame macro="">
      <xdr:nvGraphicFramePr>
        <xdr:cNvPr id="717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838200</xdr:colOff>
      <xdr:row>288</xdr:row>
      <xdr:rowOff>12700</xdr:rowOff>
    </xdr:from>
    <xdr:to>
      <xdr:col>7</xdr:col>
      <xdr:colOff>317500</xdr:colOff>
      <xdr:row>306</xdr:row>
      <xdr:rowOff>25400</xdr:rowOff>
    </xdr:to>
    <xdr:graphicFrame macro="">
      <xdr:nvGraphicFramePr>
        <xdr:cNvPr id="717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762000</xdr:colOff>
      <xdr:row>288</xdr:row>
      <xdr:rowOff>12700</xdr:rowOff>
    </xdr:from>
    <xdr:to>
      <xdr:col>10</xdr:col>
      <xdr:colOff>330200</xdr:colOff>
      <xdr:row>306</xdr:row>
      <xdr:rowOff>25400</xdr:rowOff>
    </xdr:to>
    <xdr:graphicFrame macro="">
      <xdr:nvGraphicFramePr>
        <xdr:cNvPr id="718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711200</xdr:colOff>
      <xdr:row>288</xdr:row>
      <xdr:rowOff>12700</xdr:rowOff>
    </xdr:from>
    <xdr:to>
      <xdr:col>13</xdr:col>
      <xdr:colOff>355600</xdr:colOff>
      <xdr:row>306</xdr:row>
      <xdr:rowOff>25400</xdr:rowOff>
    </xdr:to>
    <xdr:graphicFrame macro="">
      <xdr:nvGraphicFramePr>
        <xdr:cNvPr id="718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723900</xdr:colOff>
      <xdr:row>287</xdr:row>
      <xdr:rowOff>139700</xdr:rowOff>
    </xdr:from>
    <xdr:to>
      <xdr:col>16</xdr:col>
      <xdr:colOff>635000</xdr:colOff>
      <xdr:row>306</xdr:row>
      <xdr:rowOff>0</xdr:rowOff>
    </xdr:to>
    <xdr:graphicFrame macro="">
      <xdr:nvGraphicFramePr>
        <xdr:cNvPr id="718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609600</xdr:colOff>
      <xdr:row>322</xdr:row>
      <xdr:rowOff>139700</xdr:rowOff>
    </xdr:from>
    <xdr:to>
      <xdr:col>4</xdr:col>
      <xdr:colOff>266700</xdr:colOff>
      <xdr:row>341</xdr:row>
      <xdr:rowOff>0</xdr:rowOff>
    </xdr:to>
    <xdr:graphicFrame macro="">
      <xdr:nvGraphicFramePr>
        <xdr:cNvPr id="718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965200</xdr:colOff>
      <xdr:row>322</xdr:row>
      <xdr:rowOff>139700</xdr:rowOff>
    </xdr:from>
    <xdr:to>
      <xdr:col>7</xdr:col>
      <xdr:colOff>444500</xdr:colOff>
      <xdr:row>341</xdr:row>
      <xdr:rowOff>0</xdr:rowOff>
    </xdr:to>
    <xdr:graphicFrame macro="">
      <xdr:nvGraphicFramePr>
        <xdr:cNvPr id="718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990600</xdr:colOff>
      <xdr:row>322</xdr:row>
      <xdr:rowOff>139700</xdr:rowOff>
    </xdr:from>
    <xdr:to>
      <xdr:col>10</xdr:col>
      <xdr:colOff>558800</xdr:colOff>
      <xdr:row>341</xdr:row>
      <xdr:rowOff>0</xdr:rowOff>
    </xdr:to>
    <xdr:graphicFrame macro="">
      <xdr:nvGraphicFramePr>
        <xdr:cNvPr id="718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127000</xdr:colOff>
      <xdr:row>322</xdr:row>
      <xdr:rowOff>139700</xdr:rowOff>
    </xdr:from>
    <xdr:to>
      <xdr:col>13</xdr:col>
      <xdr:colOff>635000</xdr:colOff>
      <xdr:row>341</xdr:row>
      <xdr:rowOff>0</xdr:rowOff>
    </xdr:to>
    <xdr:graphicFrame macro="">
      <xdr:nvGraphicFramePr>
        <xdr:cNvPr id="718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850900</xdr:colOff>
      <xdr:row>322</xdr:row>
      <xdr:rowOff>139700</xdr:rowOff>
    </xdr:from>
    <xdr:to>
      <xdr:col>16</xdr:col>
      <xdr:colOff>762000</xdr:colOff>
      <xdr:row>341</xdr:row>
      <xdr:rowOff>0</xdr:rowOff>
    </xdr:to>
    <xdr:graphicFrame macro="">
      <xdr:nvGraphicFramePr>
        <xdr:cNvPr id="7188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609600</xdr:colOff>
      <xdr:row>357</xdr:row>
      <xdr:rowOff>139700</xdr:rowOff>
    </xdr:from>
    <xdr:to>
      <xdr:col>4</xdr:col>
      <xdr:colOff>266700</xdr:colOff>
      <xdr:row>376</xdr:row>
      <xdr:rowOff>0</xdr:rowOff>
    </xdr:to>
    <xdr:graphicFrame macro="">
      <xdr:nvGraphicFramePr>
        <xdr:cNvPr id="718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1066800</xdr:colOff>
      <xdr:row>357</xdr:row>
      <xdr:rowOff>139700</xdr:rowOff>
    </xdr:from>
    <xdr:to>
      <xdr:col>7</xdr:col>
      <xdr:colOff>546100</xdr:colOff>
      <xdr:row>376</xdr:row>
      <xdr:rowOff>0</xdr:rowOff>
    </xdr:to>
    <xdr:graphicFrame macro="">
      <xdr:nvGraphicFramePr>
        <xdr:cNvPr id="719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1016000</xdr:colOff>
      <xdr:row>357</xdr:row>
      <xdr:rowOff>139700</xdr:rowOff>
    </xdr:from>
    <xdr:to>
      <xdr:col>10</xdr:col>
      <xdr:colOff>584200</xdr:colOff>
      <xdr:row>376</xdr:row>
      <xdr:rowOff>0</xdr:rowOff>
    </xdr:to>
    <xdr:graphicFrame macro="">
      <xdr:nvGraphicFramePr>
        <xdr:cNvPr id="719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152400</xdr:colOff>
      <xdr:row>357</xdr:row>
      <xdr:rowOff>139700</xdr:rowOff>
    </xdr:from>
    <xdr:to>
      <xdr:col>13</xdr:col>
      <xdr:colOff>660400</xdr:colOff>
      <xdr:row>376</xdr:row>
      <xdr:rowOff>0</xdr:rowOff>
    </xdr:to>
    <xdr:graphicFrame macro="">
      <xdr:nvGraphicFramePr>
        <xdr:cNvPr id="7193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14</xdr:col>
      <xdr:colOff>38100</xdr:colOff>
      <xdr:row>357</xdr:row>
      <xdr:rowOff>139700</xdr:rowOff>
    </xdr:from>
    <xdr:to>
      <xdr:col>16</xdr:col>
      <xdr:colOff>812800</xdr:colOff>
      <xdr:row>376</xdr:row>
      <xdr:rowOff>0</xdr:rowOff>
    </xdr:to>
    <xdr:graphicFrame macro="">
      <xdr:nvGraphicFramePr>
        <xdr:cNvPr id="7194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7</xdr:row>
      <xdr:rowOff>12700</xdr:rowOff>
    </xdr:from>
    <xdr:to>
      <xdr:col>14</xdr:col>
      <xdr:colOff>165100</xdr:colOff>
      <xdr:row>27</xdr:row>
      <xdr:rowOff>38100</xdr:rowOff>
    </xdr:to>
    <xdr:graphicFrame macro="">
      <xdr:nvGraphicFramePr>
        <xdr:cNvPr id="615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25400</xdr:colOff>
      <xdr:row>47</xdr:row>
      <xdr:rowOff>12700</xdr:rowOff>
    </xdr:from>
    <xdr:to>
      <xdr:col>4</xdr:col>
      <xdr:colOff>0</xdr:colOff>
      <xdr:row>64</xdr:row>
      <xdr:rowOff>76200</xdr:rowOff>
    </xdr:to>
    <xdr:pic>
      <xdr:nvPicPr>
        <xdr:cNvPr id="615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7251700"/>
          <a:ext cx="2451100" cy="26543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</xdr:colOff>
      <xdr:row>87</xdr:row>
      <xdr:rowOff>12700</xdr:rowOff>
    </xdr:from>
    <xdr:to>
      <xdr:col>4</xdr:col>
      <xdr:colOff>12700</xdr:colOff>
      <xdr:row>104</xdr:row>
      <xdr:rowOff>139700</xdr:rowOff>
    </xdr:to>
    <xdr:pic>
      <xdr:nvPicPr>
        <xdr:cNvPr id="615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3347700"/>
          <a:ext cx="2476500" cy="27178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</xdr:colOff>
      <xdr:row>7</xdr:row>
      <xdr:rowOff>12700</xdr:rowOff>
    </xdr:from>
    <xdr:to>
      <xdr:col>3</xdr:col>
      <xdr:colOff>812800</xdr:colOff>
      <xdr:row>24</xdr:row>
      <xdr:rowOff>63500</xdr:rowOff>
    </xdr:to>
    <xdr:pic>
      <xdr:nvPicPr>
        <xdr:cNvPr id="615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1155700"/>
          <a:ext cx="2438400" cy="26416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469900</xdr:colOff>
      <xdr:row>7</xdr:row>
      <xdr:rowOff>0</xdr:rowOff>
    </xdr:from>
    <xdr:to>
      <xdr:col>24</xdr:col>
      <xdr:colOff>406400</xdr:colOff>
      <xdr:row>27</xdr:row>
      <xdr:rowOff>76200</xdr:rowOff>
    </xdr:to>
    <xdr:graphicFrame macro="">
      <xdr:nvGraphicFramePr>
        <xdr:cNvPr id="6163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469900</xdr:colOff>
      <xdr:row>47</xdr:row>
      <xdr:rowOff>0</xdr:rowOff>
    </xdr:from>
    <xdr:to>
      <xdr:col>24</xdr:col>
      <xdr:colOff>406400</xdr:colOff>
      <xdr:row>67</xdr:row>
      <xdr:rowOff>76200</xdr:rowOff>
    </xdr:to>
    <xdr:graphicFrame macro="">
      <xdr:nvGraphicFramePr>
        <xdr:cNvPr id="616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469900</xdr:colOff>
      <xdr:row>87</xdr:row>
      <xdr:rowOff>0</xdr:rowOff>
    </xdr:from>
    <xdr:to>
      <xdr:col>24</xdr:col>
      <xdr:colOff>406400</xdr:colOff>
      <xdr:row>107</xdr:row>
      <xdr:rowOff>76200</xdr:rowOff>
    </xdr:to>
    <xdr:graphicFrame macro="">
      <xdr:nvGraphicFramePr>
        <xdr:cNvPr id="616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46</xdr:row>
      <xdr:rowOff>12700</xdr:rowOff>
    </xdr:from>
    <xdr:to>
      <xdr:col>14</xdr:col>
      <xdr:colOff>165100</xdr:colOff>
      <xdr:row>66</xdr:row>
      <xdr:rowOff>38100</xdr:rowOff>
    </xdr:to>
    <xdr:graphicFrame macro="">
      <xdr:nvGraphicFramePr>
        <xdr:cNvPr id="6170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86</xdr:row>
      <xdr:rowOff>0</xdr:rowOff>
    </xdr:from>
    <xdr:to>
      <xdr:col>14</xdr:col>
      <xdr:colOff>165100</xdr:colOff>
      <xdr:row>106</xdr:row>
      <xdr:rowOff>25400</xdr:rowOff>
    </xdr:to>
    <xdr:graphicFrame macro="">
      <xdr:nvGraphicFramePr>
        <xdr:cNvPr id="6171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53</xdr:col>
      <xdr:colOff>0</xdr:colOff>
      <xdr:row>5</xdr:row>
      <xdr:rowOff>12700</xdr:rowOff>
    </xdr:from>
    <xdr:to>
      <xdr:col>57</xdr:col>
      <xdr:colOff>787400</xdr:colOff>
      <xdr:row>31</xdr:row>
      <xdr:rowOff>12700</xdr:rowOff>
    </xdr:to>
    <xdr:graphicFrame macro="">
      <xdr:nvGraphicFramePr>
        <xdr:cNvPr id="6177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53</xdr:col>
      <xdr:colOff>0</xdr:colOff>
      <xdr:row>34</xdr:row>
      <xdr:rowOff>12700</xdr:rowOff>
    </xdr:from>
    <xdr:to>
      <xdr:col>57</xdr:col>
      <xdr:colOff>787400</xdr:colOff>
      <xdr:row>60</xdr:row>
      <xdr:rowOff>12700</xdr:rowOff>
    </xdr:to>
    <xdr:graphicFrame macro="">
      <xdr:nvGraphicFramePr>
        <xdr:cNvPr id="6179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3</xdr:row>
      <xdr:rowOff>12700</xdr:rowOff>
    </xdr:from>
    <xdr:to>
      <xdr:col>6</xdr:col>
      <xdr:colOff>0</xdr:colOff>
      <xdr:row>21</xdr:row>
      <xdr:rowOff>101600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20700"/>
          <a:ext cx="4114800" cy="28448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495300</xdr:colOff>
      <xdr:row>15</xdr:row>
      <xdr:rowOff>0</xdr:rowOff>
    </xdr:from>
    <xdr:to>
      <xdr:col>14</xdr:col>
      <xdr:colOff>355600</xdr:colOff>
      <xdr:row>33</xdr:row>
      <xdr:rowOff>127000</xdr:rowOff>
    </xdr:to>
    <xdr:graphicFrame macro="">
      <xdr:nvGraphicFramePr>
        <xdr:cNvPr id="30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609600</xdr:colOff>
      <xdr:row>35</xdr:row>
      <xdr:rowOff>0</xdr:rowOff>
    </xdr:from>
    <xdr:to>
      <xdr:col>22</xdr:col>
      <xdr:colOff>469900</xdr:colOff>
      <xdr:row>53</xdr:row>
      <xdr:rowOff>127000</xdr:rowOff>
    </xdr:to>
    <xdr:graphicFrame macro="">
      <xdr:nvGraphicFramePr>
        <xdr:cNvPr id="307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495300</xdr:colOff>
      <xdr:row>35</xdr:row>
      <xdr:rowOff>0</xdr:rowOff>
    </xdr:from>
    <xdr:to>
      <xdr:col>14</xdr:col>
      <xdr:colOff>355600</xdr:colOff>
      <xdr:row>54</xdr:row>
      <xdr:rowOff>0</xdr:rowOff>
    </xdr:to>
    <xdr:graphicFrame macro="">
      <xdr:nvGraphicFramePr>
        <xdr:cNvPr id="307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495300</xdr:colOff>
      <xdr:row>55</xdr:row>
      <xdr:rowOff>0</xdr:rowOff>
    </xdr:from>
    <xdr:to>
      <xdr:col>14</xdr:col>
      <xdr:colOff>355600</xdr:colOff>
      <xdr:row>74</xdr:row>
      <xdr:rowOff>0</xdr:rowOff>
    </xdr:to>
    <xdr:graphicFrame macro="">
      <xdr:nvGraphicFramePr>
        <xdr:cNvPr id="308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609600</xdr:colOff>
      <xdr:row>56</xdr:row>
      <xdr:rowOff>12700</xdr:rowOff>
    </xdr:from>
    <xdr:to>
      <xdr:col>22</xdr:col>
      <xdr:colOff>469900</xdr:colOff>
      <xdr:row>74</xdr:row>
      <xdr:rowOff>139700</xdr:rowOff>
    </xdr:to>
    <xdr:graphicFrame macro="">
      <xdr:nvGraphicFramePr>
        <xdr:cNvPr id="308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12700</xdr:colOff>
      <xdr:row>59</xdr:row>
      <xdr:rowOff>0</xdr:rowOff>
    </xdr:from>
    <xdr:to>
      <xdr:col>27</xdr:col>
      <xdr:colOff>787400</xdr:colOff>
      <xdr:row>75</xdr:row>
      <xdr:rowOff>50800</xdr:rowOff>
    </xdr:to>
    <xdr:graphicFrame macro="">
      <xdr:nvGraphicFramePr>
        <xdr:cNvPr id="308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0</xdr:colOff>
      <xdr:row>59</xdr:row>
      <xdr:rowOff>12700</xdr:rowOff>
    </xdr:from>
    <xdr:to>
      <xdr:col>31</xdr:col>
      <xdr:colOff>774700</xdr:colOff>
      <xdr:row>75</xdr:row>
      <xdr:rowOff>50800</xdr:rowOff>
    </xdr:to>
    <xdr:graphicFrame macro="">
      <xdr:nvGraphicFramePr>
        <xdr:cNvPr id="308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12700</xdr:colOff>
      <xdr:row>59</xdr:row>
      <xdr:rowOff>0</xdr:rowOff>
    </xdr:from>
    <xdr:to>
      <xdr:col>35</xdr:col>
      <xdr:colOff>787400</xdr:colOff>
      <xdr:row>75</xdr:row>
      <xdr:rowOff>63500</xdr:rowOff>
    </xdr:to>
    <xdr:graphicFrame macro="">
      <xdr:nvGraphicFramePr>
        <xdr:cNvPr id="309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12700</xdr:colOff>
      <xdr:row>59</xdr:row>
      <xdr:rowOff>0</xdr:rowOff>
    </xdr:from>
    <xdr:to>
      <xdr:col>39</xdr:col>
      <xdr:colOff>787400</xdr:colOff>
      <xdr:row>75</xdr:row>
      <xdr:rowOff>12700</xdr:rowOff>
    </xdr:to>
    <xdr:graphicFrame macro="">
      <xdr:nvGraphicFramePr>
        <xdr:cNvPr id="309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41</xdr:col>
      <xdr:colOff>0</xdr:colOff>
      <xdr:row>59</xdr:row>
      <xdr:rowOff>0</xdr:rowOff>
    </xdr:from>
    <xdr:to>
      <xdr:col>43</xdr:col>
      <xdr:colOff>774700</xdr:colOff>
      <xdr:row>75</xdr:row>
      <xdr:rowOff>12700</xdr:rowOff>
    </xdr:to>
    <xdr:graphicFrame macro="">
      <xdr:nvGraphicFramePr>
        <xdr:cNvPr id="309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0</xdr:colOff>
      <xdr:row>92</xdr:row>
      <xdr:rowOff>0</xdr:rowOff>
    </xdr:from>
    <xdr:to>
      <xdr:col>27</xdr:col>
      <xdr:colOff>774700</xdr:colOff>
      <xdr:row>108</xdr:row>
      <xdr:rowOff>12700</xdr:rowOff>
    </xdr:to>
    <xdr:graphicFrame macro="">
      <xdr:nvGraphicFramePr>
        <xdr:cNvPr id="309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12700</xdr:colOff>
      <xdr:row>92</xdr:row>
      <xdr:rowOff>12700</xdr:rowOff>
    </xdr:from>
    <xdr:to>
      <xdr:col>31</xdr:col>
      <xdr:colOff>787400</xdr:colOff>
      <xdr:row>108</xdr:row>
      <xdr:rowOff>25400</xdr:rowOff>
    </xdr:to>
    <xdr:graphicFrame macro="">
      <xdr:nvGraphicFramePr>
        <xdr:cNvPr id="309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33</xdr:col>
      <xdr:colOff>12700</xdr:colOff>
      <xdr:row>92</xdr:row>
      <xdr:rowOff>12700</xdr:rowOff>
    </xdr:from>
    <xdr:to>
      <xdr:col>35</xdr:col>
      <xdr:colOff>787400</xdr:colOff>
      <xdr:row>108</xdr:row>
      <xdr:rowOff>25400</xdr:rowOff>
    </xdr:to>
    <xdr:graphicFrame macro="">
      <xdr:nvGraphicFramePr>
        <xdr:cNvPr id="309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0</xdr:colOff>
      <xdr:row>92</xdr:row>
      <xdr:rowOff>0</xdr:rowOff>
    </xdr:from>
    <xdr:to>
      <xdr:col>39</xdr:col>
      <xdr:colOff>774700</xdr:colOff>
      <xdr:row>108</xdr:row>
      <xdr:rowOff>12700</xdr:rowOff>
    </xdr:to>
    <xdr:graphicFrame macro="">
      <xdr:nvGraphicFramePr>
        <xdr:cNvPr id="3096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41</xdr:col>
      <xdr:colOff>0</xdr:colOff>
      <xdr:row>92</xdr:row>
      <xdr:rowOff>0</xdr:rowOff>
    </xdr:from>
    <xdr:to>
      <xdr:col>43</xdr:col>
      <xdr:colOff>774700</xdr:colOff>
      <xdr:row>108</xdr:row>
      <xdr:rowOff>12700</xdr:rowOff>
    </xdr:to>
    <xdr:graphicFrame macro="">
      <xdr:nvGraphicFramePr>
        <xdr:cNvPr id="3097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123</xdr:row>
      <xdr:rowOff>139700</xdr:rowOff>
    </xdr:from>
    <xdr:to>
      <xdr:col>27</xdr:col>
      <xdr:colOff>774700</xdr:colOff>
      <xdr:row>140</xdr:row>
      <xdr:rowOff>0</xdr:rowOff>
    </xdr:to>
    <xdr:graphicFrame macro="">
      <xdr:nvGraphicFramePr>
        <xdr:cNvPr id="3098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0</xdr:colOff>
      <xdr:row>124</xdr:row>
      <xdr:rowOff>12700</xdr:rowOff>
    </xdr:from>
    <xdr:to>
      <xdr:col>31</xdr:col>
      <xdr:colOff>774700</xdr:colOff>
      <xdr:row>140</xdr:row>
      <xdr:rowOff>25400</xdr:rowOff>
    </xdr:to>
    <xdr:graphicFrame macro="">
      <xdr:nvGraphicFramePr>
        <xdr:cNvPr id="3099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33</xdr:col>
      <xdr:colOff>12700</xdr:colOff>
      <xdr:row>124</xdr:row>
      <xdr:rowOff>0</xdr:rowOff>
    </xdr:from>
    <xdr:to>
      <xdr:col>35</xdr:col>
      <xdr:colOff>787400</xdr:colOff>
      <xdr:row>140</xdr:row>
      <xdr:rowOff>12700</xdr:rowOff>
    </xdr:to>
    <xdr:graphicFrame macro="">
      <xdr:nvGraphicFramePr>
        <xdr:cNvPr id="310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37</xdr:col>
      <xdr:colOff>0</xdr:colOff>
      <xdr:row>124</xdr:row>
      <xdr:rowOff>12700</xdr:rowOff>
    </xdr:from>
    <xdr:to>
      <xdr:col>39</xdr:col>
      <xdr:colOff>774700</xdr:colOff>
      <xdr:row>140</xdr:row>
      <xdr:rowOff>25400</xdr:rowOff>
    </xdr:to>
    <xdr:graphicFrame macro="">
      <xdr:nvGraphicFramePr>
        <xdr:cNvPr id="3101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41</xdr:col>
      <xdr:colOff>12700</xdr:colOff>
      <xdr:row>124</xdr:row>
      <xdr:rowOff>0</xdr:rowOff>
    </xdr:from>
    <xdr:to>
      <xdr:col>43</xdr:col>
      <xdr:colOff>787400</xdr:colOff>
      <xdr:row>140</xdr:row>
      <xdr:rowOff>12700</xdr:rowOff>
    </xdr:to>
    <xdr:graphicFrame macro="">
      <xdr:nvGraphicFramePr>
        <xdr:cNvPr id="3102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157</xdr:row>
      <xdr:rowOff>0</xdr:rowOff>
    </xdr:from>
    <xdr:to>
      <xdr:col>27</xdr:col>
      <xdr:colOff>774700</xdr:colOff>
      <xdr:row>173</xdr:row>
      <xdr:rowOff>12700</xdr:rowOff>
    </xdr:to>
    <xdr:graphicFrame macro="">
      <xdr:nvGraphicFramePr>
        <xdr:cNvPr id="3103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29</xdr:col>
      <xdr:colOff>0</xdr:colOff>
      <xdr:row>157</xdr:row>
      <xdr:rowOff>0</xdr:rowOff>
    </xdr:from>
    <xdr:to>
      <xdr:col>31</xdr:col>
      <xdr:colOff>774700</xdr:colOff>
      <xdr:row>173</xdr:row>
      <xdr:rowOff>12700</xdr:rowOff>
    </xdr:to>
    <xdr:graphicFrame macro="">
      <xdr:nvGraphicFramePr>
        <xdr:cNvPr id="3104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33</xdr:col>
      <xdr:colOff>0</xdr:colOff>
      <xdr:row>157</xdr:row>
      <xdr:rowOff>0</xdr:rowOff>
    </xdr:from>
    <xdr:to>
      <xdr:col>35</xdr:col>
      <xdr:colOff>774700</xdr:colOff>
      <xdr:row>173</xdr:row>
      <xdr:rowOff>12700</xdr:rowOff>
    </xdr:to>
    <xdr:graphicFrame macro="">
      <xdr:nvGraphicFramePr>
        <xdr:cNvPr id="3105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51</xdr:col>
      <xdr:colOff>393700</xdr:colOff>
      <xdr:row>73</xdr:row>
      <xdr:rowOff>12700</xdr:rowOff>
    </xdr:from>
    <xdr:to>
      <xdr:col>60</xdr:col>
      <xdr:colOff>406400</xdr:colOff>
      <xdr:row>92</xdr:row>
      <xdr:rowOff>12700</xdr:rowOff>
    </xdr:to>
    <xdr:pic>
      <xdr:nvPicPr>
        <xdr:cNvPr id="310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0400" y="11277600"/>
          <a:ext cx="6070600" cy="2921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342900</xdr:colOff>
      <xdr:row>39</xdr:row>
      <xdr:rowOff>50800</xdr:rowOff>
    </xdr:from>
    <xdr:to>
      <xdr:col>61</xdr:col>
      <xdr:colOff>177800</xdr:colOff>
      <xdr:row>58</xdr:row>
      <xdr:rowOff>101600</xdr:rowOff>
    </xdr:to>
    <xdr:pic>
      <xdr:nvPicPr>
        <xdr:cNvPr id="3109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85100" y="6083300"/>
          <a:ext cx="3086100" cy="2984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S119"/>
  <sheetViews>
    <sheetView tabSelected="1" workbookViewId="0">
      <selection activeCell="N118" sqref="N118"/>
    </sheetView>
  </sheetViews>
  <sheetFormatPr baseColWidth="10" defaultRowHeight="12" x14ac:dyDescent="0"/>
  <cols>
    <col min="2" max="2" width="24.1640625" customWidth="1"/>
    <col min="3" max="5" width="11" bestFit="1" customWidth="1"/>
  </cols>
  <sheetData>
    <row r="2" spans="2:45" ht="15">
      <c r="B2" s="22" t="s">
        <v>602</v>
      </c>
    </row>
    <row r="4" spans="2:45">
      <c r="B4" t="s">
        <v>625</v>
      </c>
    </row>
    <row r="6" spans="2:45">
      <c r="B6" t="s">
        <v>601</v>
      </c>
      <c r="C6" s="214" t="s">
        <v>508</v>
      </c>
      <c r="D6" s="214" t="s">
        <v>509</v>
      </c>
      <c r="E6" s="214" t="s">
        <v>510</v>
      </c>
      <c r="F6" s="214" t="s">
        <v>511</v>
      </c>
      <c r="G6" s="214" t="s">
        <v>512</v>
      </c>
      <c r="H6" s="214" t="s">
        <v>513</v>
      </c>
      <c r="I6" s="214" t="s">
        <v>514</v>
      </c>
      <c r="J6" s="214" t="s">
        <v>515</v>
      </c>
      <c r="K6" s="214" t="s">
        <v>516</v>
      </c>
      <c r="L6" s="214" t="s">
        <v>477</v>
      </c>
      <c r="M6" s="214" t="s">
        <v>478</v>
      </c>
      <c r="N6" s="214" t="s">
        <v>479</v>
      </c>
      <c r="O6" s="214" t="s">
        <v>480</v>
      </c>
      <c r="P6" s="214" t="s">
        <v>481</v>
      </c>
      <c r="Q6" s="214" t="s">
        <v>482</v>
      </c>
      <c r="R6" s="214" t="s">
        <v>483</v>
      </c>
      <c r="S6" s="214" t="s">
        <v>484</v>
      </c>
      <c r="T6" s="214" t="s">
        <v>485</v>
      </c>
      <c r="U6" s="214" t="s">
        <v>486</v>
      </c>
      <c r="V6" s="214" t="s">
        <v>487</v>
      </c>
      <c r="W6" s="214" t="s">
        <v>570</v>
      </c>
      <c r="X6" s="214" t="s">
        <v>571</v>
      </c>
      <c r="Y6" s="214" t="s">
        <v>572</v>
      </c>
      <c r="Z6" s="214" t="s">
        <v>573</v>
      </c>
      <c r="AA6" s="214" t="s">
        <v>574</v>
      </c>
      <c r="AB6" s="214" t="s">
        <v>575</v>
      </c>
      <c r="AC6" s="214" t="s">
        <v>576</v>
      </c>
      <c r="AD6" s="214" t="s">
        <v>577</v>
      </c>
      <c r="AE6" s="214" t="s">
        <v>578</v>
      </c>
      <c r="AF6" s="214" t="s">
        <v>579</v>
      </c>
      <c r="AG6" s="214" t="s">
        <v>580</v>
      </c>
      <c r="AH6" s="214" t="s">
        <v>581</v>
      </c>
      <c r="AI6" s="214" t="s">
        <v>582</v>
      </c>
      <c r="AJ6" s="214" t="s">
        <v>583</v>
      </c>
      <c r="AK6" s="214" t="s">
        <v>584</v>
      </c>
      <c r="AL6" s="214" t="s">
        <v>585</v>
      </c>
      <c r="AM6" s="214" t="s">
        <v>586</v>
      </c>
      <c r="AN6" s="214" t="s">
        <v>587</v>
      </c>
      <c r="AO6" s="214" t="s">
        <v>588</v>
      </c>
      <c r="AP6" s="214" t="s">
        <v>589</v>
      </c>
      <c r="AR6" s="216" t="s">
        <v>642</v>
      </c>
      <c r="AS6" s="216" t="s">
        <v>643</v>
      </c>
    </row>
    <row r="7" spans="2:45">
      <c r="B7" s="1" t="s">
        <v>590</v>
      </c>
      <c r="C7" s="43">
        <v>304.45273631840797</v>
      </c>
      <c r="D7" s="43">
        <v>-105.547263681592</v>
      </c>
      <c r="E7" s="43">
        <v>250.96819754687499</v>
      </c>
      <c r="F7" s="43">
        <v>-61.7137863778308</v>
      </c>
      <c r="G7" s="43">
        <v>198.816582834797</v>
      </c>
      <c r="H7" s="43">
        <v>-16.3043282429947</v>
      </c>
      <c r="I7" s="43">
        <v>131.542539623267</v>
      </c>
      <c r="J7" s="43">
        <v>-5.5856126322918396</v>
      </c>
      <c r="K7" s="43">
        <v>64.011850750176094</v>
      </c>
      <c r="L7" s="43">
        <v>-18.088076106707401</v>
      </c>
      <c r="M7" s="43">
        <v>0.17597303630437</v>
      </c>
      <c r="N7" s="43">
        <v>6.0303340368783198</v>
      </c>
      <c r="O7" s="43">
        <v>-67.811933622038495</v>
      </c>
      <c r="P7" s="43">
        <v>17.2394967864203</v>
      </c>
      <c r="Q7" s="43">
        <v>-136.85310329955001</v>
      </c>
      <c r="R7" s="43">
        <v>15.3456827647439</v>
      </c>
      <c r="S7" s="43">
        <v>-205.36554063124001</v>
      </c>
      <c r="T7" s="43">
        <v>6.2679954895650303</v>
      </c>
      <c r="U7" s="43">
        <v>-247.695254767129</v>
      </c>
      <c r="V7" s="43">
        <v>-45.154609083992902</v>
      </c>
      <c r="W7" s="43">
        <v>-260.43831920455102</v>
      </c>
      <c r="X7" s="43">
        <v>-112.120659369553</v>
      </c>
      <c r="Y7" s="43">
        <v>-246.86085824723699</v>
      </c>
      <c r="Z7" s="43">
        <v>-179.365488076486</v>
      </c>
      <c r="AA7" s="43">
        <v>-199.94243322925101</v>
      </c>
      <c r="AB7" s="43">
        <v>-228.19420167675199</v>
      </c>
      <c r="AC7" s="43">
        <v>-133.246075215144</v>
      </c>
      <c r="AD7" s="43">
        <v>-237.250683889143</v>
      </c>
      <c r="AE7" s="43">
        <v>-64.197546098109598</v>
      </c>
      <c r="AF7" s="43">
        <v>-234.10259575675801</v>
      </c>
      <c r="AG7" s="43">
        <v>4.9340539112711497</v>
      </c>
      <c r="AH7" s="43">
        <v>-232.65310945911199</v>
      </c>
      <c r="AI7" s="43">
        <v>68.985845795973901</v>
      </c>
      <c r="AJ7" s="43">
        <v>-207.75013582581201</v>
      </c>
      <c r="AK7" s="43">
        <v>135.38575292187099</v>
      </c>
      <c r="AL7" s="43">
        <v>-222.64363220047801</v>
      </c>
      <c r="AM7" s="43">
        <v>196.653013435877</v>
      </c>
      <c r="AN7" s="43">
        <v>-190.92865027373199</v>
      </c>
      <c r="AO7" s="43">
        <v>255.03920945825499</v>
      </c>
      <c r="AP7" s="43">
        <v>-153.923631707559</v>
      </c>
      <c r="AR7" s="2">
        <f>AVERAGE(C7,E7,G7,I7,K7,M7,O7,Q7,S7,U7,W7,Y7,AA7,AC7,AE7,AG7,AI7,AK7,AM7,AO7)</f>
        <v>2.427734565941273</v>
      </c>
      <c r="AS7" s="2">
        <f>AVERAGE(D7,F7,H7,J7,L7,N7,P7,R7,T7,V7,X7,Z7,AB7,AD7,AF7,AH7,AJ7,AL7,AN7,AP7)</f>
        <v>-110.32214776415935</v>
      </c>
    </row>
    <row r="8" spans="2:45">
      <c r="B8" s="1" t="s">
        <v>591</v>
      </c>
      <c r="C8" s="43">
        <v>276.51243781094502</v>
      </c>
      <c r="D8" s="43">
        <v>-122.487562189054</v>
      </c>
      <c r="E8" s="43">
        <v>247.21594657040799</v>
      </c>
      <c r="F8" s="43">
        <v>-61.898407872841297</v>
      </c>
      <c r="G8" s="43">
        <v>200.96788716559499</v>
      </c>
      <c r="H8" s="43">
        <v>-13.0058290509396</v>
      </c>
      <c r="I8" s="43">
        <v>137.12182753162301</v>
      </c>
      <c r="J8" s="43">
        <v>7.9691432131420203</v>
      </c>
      <c r="K8" s="43">
        <v>70.389686461956799</v>
      </c>
      <c r="L8" s="43">
        <v>0.57034830732060104</v>
      </c>
      <c r="M8" s="43">
        <v>4.5308756999556801</v>
      </c>
      <c r="N8" s="43">
        <v>-12.9368959656586</v>
      </c>
      <c r="O8" s="43">
        <v>-62.684865036137801</v>
      </c>
      <c r="P8" s="43">
        <v>-11.122303558966699</v>
      </c>
      <c r="Q8" s="43">
        <v>-127.293216762394</v>
      </c>
      <c r="R8" s="43">
        <v>-29.966949666097602</v>
      </c>
      <c r="S8" s="43">
        <v>-191.61440441342799</v>
      </c>
      <c r="T8" s="43">
        <v>-49.769779810486199</v>
      </c>
      <c r="U8" s="43">
        <v>-255.44841092516501</v>
      </c>
      <c r="V8" s="43">
        <v>-71.090344988271497</v>
      </c>
      <c r="W8" s="43">
        <v>-300.44906933155897</v>
      </c>
      <c r="X8" s="43">
        <v>-120.765303507426</v>
      </c>
      <c r="Y8" s="43">
        <v>-257.00735859647301</v>
      </c>
      <c r="Z8" s="43">
        <v>-171.73567661835</v>
      </c>
      <c r="AA8" s="43">
        <v>-191.85292824729399</v>
      </c>
      <c r="AB8" s="43">
        <v>-188.59575971969201</v>
      </c>
      <c r="AC8" s="43">
        <v>-126.827007634053</v>
      </c>
      <c r="AD8" s="43">
        <v>-205.94355727381</v>
      </c>
      <c r="AE8" s="43">
        <v>-64.148791494914306</v>
      </c>
      <c r="AF8" s="43">
        <v>-230.45495226027401</v>
      </c>
      <c r="AG8" s="43">
        <v>2.9643968677278001</v>
      </c>
      <c r="AH8" s="43">
        <v>-227.20658391180001</v>
      </c>
      <c r="AI8" s="43">
        <v>68.788081817231799</v>
      </c>
      <c r="AJ8" s="43">
        <v>-240.78222791066301</v>
      </c>
      <c r="AK8" s="43">
        <v>135.374361465155</v>
      </c>
      <c r="AL8" s="43">
        <v>-250.42919963755901</v>
      </c>
      <c r="AM8" s="43">
        <v>199.748649337937</v>
      </c>
      <c r="AN8" s="43">
        <v>-230.799672810884</v>
      </c>
      <c r="AO8" s="43">
        <v>246.812567969897</v>
      </c>
      <c r="AP8" s="43">
        <v>-182.79006536644701</v>
      </c>
      <c r="AR8" s="2">
        <f t="shared" ref="AR8:AR18" si="0">AVERAGE(C8,E8,G8,I8,K8,M8,O8,Q8,S8,U8,W8,Y8,AA8,AC8,AE8,AG8,AI8,AK8,AM8,AO8)</f>
        <v>0.65503331285069921</v>
      </c>
      <c r="AS8" s="2">
        <f t="shared" ref="AS8:AS18" si="1">AVERAGE(D8,F8,H8,J8,L8,N8,P8,R8,T8,V8,X8,Z8,AB8,AD8,AF8,AH8,AJ8,AL8,AN8,AP8)</f>
        <v>-120.6620790299379</v>
      </c>
    </row>
    <row r="9" spans="2:45">
      <c r="B9" s="1" t="s">
        <v>592</v>
      </c>
      <c r="C9" s="43">
        <v>295.875621890547</v>
      </c>
      <c r="D9" s="43">
        <v>-116.124378109452</v>
      </c>
      <c r="E9" s="43">
        <v>251.91062014584301</v>
      </c>
      <c r="F9" s="43">
        <v>-65.629119553497205</v>
      </c>
      <c r="G9" s="43">
        <v>185.60281690273101</v>
      </c>
      <c r="H9" s="43">
        <v>-53.747348477387</v>
      </c>
      <c r="I9" s="43">
        <v>119.047468483366</v>
      </c>
      <c r="J9" s="43">
        <v>-64.417340706463705</v>
      </c>
      <c r="K9" s="43">
        <v>51.793128643608398</v>
      </c>
      <c r="L9" s="43">
        <v>-68.921101486163806</v>
      </c>
      <c r="M9" s="43">
        <v>-15.6049137104905</v>
      </c>
      <c r="N9" s="43">
        <v>-68.318732159448103</v>
      </c>
      <c r="O9" s="43">
        <v>-82.532727900134006</v>
      </c>
      <c r="P9" s="43">
        <v>-60.461087288082403</v>
      </c>
      <c r="Q9" s="43">
        <v>-117.3081308511</v>
      </c>
      <c r="R9" s="43">
        <v>-4.6080123614327704</v>
      </c>
      <c r="S9" s="43">
        <v>-173.037720185137</v>
      </c>
      <c r="T9" s="43">
        <v>32.414366284764803</v>
      </c>
      <c r="U9" s="43">
        <v>-234.90247987414801</v>
      </c>
      <c r="V9" s="43">
        <v>8.6550411671698395</v>
      </c>
      <c r="W9" s="43">
        <v>-270.05310150784197</v>
      </c>
      <c r="X9" s="43">
        <v>-47.840570864637797</v>
      </c>
      <c r="Y9" s="43">
        <v>-263.12063377464699</v>
      </c>
      <c r="Z9" s="43">
        <v>-114.31256306942601</v>
      </c>
      <c r="AA9" s="43">
        <v>-208.030692646848</v>
      </c>
      <c r="AB9" s="43">
        <v>-152.12855105155299</v>
      </c>
      <c r="AC9" s="43">
        <v>-144.62063112701799</v>
      </c>
      <c r="AD9" s="43">
        <v>-174.834249522877</v>
      </c>
      <c r="AE9" s="43">
        <v>-77.804531644172101</v>
      </c>
      <c r="AF9" s="43">
        <v>-183.05054191161699</v>
      </c>
      <c r="AG9" s="43">
        <v>-10.9680369064523</v>
      </c>
      <c r="AH9" s="43">
        <v>-191.77996356451001</v>
      </c>
      <c r="AI9" s="43">
        <v>56.116850510846703</v>
      </c>
      <c r="AJ9" s="43">
        <v>-186.47970896251701</v>
      </c>
      <c r="AK9" s="43">
        <v>123.48235895385901</v>
      </c>
      <c r="AL9" s="43">
        <v>-187.651490208057</v>
      </c>
      <c r="AM9" s="43">
        <v>190.88630229751001</v>
      </c>
      <c r="AN9" s="43">
        <v>-187.73840708925201</v>
      </c>
      <c r="AO9" s="43">
        <v>255.35151052440699</v>
      </c>
      <c r="AP9" s="43">
        <v>-168.697300665711</v>
      </c>
      <c r="AR9" s="2">
        <f t="shared" si="0"/>
        <v>-3.3958460887635398</v>
      </c>
      <c r="AS9" s="2">
        <f t="shared" si="1"/>
        <v>-102.78355298000751</v>
      </c>
    </row>
    <row r="10" spans="2:45">
      <c r="B10" s="1" t="s">
        <v>603</v>
      </c>
      <c r="C10" s="43">
        <v>283.32338308457702</v>
      </c>
      <c r="D10" s="43">
        <v>-131.67661691542199</v>
      </c>
      <c r="E10" s="43">
        <v>252.052158200478</v>
      </c>
      <c r="F10" s="43">
        <v>-71.140166812283695</v>
      </c>
      <c r="G10" s="43">
        <v>208.43905601422699</v>
      </c>
      <c r="H10" s="43">
        <v>-18.818681426034001</v>
      </c>
      <c r="I10" s="43">
        <v>154.552004956188</v>
      </c>
      <c r="J10" s="43">
        <v>22.814256175248602</v>
      </c>
      <c r="K10" s="43">
        <v>90.020885544206706</v>
      </c>
      <c r="L10" s="43">
        <v>44.2682007184345</v>
      </c>
      <c r="M10" s="43">
        <v>23.752725396979201</v>
      </c>
      <c r="N10" s="43">
        <v>29.894750977921898</v>
      </c>
      <c r="O10" s="43">
        <v>-44.218685301293696</v>
      </c>
      <c r="P10" s="43">
        <v>25.2509226082393</v>
      </c>
      <c r="Q10" s="43">
        <v>-105.755143076792</v>
      </c>
      <c r="R10" s="43">
        <v>-3.9255211060041901</v>
      </c>
      <c r="S10" s="43">
        <v>-169.91717022154199</v>
      </c>
      <c r="T10" s="43">
        <v>-26.834424852377499</v>
      </c>
      <c r="U10" s="43">
        <v>-231.28774094118799</v>
      </c>
      <c r="V10" s="43">
        <v>-56.404950914007301</v>
      </c>
      <c r="W10" s="43">
        <v>-283.86496501707597</v>
      </c>
      <c r="X10" s="43">
        <v>-99.743003538873495</v>
      </c>
      <c r="Y10" s="43">
        <v>-234.99488188432201</v>
      </c>
      <c r="Z10" s="43">
        <v>-146.700870724575</v>
      </c>
      <c r="AA10" s="43">
        <v>-183.717441407965</v>
      </c>
      <c r="AB10" s="43">
        <v>-191.31766725471999</v>
      </c>
      <c r="AC10" s="43">
        <v>-122.806856693349</v>
      </c>
      <c r="AD10" s="43">
        <v>-221.851888805621</v>
      </c>
      <c r="AE10" s="43">
        <v>-61.077707084685201</v>
      </c>
      <c r="AF10" s="43">
        <v>-250.548588779792</v>
      </c>
      <c r="AG10" s="43">
        <v>5.0384791352813902</v>
      </c>
      <c r="AH10" s="43">
        <v>-266.80412158610397</v>
      </c>
      <c r="AI10" s="43">
        <v>73.054717813958405</v>
      </c>
      <c r="AJ10" s="43">
        <v>-269.74004750760798</v>
      </c>
      <c r="AK10" s="43">
        <v>140.12113295732499</v>
      </c>
      <c r="AL10" s="43">
        <v>-257.77654213450597</v>
      </c>
      <c r="AM10" s="43">
        <v>205.06665224215399</v>
      </c>
      <c r="AN10" s="43">
        <v>-237.42707010544001</v>
      </c>
      <c r="AO10" s="43">
        <v>258.25589805766703</v>
      </c>
      <c r="AP10" s="43">
        <v>-195.034114429666</v>
      </c>
      <c r="AR10" s="2">
        <f t="shared" si="0"/>
        <v>12.801825088741452</v>
      </c>
      <c r="AS10" s="2">
        <f t="shared" si="1"/>
        <v>-116.17580732065946</v>
      </c>
    </row>
    <row r="11" spans="2:45">
      <c r="B11" s="1" t="s">
        <v>593</v>
      </c>
      <c r="C11" s="43">
        <v>283.64676616915398</v>
      </c>
      <c r="D11" s="43">
        <v>-89.353233830845696</v>
      </c>
      <c r="E11" s="43">
        <v>242.29486715192999</v>
      </c>
      <c r="F11" s="43">
        <v>-38.041031559338201</v>
      </c>
      <c r="G11" s="43">
        <v>178.36688827824</v>
      </c>
      <c r="H11" s="43">
        <v>-21.513567286825101</v>
      </c>
      <c r="I11" s="43">
        <v>115.581277969967</v>
      </c>
      <c r="J11" s="43">
        <v>-41.631785871787002</v>
      </c>
      <c r="K11" s="43">
        <v>52.996275443257801</v>
      </c>
      <c r="L11" s="43">
        <v>-21.082172840474101</v>
      </c>
      <c r="M11" s="43">
        <v>-10.708263137807799</v>
      </c>
      <c r="N11" s="43">
        <v>-36.977639204383401</v>
      </c>
      <c r="O11" s="43">
        <v>-75.840839317592398</v>
      </c>
      <c r="P11" s="43">
        <v>-28.051596000941501</v>
      </c>
      <c r="Q11" s="43">
        <v>-141.62837490818799</v>
      </c>
      <c r="R11" s="43">
        <v>-31.958823082138899</v>
      </c>
      <c r="S11" s="43">
        <v>-207.640209043195</v>
      </c>
      <c r="T11" s="43">
        <v>-31.7629204404173</v>
      </c>
      <c r="U11" s="43">
        <v>-267.64222918804001</v>
      </c>
      <c r="V11" s="43">
        <v>-57.856817804416302</v>
      </c>
      <c r="W11" s="43">
        <v>-289.23271665883902</v>
      </c>
      <c r="X11" s="43">
        <v>-118.761179789567</v>
      </c>
      <c r="Y11" s="43">
        <v>-245.87865254186599</v>
      </c>
      <c r="Z11" s="43">
        <v>-166.75624545688001</v>
      </c>
      <c r="AA11" s="43">
        <v>-182.811971207401</v>
      </c>
      <c r="AB11" s="43">
        <v>-184.484228934047</v>
      </c>
      <c r="AC11" s="43">
        <v>-119.31423274722199</v>
      </c>
      <c r="AD11" s="43">
        <v>-202.53417359747499</v>
      </c>
      <c r="AE11" s="43">
        <v>-53.844093087031403</v>
      </c>
      <c r="AF11" s="43">
        <v>-211.09332530615799</v>
      </c>
      <c r="AG11" s="43">
        <v>12.167964568130101</v>
      </c>
      <c r="AH11" s="43">
        <v>-212.62688400597301</v>
      </c>
      <c r="AI11" s="43">
        <v>78.193731156643594</v>
      </c>
      <c r="AJ11" s="43">
        <v>-211.92357092814501</v>
      </c>
      <c r="AK11" s="43">
        <v>144.14480218987001</v>
      </c>
      <c r="AL11" s="43">
        <v>-210.92501970874599</v>
      </c>
      <c r="AM11" s="43">
        <v>201.33527776143001</v>
      </c>
      <c r="AN11" s="43">
        <v>-177.92209465576099</v>
      </c>
      <c r="AO11" s="43">
        <v>261.56623414859001</v>
      </c>
      <c r="AP11" s="43">
        <v>-151.581793703648</v>
      </c>
      <c r="AR11" s="2">
        <f t="shared" si="0"/>
        <v>-1.2123748499985112</v>
      </c>
      <c r="AS11" s="2">
        <f t="shared" si="1"/>
        <v>-112.3419052003984</v>
      </c>
    </row>
    <row r="12" spans="2:45">
      <c r="B12" s="1" t="s">
        <v>594</v>
      </c>
      <c r="C12" s="43">
        <v>288.61691542288497</v>
      </c>
      <c r="D12" s="43">
        <v>-101.383084577114</v>
      </c>
      <c r="E12" s="43">
        <v>238.023281996912</v>
      </c>
      <c r="F12" s="43">
        <v>-67.444979043320402</v>
      </c>
      <c r="G12" s="43">
        <v>181.63441184310199</v>
      </c>
      <c r="H12" s="43">
        <v>-44.542436569751601</v>
      </c>
      <c r="I12" s="43">
        <v>129.50916854268499</v>
      </c>
      <c r="J12" s="43">
        <v>-71.981026116455993</v>
      </c>
      <c r="K12" s="43">
        <v>70.910054565607396</v>
      </c>
      <c r="L12" s="43">
        <v>-60.317373618125202</v>
      </c>
      <c r="M12" s="43">
        <v>11.806546573511</v>
      </c>
      <c r="N12" s="43">
        <v>-74.384166867358402</v>
      </c>
      <c r="O12" s="43">
        <v>-49.088069048109297</v>
      </c>
      <c r="P12" s="43">
        <v>-72.961175248588901</v>
      </c>
      <c r="Q12" s="43">
        <v>-109.93416586654</v>
      </c>
      <c r="R12" s="43">
        <v>-74.482710682720295</v>
      </c>
      <c r="S12" s="43">
        <v>-170.21216551503301</v>
      </c>
      <c r="T12" s="43">
        <v>-66.936649463714105</v>
      </c>
      <c r="U12" s="43">
        <v>-228.67829302105099</v>
      </c>
      <c r="V12" s="43">
        <v>-84.060395692700496</v>
      </c>
      <c r="W12" s="43">
        <v>-284.89018515607597</v>
      </c>
      <c r="X12" s="43">
        <v>-107.54019741396201</v>
      </c>
      <c r="Y12" s="43">
        <v>-226.91597216535101</v>
      </c>
      <c r="Z12" s="43">
        <v>-118.516051760195</v>
      </c>
      <c r="AA12" s="43">
        <v>-168.801806482014</v>
      </c>
      <c r="AB12" s="43">
        <v>-136.69393798885</v>
      </c>
      <c r="AC12" s="43">
        <v>-109.68842538544401</v>
      </c>
      <c r="AD12" s="43">
        <v>-151.35937993454499</v>
      </c>
      <c r="AE12" s="43">
        <v>-49.015377692844901</v>
      </c>
      <c r="AF12" s="43">
        <v>-152.30015398352799</v>
      </c>
      <c r="AG12" s="43">
        <v>11.4415540378663</v>
      </c>
      <c r="AH12" s="43">
        <v>-158.82358530706199</v>
      </c>
      <c r="AI12" s="43">
        <v>72.075160585619699</v>
      </c>
      <c r="AJ12" s="43">
        <v>-156.59770071749901</v>
      </c>
      <c r="AK12" s="43">
        <v>132.61874999465701</v>
      </c>
      <c r="AL12" s="43">
        <v>-149.85451197899201</v>
      </c>
      <c r="AM12" s="43">
        <v>188.22680961372399</v>
      </c>
      <c r="AN12" s="43">
        <v>-169.50058850299399</v>
      </c>
      <c r="AO12" s="43">
        <v>241.43875343155099</v>
      </c>
      <c r="AP12" s="43">
        <v>-139.92827599685</v>
      </c>
      <c r="AR12" s="2">
        <f t="shared" si="0"/>
        <v>8.4538473137828625</v>
      </c>
      <c r="AS12" s="2">
        <f t="shared" si="1"/>
        <v>-107.98041907321631</v>
      </c>
    </row>
    <row r="13" spans="2:45">
      <c r="B13" s="1" t="s">
        <v>595</v>
      </c>
      <c r="C13" s="43">
        <v>274.58208955223802</v>
      </c>
      <c r="D13" s="43">
        <v>-80.417910447761102</v>
      </c>
      <c r="E13" s="43">
        <v>225.58643651213501</v>
      </c>
      <c r="F13" s="43">
        <v>-45.0135042280424</v>
      </c>
      <c r="G13" s="43">
        <v>165.194470136505</v>
      </c>
      <c r="H13" s="43">
        <v>-40.705148224330301</v>
      </c>
      <c r="I13" s="43">
        <v>105.9076728467</v>
      </c>
      <c r="J13" s="43">
        <v>-53.115113271985003</v>
      </c>
      <c r="K13" s="43">
        <v>45.330590063382402</v>
      </c>
      <c r="L13" s="43">
        <v>-52.585505140716599</v>
      </c>
      <c r="M13" s="43">
        <v>-15.2389353609537</v>
      </c>
      <c r="N13" s="43">
        <v>-53.6649937692641</v>
      </c>
      <c r="O13" s="43">
        <v>-75.810953956806401</v>
      </c>
      <c r="P13" s="43">
        <v>-52.783351964270601</v>
      </c>
      <c r="Q13" s="43">
        <v>-136.32116822104101</v>
      </c>
      <c r="R13" s="43">
        <v>-55.560017925589399</v>
      </c>
      <c r="S13" s="43">
        <v>-195.94912205242099</v>
      </c>
      <c r="T13" s="43">
        <v>-66.072789047844594</v>
      </c>
      <c r="U13" s="43">
        <v>-253.39114001462301</v>
      </c>
      <c r="V13" s="43">
        <v>-85.159380423698195</v>
      </c>
      <c r="W13" s="43">
        <v>-281.19796200565901</v>
      </c>
      <c r="X13" s="43">
        <v>-129.52952269943799</v>
      </c>
      <c r="Y13" s="43">
        <v>-226.379670992803</v>
      </c>
      <c r="Z13" s="43">
        <v>-155.05974948776401</v>
      </c>
      <c r="AA13" s="43">
        <v>-167.479493856327</v>
      </c>
      <c r="AB13" s="43">
        <v>-168.87837788694799</v>
      </c>
      <c r="AC13" s="43">
        <v>-106.972030104594</v>
      </c>
      <c r="AD13" s="43">
        <v>-171.36127377574499</v>
      </c>
      <c r="AE13" s="43">
        <v>-46.627391552048898</v>
      </c>
      <c r="AF13" s="43">
        <v>-168.143673117498</v>
      </c>
      <c r="AG13" s="43">
        <v>11.3262119771146</v>
      </c>
      <c r="AH13" s="43">
        <v>-185.47277650060099</v>
      </c>
      <c r="AI13" s="43">
        <v>71.722492043241999</v>
      </c>
      <c r="AJ13" s="43">
        <v>-180.774367536928</v>
      </c>
      <c r="AK13" s="43">
        <v>131.79705261442101</v>
      </c>
      <c r="AL13" s="43">
        <v>-172.96984221571901</v>
      </c>
      <c r="AM13" s="43">
        <v>192.08193782245701</v>
      </c>
      <c r="AN13" s="43">
        <v>-167.00634082239799</v>
      </c>
      <c r="AO13" s="43">
        <v>227.52554539127701</v>
      </c>
      <c r="AP13" s="43">
        <v>-118.569517162775</v>
      </c>
      <c r="AR13" s="2">
        <f t="shared" si="0"/>
        <v>-2.7156684578902501</v>
      </c>
      <c r="AS13" s="2">
        <f t="shared" si="1"/>
        <v>-110.1421577824658</v>
      </c>
    </row>
    <row r="14" spans="2:45">
      <c r="B14" s="1" t="s">
        <v>596</v>
      </c>
      <c r="C14" s="43">
        <v>303</v>
      </c>
      <c r="D14" s="43">
        <v>-97</v>
      </c>
      <c r="E14" s="43">
        <v>239.711496357388</v>
      </c>
      <c r="F14" s="43">
        <v>-77.1623071114102</v>
      </c>
      <c r="G14" s="43">
        <v>173.463388027994</v>
      </c>
      <c r="H14" s="43">
        <v>-74.5002652389894</v>
      </c>
      <c r="I14" s="43">
        <v>107.332470328569</v>
      </c>
      <c r="J14" s="43">
        <v>-69.4470864017092</v>
      </c>
      <c r="K14" s="43">
        <v>41.123985151648299</v>
      </c>
      <c r="L14" s="43">
        <v>-65.527657463267801</v>
      </c>
      <c r="M14" s="43">
        <v>-8.0363125789220806</v>
      </c>
      <c r="N14" s="43">
        <v>-21.055674240091101</v>
      </c>
      <c r="O14" s="43">
        <v>-62.638007633456702</v>
      </c>
      <c r="P14" s="43">
        <v>16.583320725552099</v>
      </c>
      <c r="Q14" s="43">
        <v>-127.250307146926</v>
      </c>
      <c r="R14" s="43">
        <v>31.0759035620544</v>
      </c>
      <c r="S14" s="43">
        <v>-192.374658900079</v>
      </c>
      <c r="T14" s="43">
        <v>19.4151287950375</v>
      </c>
      <c r="U14" s="43">
        <v>-245.701068207064</v>
      </c>
      <c r="V14" s="43">
        <v>-19.6279752419651</v>
      </c>
      <c r="W14" s="43">
        <v>-270.973348429417</v>
      </c>
      <c r="X14" s="43">
        <v>-80.6511414203774</v>
      </c>
      <c r="Y14" s="43">
        <v>-255.46498283296299</v>
      </c>
      <c r="Z14" s="43">
        <v>-145.025483322757</v>
      </c>
      <c r="AA14" s="43">
        <v>-204.70559751487301</v>
      </c>
      <c r="AB14" s="43">
        <v>-187.54524263873799</v>
      </c>
      <c r="AC14" s="43">
        <v>-139.94993303519001</v>
      </c>
      <c r="AD14" s="43">
        <v>-201.549721169831</v>
      </c>
      <c r="AE14" s="43">
        <v>-74.682796691656506</v>
      </c>
      <c r="AF14" s="43">
        <v>-190.18967814583399</v>
      </c>
      <c r="AG14" s="43">
        <v>-16.682135127939599</v>
      </c>
      <c r="AH14" s="43">
        <v>-158.02196876066</v>
      </c>
      <c r="AI14" s="43">
        <v>40.334730150424903</v>
      </c>
      <c r="AJ14" s="43">
        <v>-124.27075548920899</v>
      </c>
      <c r="AK14" s="43">
        <v>105.41444820493</v>
      </c>
      <c r="AL14" s="43">
        <v>-111.634313679914</v>
      </c>
      <c r="AM14" s="43">
        <v>171.72770915698399</v>
      </c>
      <c r="AN14" s="43">
        <v>-110.414820021701</v>
      </c>
      <c r="AO14" s="43">
        <v>238.04052151661301</v>
      </c>
      <c r="AP14" s="43">
        <v>-110.38786419222301</v>
      </c>
      <c r="AR14" s="2">
        <f t="shared" si="0"/>
        <v>-8.9155199601967929</v>
      </c>
      <c r="AS14" s="2">
        <f t="shared" si="1"/>
        <v>-88.846880072801667</v>
      </c>
    </row>
    <row r="15" spans="2:45">
      <c r="B15" s="1" t="s">
        <v>597</v>
      </c>
      <c r="C15" s="43">
        <v>289.82587064676602</v>
      </c>
      <c r="D15" s="43">
        <v>-174.17412935323301</v>
      </c>
      <c r="E15" s="43">
        <v>259.597681724815</v>
      </c>
      <c r="F15" s="43">
        <v>-109.288600519935</v>
      </c>
      <c r="G15" s="43">
        <v>191.74318487665499</v>
      </c>
      <c r="H15" s="43">
        <v>-84.066209214392401</v>
      </c>
      <c r="I15" s="43">
        <v>119.47414714420201</v>
      </c>
      <c r="J15" s="43">
        <v>-78.589170959614506</v>
      </c>
      <c r="K15" s="43">
        <v>50.752755292997001</v>
      </c>
      <c r="L15" s="43">
        <v>-56.654331098288402</v>
      </c>
      <c r="M15" s="43">
        <v>7.9135232333160603</v>
      </c>
      <c r="N15" s="43">
        <v>1.8622971321636199</v>
      </c>
      <c r="O15" s="43">
        <v>-38.044413115490102</v>
      </c>
      <c r="P15" s="43">
        <v>57.654049024574903</v>
      </c>
      <c r="Q15" s="43">
        <v>-105.042505323683</v>
      </c>
      <c r="R15" s="43">
        <v>84.615689367198598</v>
      </c>
      <c r="S15" s="43">
        <v>-176.2212218292</v>
      </c>
      <c r="T15" s="43">
        <v>74.623402809646294</v>
      </c>
      <c r="U15" s="43">
        <v>-230.75564590632601</v>
      </c>
      <c r="V15" s="43">
        <v>27.119698103937299</v>
      </c>
      <c r="W15" s="43">
        <v>-264.11470396140299</v>
      </c>
      <c r="X15" s="43">
        <v>-36.755560987405097</v>
      </c>
      <c r="Y15" s="43">
        <v>-262.39966838861102</v>
      </c>
      <c r="Z15" s="43">
        <v>-109.11498519228201</v>
      </c>
      <c r="AA15" s="43">
        <v>-237.690527938164</v>
      </c>
      <c r="AB15" s="43">
        <v>-177.187042969755</v>
      </c>
      <c r="AC15" s="43">
        <v>-190.549019598825</v>
      </c>
      <c r="AD15" s="43">
        <v>-232.239905030698</v>
      </c>
      <c r="AE15" s="43">
        <v>-120.432019338741</v>
      </c>
      <c r="AF15" s="43">
        <v>-250.76408892535301</v>
      </c>
      <c r="AG15" s="43">
        <v>-48.100353806167298</v>
      </c>
      <c r="AH15" s="43">
        <v>-246.13988222863799</v>
      </c>
      <c r="AI15" s="43">
        <v>13.233228716942</v>
      </c>
      <c r="AJ15" s="43">
        <v>-207.878236468804</v>
      </c>
      <c r="AK15" s="43">
        <v>83.911329238514</v>
      </c>
      <c r="AL15" s="43">
        <v>-192.20446094413299</v>
      </c>
      <c r="AM15" s="43">
        <v>156.04660395126299</v>
      </c>
      <c r="AN15" s="43">
        <v>-184.814491323759</v>
      </c>
      <c r="AO15" s="43">
        <v>225.342425217151</v>
      </c>
      <c r="AP15" s="43">
        <v>-205.38374815825901</v>
      </c>
      <c r="AR15" s="2">
        <f t="shared" si="0"/>
        <v>-13.775466458199464</v>
      </c>
      <c r="AS15" s="2">
        <f t="shared" si="1"/>
        <v>-104.96898534685144</v>
      </c>
    </row>
    <row r="16" spans="2:45">
      <c r="B16" s="1" t="s">
        <v>598</v>
      </c>
      <c r="C16" s="43">
        <v>277.95522388059698</v>
      </c>
      <c r="D16" s="43">
        <v>-99.044776119402897</v>
      </c>
      <c r="E16" s="43">
        <v>249.029730319565</v>
      </c>
      <c r="F16" s="43">
        <v>-28.720508396566601</v>
      </c>
      <c r="G16" s="43">
        <v>191.973017599624</v>
      </c>
      <c r="H16" s="43">
        <v>21.723400567985401</v>
      </c>
      <c r="I16" s="43">
        <v>119.01206452315</v>
      </c>
      <c r="J16" s="43">
        <v>42.555667147020898</v>
      </c>
      <c r="K16" s="43">
        <v>53.315621292084501</v>
      </c>
      <c r="L16" s="43">
        <v>3.5922400813806399</v>
      </c>
      <c r="M16" s="43">
        <v>9.9735031791493896</v>
      </c>
      <c r="N16" s="43">
        <v>-59.062864297481198</v>
      </c>
      <c r="O16" s="43">
        <v>-65.571483745144405</v>
      </c>
      <c r="P16" s="43">
        <v>-50.202229891845299</v>
      </c>
      <c r="Q16" s="43">
        <v>-127.757068527428</v>
      </c>
      <c r="R16" s="43">
        <v>-5.7964267429202003</v>
      </c>
      <c r="S16" s="43">
        <v>-203.313715015816</v>
      </c>
      <c r="T16" s="43">
        <v>5.8495497425280103</v>
      </c>
      <c r="U16" s="43">
        <v>-262.53270388470702</v>
      </c>
      <c r="V16" s="43">
        <v>-42.135262111726902</v>
      </c>
      <c r="W16" s="43">
        <v>-279.17227966357501</v>
      </c>
      <c r="X16" s="43">
        <v>-116.29446546350999</v>
      </c>
      <c r="Y16" s="43">
        <v>-258.46963987991103</v>
      </c>
      <c r="Z16" s="43">
        <v>-189.22200380716899</v>
      </c>
      <c r="AA16" s="43">
        <v>-195.93124294110299</v>
      </c>
      <c r="AB16" s="43">
        <v>-231.38050795876401</v>
      </c>
      <c r="AC16" s="43">
        <v>-121.351879344135</v>
      </c>
      <c r="AD16" s="43">
        <v>-215.35219644458701</v>
      </c>
      <c r="AE16" s="43">
        <v>-63.569229260204899</v>
      </c>
      <c r="AF16" s="43">
        <v>-165.520979521649</v>
      </c>
      <c r="AG16" s="43">
        <v>12.4110575090121</v>
      </c>
      <c r="AH16" s="43">
        <v>-173.972702383794</v>
      </c>
      <c r="AI16" s="43">
        <v>59.192760302947399</v>
      </c>
      <c r="AJ16" s="43">
        <v>-234.24254887151901</v>
      </c>
      <c r="AK16" s="43">
        <v>130.84868766909401</v>
      </c>
      <c r="AL16" s="43">
        <v>-259.39664398437998</v>
      </c>
      <c r="AM16" s="43">
        <v>200.895703921365</v>
      </c>
      <c r="AN16" s="43">
        <v>-230.093573178611</v>
      </c>
      <c r="AO16" s="43">
        <v>238.38414538352899</v>
      </c>
      <c r="AP16" s="43">
        <v>-164.44552467051699</v>
      </c>
      <c r="AR16" s="2">
        <f t="shared" si="0"/>
        <v>-1.7338863340953552</v>
      </c>
      <c r="AS16" s="2">
        <f t="shared" si="1"/>
        <v>-109.5581178152764</v>
      </c>
    </row>
    <row r="17" spans="2:45">
      <c r="B17" s="1" t="s">
        <v>599</v>
      </c>
      <c r="C17" s="43">
        <v>285.82587064676602</v>
      </c>
      <c r="D17" s="43">
        <v>-100.174129353233</v>
      </c>
      <c r="E17" s="43">
        <v>226.75770218163399</v>
      </c>
      <c r="F17" s="43">
        <v>-64.824377017550404</v>
      </c>
      <c r="G17" s="43">
        <v>180.66792008980599</v>
      </c>
      <c r="H17" s="43">
        <v>-13.638415036965201</v>
      </c>
      <c r="I17" s="43">
        <v>123.29266968837899</v>
      </c>
      <c r="J17" s="43">
        <v>24.485420676878601</v>
      </c>
      <c r="K17" s="43">
        <v>56.5310872959693</v>
      </c>
      <c r="L17" s="43">
        <v>41.507404927315697</v>
      </c>
      <c r="M17" s="43">
        <v>-11.7413315776201</v>
      </c>
      <c r="N17" s="43">
        <v>50.715065953176001</v>
      </c>
      <c r="O17" s="43">
        <v>-80.619093672526802</v>
      </c>
      <c r="P17" s="43">
        <v>51.054923965451799</v>
      </c>
      <c r="Q17" s="43">
        <v>-134.25283391740001</v>
      </c>
      <c r="R17" s="43">
        <v>9.0628136457171191</v>
      </c>
      <c r="S17" s="43">
        <v>-195.75810286639799</v>
      </c>
      <c r="T17" s="43">
        <v>-21.9061650477679</v>
      </c>
      <c r="U17" s="43">
        <v>-250.262053809485</v>
      </c>
      <c r="V17" s="43">
        <v>-63.738604878016702</v>
      </c>
      <c r="W17" s="43">
        <v>-269.74898433042102</v>
      </c>
      <c r="X17" s="43">
        <v>-125.578504685276</v>
      </c>
      <c r="Y17" s="43">
        <v>-225.18778087813101</v>
      </c>
      <c r="Z17" s="43">
        <v>-178.03841199275399</v>
      </c>
      <c r="AA17" s="43">
        <v>-186.37172856166401</v>
      </c>
      <c r="AB17" s="43">
        <v>-234.529853009215</v>
      </c>
      <c r="AC17" s="43">
        <v>-129.94977129982999</v>
      </c>
      <c r="AD17" s="43">
        <v>-272.47553499686899</v>
      </c>
      <c r="AE17" s="43">
        <v>-61.226415835796999</v>
      </c>
      <c r="AF17" s="43">
        <v>-277.36587584269898</v>
      </c>
      <c r="AG17" s="43">
        <v>7.36438138518771</v>
      </c>
      <c r="AH17" s="43">
        <v>-281.86650204459897</v>
      </c>
      <c r="AI17" s="43">
        <v>74.506583067028501</v>
      </c>
      <c r="AJ17" s="43">
        <v>-266.51939842903101</v>
      </c>
      <c r="AK17" s="43">
        <v>139.20305005762501</v>
      </c>
      <c r="AL17" s="43">
        <v>-242.992563151658</v>
      </c>
      <c r="AM17" s="43">
        <v>196.60139473857399</v>
      </c>
      <c r="AN17" s="43">
        <v>-205.00520316771599</v>
      </c>
      <c r="AO17" s="43">
        <v>243.48338362379499</v>
      </c>
      <c r="AP17" s="43">
        <v>-154.52457207516699</v>
      </c>
      <c r="AR17" s="2">
        <f t="shared" si="0"/>
        <v>-0.54420269872542237</v>
      </c>
      <c r="AS17" s="2">
        <f t="shared" si="1"/>
        <v>-116.3176240779989</v>
      </c>
    </row>
    <row r="18" spans="2:45">
      <c r="B18" s="1" t="s">
        <v>600</v>
      </c>
      <c r="C18" s="43">
        <v>301.189054726368</v>
      </c>
      <c r="D18" s="43">
        <v>-151.81094527363101</v>
      </c>
      <c r="E18" s="43">
        <v>245.50770797311901</v>
      </c>
      <c r="F18" s="43">
        <v>-120.466457347163</v>
      </c>
      <c r="G18" s="43">
        <v>199.35017126288901</v>
      </c>
      <c r="H18" s="43">
        <v>-76.300527214237206</v>
      </c>
      <c r="I18" s="43">
        <v>145.1695834226</v>
      </c>
      <c r="J18" s="43">
        <v>-42.472428717793598</v>
      </c>
      <c r="K18" s="43">
        <v>89.505567110785705</v>
      </c>
      <c r="L18" s="43">
        <v>-11.1004366171396</v>
      </c>
      <c r="M18" s="43">
        <v>31.22532026128</v>
      </c>
      <c r="N18" s="43">
        <v>15.0707698705677</v>
      </c>
      <c r="O18" s="43">
        <v>-32.388588383460998</v>
      </c>
      <c r="P18" s="43">
        <v>17.036564282337</v>
      </c>
      <c r="Q18" s="43">
        <v>-92.172792231371602</v>
      </c>
      <c r="R18" s="43">
        <v>-5.0658278060390396</v>
      </c>
      <c r="S18" s="43">
        <v>-145.98173658392699</v>
      </c>
      <c r="T18" s="43">
        <v>-39.441873996050703</v>
      </c>
      <c r="U18" s="43">
        <v>-195.540720250932</v>
      </c>
      <c r="V18" s="43">
        <v>-79.749891059916905</v>
      </c>
      <c r="W18" s="43">
        <v>-244.36086908878801</v>
      </c>
      <c r="X18" s="43">
        <v>-120.97414707956101</v>
      </c>
      <c r="Y18" s="43">
        <v>-235.24819569002301</v>
      </c>
      <c r="Z18" s="43">
        <v>-181.94394967379699</v>
      </c>
      <c r="AA18" s="43">
        <v>-182.641894873897</v>
      </c>
      <c r="AB18" s="43">
        <v>-217.59851602805</v>
      </c>
      <c r="AC18" s="43">
        <v>-119.195592095617</v>
      </c>
      <c r="AD18" s="43">
        <v>-225.10643181873101</v>
      </c>
      <c r="AE18" s="43">
        <v>-56.549999517989697</v>
      </c>
      <c r="AF18" s="43">
        <v>-237.301396043837</v>
      </c>
      <c r="AG18" s="43">
        <v>7.1364155721488096</v>
      </c>
      <c r="AH18" s="43">
        <v>-233.940235076043</v>
      </c>
      <c r="AI18" s="43">
        <v>68.582493566463995</v>
      </c>
      <c r="AJ18" s="43">
        <v>-250.726957385091</v>
      </c>
      <c r="AK18" s="43">
        <v>131.23831090671999</v>
      </c>
      <c r="AL18" s="43">
        <v>-239.17025623452</v>
      </c>
      <c r="AM18" s="43">
        <v>184.48457056131701</v>
      </c>
      <c r="AN18" s="43">
        <v>-203.88297687562101</v>
      </c>
      <c r="AO18" s="43">
        <v>242.76585512470299</v>
      </c>
      <c r="AP18" s="43">
        <v>-177.68794370722401</v>
      </c>
      <c r="AR18" s="2">
        <f t="shared" si="0"/>
        <v>17.103733088619414</v>
      </c>
      <c r="AS18" s="2">
        <f t="shared" si="1"/>
        <v>-129.13169319007707</v>
      </c>
    </row>
    <row r="22" spans="2:45">
      <c r="B22" t="s">
        <v>641</v>
      </c>
    </row>
    <row r="24" spans="2:45">
      <c r="B24" t="s">
        <v>601</v>
      </c>
      <c r="C24" s="216" t="s">
        <v>508</v>
      </c>
      <c r="D24" s="216" t="s">
        <v>509</v>
      </c>
      <c r="E24" s="216" t="s">
        <v>510</v>
      </c>
      <c r="F24" s="216" t="s">
        <v>511</v>
      </c>
      <c r="G24" s="216" t="s">
        <v>512</v>
      </c>
      <c r="H24" s="216" t="s">
        <v>513</v>
      </c>
      <c r="I24" s="216" t="s">
        <v>514</v>
      </c>
      <c r="J24" s="216" t="s">
        <v>515</v>
      </c>
      <c r="K24" s="216" t="s">
        <v>516</v>
      </c>
      <c r="L24" s="216" t="s">
        <v>477</v>
      </c>
      <c r="M24" s="216" t="s">
        <v>478</v>
      </c>
      <c r="N24" s="216" t="s">
        <v>479</v>
      </c>
      <c r="O24" s="216" t="s">
        <v>480</v>
      </c>
      <c r="P24" s="216" t="s">
        <v>481</v>
      </c>
      <c r="Q24" s="216" t="s">
        <v>482</v>
      </c>
      <c r="R24" s="216" t="s">
        <v>483</v>
      </c>
      <c r="S24" s="216" t="s">
        <v>484</v>
      </c>
      <c r="T24" s="216" t="s">
        <v>485</v>
      </c>
      <c r="U24" s="216" t="s">
        <v>486</v>
      </c>
      <c r="V24" s="216" t="s">
        <v>487</v>
      </c>
      <c r="W24" s="216" t="s">
        <v>570</v>
      </c>
      <c r="X24" s="216" t="s">
        <v>571</v>
      </c>
      <c r="Y24" s="216" t="s">
        <v>572</v>
      </c>
      <c r="Z24" s="216" t="s">
        <v>573</v>
      </c>
      <c r="AA24" s="216" t="s">
        <v>574</v>
      </c>
      <c r="AB24" s="216" t="s">
        <v>575</v>
      </c>
      <c r="AC24" s="216" t="s">
        <v>576</v>
      </c>
      <c r="AD24" s="216" t="s">
        <v>577</v>
      </c>
      <c r="AE24" s="216" t="s">
        <v>578</v>
      </c>
      <c r="AF24" s="216" t="s">
        <v>579</v>
      </c>
      <c r="AG24" s="216" t="s">
        <v>580</v>
      </c>
      <c r="AH24" s="216" t="s">
        <v>581</v>
      </c>
      <c r="AI24" s="216" t="s">
        <v>582</v>
      </c>
      <c r="AJ24" s="216" t="s">
        <v>583</v>
      </c>
      <c r="AK24" s="216" t="s">
        <v>584</v>
      </c>
      <c r="AL24" s="216" t="s">
        <v>585</v>
      </c>
      <c r="AM24" s="216" t="s">
        <v>586</v>
      </c>
      <c r="AN24" s="216" t="s">
        <v>587</v>
      </c>
      <c r="AO24" s="216" t="s">
        <v>588</v>
      </c>
      <c r="AP24" s="216" t="s">
        <v>589</v>
      </c>
    </row>
    <row r="25" spans="2:45">
      <c r="B25" s="1" t="s">
        <v>590</v>
      </c>
      <c r="C25" s="2">
        <f>C7-$AR7</f>
        <v>302.02500175246672</v>
      </c>
      <c r="D25" s="2">
        <f>D7-$AS7</f>
        <v>4.774884082567354</v>
      </c>
      <c r="E25" s="2">
        <f>E7-$AR7</f>
        <v>248.54046298093371</v>
      </c>
      <c r="F25" s="2">
        <f>F7-$AS7</f>
        <v>48.608361386328554</v>
      </c>
      <c r="G25" s="2">
        <f>G7-$AR7</f>
        <v>196.38884826885572</v>
      </c>
      <c r="H25" s="2">
        <f>H7-$AS7</f>
        <v>94.017819521164654</v>
      </c>
      <c r="I25" s="2">
        <f>I7-$AR7</f>
        <v>129.11480505732573</v>
      </c>
      <c r="J25" s="2">
        <f>J7-$AS7</f>
        <v>104.73653513186751</v>
      </c>
      <c r="K25" s="2">
        <f>K7-$AR7</f>
        <v>61.584116184234823</v>
      </c>
      <c r="L25" s="2">
        <f>L7-$AS7</f>
        <v>92.234071657451949</v>
      </c>
      <c r="M25" s="2">
        <f>M7-$AR7</f>
        <v>-2.2517615296369029</v>
      </c>
      <c r="N25" s="2">
        <f>N7-$AS7</f>
        <v>116.35248180103767</v>
      </c>
      <c r="O25" s="2">
        <f>O7-$AR7</f>
        <v>-70.239668187979774</v>
      </c>
      <c r="P25" s="2">
        <f>P7-$AS7</f>
        <v>127.56164455057966</v>
      </c>
      <c r="Q25" s="2">
        <f>Q7-$AR7</f>
        <v>-139.28083786549129</v>
      </c>
      <c r="R25" s="2">
        <f>R7-$AS7</f>
        <v>125.66783052890325</v>
      </c>
      <c r="S25" s="2">
        <f>S7-$AR7</f>
        <v>-207.79327519718129</v>
      </c>
      <c r="T25" s="2">
        <f>T7-$AS7</f>
        <v>116.59014325372438</v>
      </c>
      <c r="U25" s="2">
        <f>U7-$AR7</f>
        <v>-250.12298933307028</v>
      </c>
      <c r="V25" s="2">
        <f>V7-$AS7</f>
        <v>65.167538680166444</v>
      </c>
      <c r="W25" s="2">
        <f>W7-$AR7</f>
        <v>-262.86605377049227</v>
      </c>
      <c r="X25" s="2">
        <f>X7-$AS7</f>
        <v>-1.7985116053936423</v>
      </c>
      <c r="Y25" s="2">
        <f>Y7-$AR7</f>
        <v>-249.28859281317827</v>
      </c>
      <c r="Z25" s="2">
        <f>Z7-$AS7</f>
        <v>-69.043340312326649</v>
      </c>
      <c r="AA25" s="2">
        <f>AA7-$AR7</f>
        <v>-202.37016779519229</v>
      </c>
      <c r="AB25" s="2">
        <f>AB7-$AS7</f>
        <v>-117.87205391259263</v>
      </c>
      <c r="AC25" s="2">
        <f>AC7-$AR7</f>
        <v>-135.67380978108528</v>
      </c>
      <c r="AD25" s="2">
        <f>AD7-$AS7</f>
        <v>-126.92853612498365</v>
      </c>
      <c r="AE25" s="2">
        <f>AE7-$AR7</f>
        <v>-66.625280664050877</v>
      </c>
      <c r="AF25" s="2">
        <f>AF7-$AS7</f>
        <v>-123.78044799259865</v>
      </c>
      <c r="AG25" s="2">
        <f>AG7-$AR7</f>
        <v>2.5063193453298767</v>
      </c>
      <c r="AH25" s="2">
        <f>AH7-$AS7</f>
        <v>-122.33096169495263</v>
      </c>
      <c r="AI25" s="2">
        <f>AI7-$AR7</f>
        <v>66.558111230032623</v>
      </c>
      <c r="AJ25" s="2">
        <f>AJ7-$AS7</f>
        <v>-97.427988061652655</v>
      </c>
      <c r="AK25" s="2">
        <f>AK7-$AR7</f>
        <v>132.95801835592971</v>
      </c>
      <c r="AL25" s="2">
        <f>AL7-$AS7</f>
        <v>-112.32148443631866</v>
      </c>
      <c r="AM25" s="2">
        <f>AM7-$AR7</f>
        <v>194.22527886993572</v>
      </c>
      <c r="AN25" s="2">
        <f>AN7-$AS7</f>
        <v>-80.606502509572636</v>
      </c>
      <c r="AO25" s="2">
        <f>AO7-$AR7</f>
        <v>252.61147489231371</v>
      </c>
      <c r="AP25" s="2">
        <f>AP7-$AS7</f>
        <v>-43.601483943399643</v>
      </c>
    </row>
    <row r="26" spans="2:45">
      <c r="B26" s="1" t="s">
        <v>591</v>
      </c>
      <c r="C26" s="2">
        <f t="shared" ref="C26:C36" si="2">C8-$AR8</f>
        <v>275.8574044980943</v>
      </c>
      <c r="D26" s="2">
        <f t="shared" ref="D26:D36" si="3">D8-$AS8</f>
        <v>-1.8254831591161036</v>
      </c>
      <c r="E26" s="2">
        <f t="shared" ref="E26:E36" si="4">E8-$AR8</f>
        <v>246.5609132575573</v>
      </c>
      <c r="F26" s="2">
        <f t="shared" ref="F26:F36" si="5">F8-$AS8</f>
        <v>58.763671157096603</v>
      </c>
      <c r="G26" s="2">
        <f t="shared" ref="G26:G36" si="6">G8-$AR8</f>
        <v>200.3128538527443</v>
      </c>
      <c r="H26" s="2">
        <f t="shared" ref="H26:H36" si="7">H8-$AS8</f>
        <v>107.6562499789983</v>
      </c>
      <c r="I26" s="2">
        <f t="shared" ref="I26:I36" si="8">I8-$AR8</f>
        <v>136.46679421877232</v>
      </c>
      <c r="J26" s="2">
        <f t="shared" ref="J26:J36" si="9">J8-$AS8</f>
        <v>128.63122224307992</v>
      </c>
      <c r="K26" s="2">
        <f t="shared" ref="K26:K36" si="10">K8-$AR8</f>
        <v>69.734653149106094</v>
      </c>
      <c r="L26" s="2">
        <f t="shared" ref="L26:L36" si="11">L8-$AS8</f>
        <v>121.2324273372585</v>
      </c>
      <c r="M26" s="2">
        <f t="shared" ref="M26:M36" si="12">M8-$AR8</f>
        <v>3.875842387104981</v>
      </c>
      <c r="N26" s="2">
        <f t="shared" ref="N26:N36" si="13">N8-$AS8</f>
        <v>107.72518306427929</v>
      </c>
      <c r="O26" s="2">
        <f t="shared" ref="O26:O36" si="14">O8-$AR8</f>
        <v>-63.339898348988498</v>
      </c>
      <c r="P26" s="2">
        <f t="shared" ref="P26:P36" si="15">P8-$AS8</f>
        <v>109.53977547097119</v>
      </c>
      <c r="Q26" s="2">
        <f t="shared" ref="Q26:Q36" si="16">Q8-$AR8</f>
        <v>-127.9482500752447</v>
      </c>
      <c r="R26" s="2">
        <f t="shared" ref="R26:R36" si="17">R8-$AS8</f>
        <v>90.695129363840294</v>
      </c>
      <c r="S26" s="2">
        <f t="shared" ref="S26:S36" si="18">S8-$AR8</f>
        <v>-192.26943772627868</v>
      </c>
      <c r="T26" s="2">
        <f t="shared" ref="T26:T36" si="19">T8-$AS8</f>
        <v>70.892299219451701</v>
      </c>
      <c r="U26" s="2">
        <f t="shared" ref="U26:U36" si="20">U8-$AR8</f>
        <v>-256.1034442380157</v>
      </c>
      <c r="V26" s="2">
        <f t="shared" ref="V26:V36" si="21">V8-$AS8</f>
        <v>49.571734041666403</v>
      </c>
      <c r="W26" s="2">
        <f t="shared" ref="W26:W36" si="22">W8-$AR8</f>
        <v>-301.10410264440969</v>
      </c>
      <c r="X26" s="2">
        <f t="shared" ref="X26:X36" si="23">X8-$AS8</f>
        <v>-0.10322447748809793</v>
      </c>
      <c r="Y26" s="2">
        <f t="shared" ref="Y26:Y36" si="24">Y8-$AR8</f>
        <v>-257.66239190932373</v>
      </c>
      <c r="Z26" s="2">
        <f t="shared" ref="Z26:Z36" si="25">Z8-$AS8</f>
        <v>-51.073597588412099</v>
      </c>
      <c r="AA26" s="2">
        <f t="shared" ref="AA26:AA36" si="26">AA8-$AR8</f>
        <v>-192.50796156014468</v>
      </c>
      <c r="AB26" s="2">
        <f t="shared" ref="AB26:AB36" si="27">AB8-$AS8</f>
        <v>-67.933680689754112</v>
      </c>
      <c r="AC26" s="2">
        <f t="shared" ref="AC26:AC36" si="28">AC8-$AR8</f>
        <v>-127.48204094690371</v>
      </c>
      <c r="AD26" s="2">
        <f t="shared" ref="AD26:AD36" si="29">AD8-$AS8</f>
        <v>-85.281478243872101</v>
      </c>
      <c r="AE26" s="2">
        <f t="shared" ref="AE26:AE36" si="30">AE8-$AR8</f>
        <v>-64.803824807765011</v>
      </c>
      <c r="AF26" s="2">
        <f t="shared" ref="AF26:AF36" si="31">AF8-$AS8</f>
        <v>-109.79287323033611</v>
      </c>
      <c r="AG26" s="2">
        <f t="shared" ref="AG26:AG36" si="32">AG8-$AR8</f>
        <v>2.309363554877101</v>
      </c>
      <c r="AH26" s="2">
        <f t="shared" ref="AH26:AH36" si="33">AH8-$AS8</f>
        <v>-106.54450488186211</v>
      </c>
      <c r="AI26" s="2">
        <f t="shared" ref="AI26:AI36" si="34">AI8-$AR8</f>
        <v>68.133048504381094</v>
      </c>
      <c r="AJ26" s="2">
        <f t="shared" ref="AJ26:AJ36" si="35">AJ8-$AS8</f>
        <v>-120.12014888072511</v>
      </c>
      <c r="AK26" s="2">
        <f t="shared" ref="AK26:AK36" si="36">AK8-$AR8</f>
        <v>134.71932815230431</v>
      </c>
      <c r="AL26" s="2">
        <f t="shared" ref="AL26:AL36" si="37">AL8-$AS8</f>
        <v>-129.76712060762111</v>
      </c>
      <c r="AM26" s="2">
        <f t="shared" ref="AM26:AM36" si="38">AM8-$AR8</f>
        <v>199.09361602508631</v>
      </c>
      <c r="AN26" s="2">
        <f t="shared" ref="AN26:AN36" si="39">AN8-$AS8</f>
        <v>-110.1375937809461</v>
      </c>
      <c r="AO26" s="2">
        <f t="shared" ref="AO26:AO36" si="40">AO8-$AR8</f>
        <v>246.15753465704631</v>
      </c>
      <c r="AP26" s="2">
        <f t="shared" ref="AP26:AP36" si="41">AP8-$AS8</f>
        <v>-62.12798633650911</v>
      </c>
    </row>
    <row r="27" spans="2:45">
      <c r="B27" s="1" t="s">
        <v>592</v>
      </c>
      <c r="C27" s="2">
        <f t="shared" si="2"/>
        <v>299.27146797931056</v>
      </c>
      <c r="D27" s="2">
        <f t="shared" si="3"/>
        <v>-13.340825129444482</v>
      </c>
      <c r="E27" s="2">
        <f t="shared" si="4"/>
        <v>255.30646623460655</v>
      </c>
      <c r="F27" s="2">
        <f t="shared" si="5"/>
        <v>37.154433426510309</v>
      </c>
      <c r="G27" s="2">
        <f t="shared" si="6"/>
        <v>188.99866299149454</v>
      </c>
      <c r="H27" s="2">
        <f t="shared" si="7"/>
        <v>49.036204502620514</v>
      </c>
      <c r="I27" s="2">
        <f t="shared" si="8"/>
        <v>122.44331457212954</v>
      </c>
      <c r="J27" s="2">
        <f t="shared" si="9"/>
        <v>38.366212273543809</v>
      </c>
      <c r="K27" s="2">
        <f t="shared" si="10"/>
        <v>55.188974732371939</v>
      </c>
      <c r="L27" s="2">
        <f t="shared" si="11"/>
        <v>33.862451493843707</v>
      </c>
      <c r="M27" s="2">
        <f t="shared" si="12"/>
        <v>-12.209067621726961</v>
      </c>
      <c r="N27" s="2">
        <f t="shared" si="13"/>
        <v>34.46482082055941</v>
      </c>
      <c r="O27" s="2">
        <f t="shared" si="14"/>
        <v>-79.136881811370472</v>
      </c>
      <c r="P27" s="2">
        <f t="shared" si="15"/>
        <v>42.32246569192511</v>
      </c>
      <c r="Q27" s="2">
        <f t="shared" si="16"/>
        <v>-113.91228476233647</v>
      </c>
      <c r="R27" s="2">
        <f t="shared" si="17"/>
        <v>98.175540618574743</v>
      </c>
      <c r="S27" s="2">
        <f t="shared" si="18"/>
        <v>-169.64187409637347</v>
      </c>
      <c r="T27" s="2">
        <f t="shared" si="19"/>
        <v>135.19791926477231</v>
      </c>
      <c r="U27" s="2">
        <f t="shared" si="20"/>
        <v>-231.50663378538448</v>
      </c>
      <c r="V27" s="2">
        <f t="shared" si="21"/>
        <v>111.43859414717735</v>
      </c>
      <c r="W27" s="2">
        <f t="shared" si="22"/>
        <v>-266.65725541907841</v>
      </c>
      <c r="X27" s="2">
        <f t="shared" si="23"/>
        <v>54.942982115369716</v>
      </c>
      <c r="Y27" s="2">
        <f t="shared" si="24"/>
        <v>-259.72478768588343</v>
      </c>
      <c r="Z27" s="2">
        <f t="shared" si="25"/>
        <v>-11.529010089418492</v>
      </c>
      <c r="AA27" s="2">
        <f t="shared" si="26"/>
        <v>-204.63484655808446</v>
      </c>
      <c r="AB27" s="2">
        <f t="shared" si="27"/>
        <v>-49.344998071545476</v>
      </c>
      <c r="AC27" s="2">
        <f t="shared" si="28"/>
        <v>-141.22478503825445</v>
      </c>
      <c r="AD27" s="2">
        <f t="shared" si="29"/>
        <v>-72.050696542869488</v>
      </c>
      <c r="AE27" s="2">
        <f t="shared" si="30"/>
        <v>-74.408685555408567</v>
      </c>
      <c r="AF27" s="2">
        <f t="shared" si="31"/>
        <v>-80.266988931609475</v>
      </c>
      <c r="AG27" s="2">
        <f t="shared" si="32"/>
        <v>-7.5721908176887602</v>
      </c>
      <c r="AH27" s="2">
        <f t="shared" si="33"/>
        <v>-88.996410584502499</v>
      </c>
      <c r="AI27" s="2">
        <f t="shared" si="34"/>
        <v>59.512696599610244</v>
      </c>
      <c r="AJ27" s="2">
        <f t="shared" si="35"/>
        <v>-83.696155982509495</v>
      </c>
      <c r="AK27" s="2">
        <f t="shared" si="36"/>
        <v>126.87820504262254</v>
      </c>
      <c r="AL27" s="2">
        <f t="shared" si="37"/>
        <v>-84.867937228049485</v>
      </c>
      <c r="AM27" s="2">
        <f t="shared" si="38"/>
        <v>194.28214838627355</v>
      </c>
      <c r="AN27" s="2">
        <f t="shared" si="39"/>
        <v>-84.954854109244494</v>
      </c>
      <c r="AO27" s="2">
        <f t="shared" si="40"/>
        <v>258.74735661317055</v>
      </c>
      <c r="AP27" s="2">
        <f t="shared" si="41"/>
        <v>-65.913747685703484</v>
      </c>
    </row>
    <row r="28" spans="2:45">
      <c r="B28" s="1" t="s">
        <v>603</v>
      </c>
      <c r="C28" s="2">
        <f t="shared" si="2"/>
        <v>270.52155799583556</v>
      </c>
      <c r="D28" s="2">
        <f t="shared" si="3"/>
        <v>-15.500809594762529</v>
      </c>
      <c r="E28" s="2">
        <f t="shared" si="4"/>
        <v>239.25033311173655</v>
      </c>
      <c r="F28" s="2">
        <f t="shared" si="5"/>
        <v>45.035640508375764</v>
      </c>
      <c r="G28" s="2">
        <f t="shared" si="6"/>
        <v>195.63723092548554</v>
      </c>
      <c r="H28" s="2">
        <f t="shared" si="7"/>
        <v>97.357125894625455</v>
      </c>
      <c r="I28" s="2">
        <f t="shared" si="8"/>
        <v>141.75017986744655</v>
      </c>
      <c r="J28" s="2">
        <f t="shared" si="9"/>
        <v>138.99006349590806</v>
      </c>
      <c r="K28" s="2">
        <f t="shared" si="10"/>
        <v>77.219060455465254</v>
      </c>
      <c r="L28" s="2">
        <f t="shared" si="11"/>
        <v>160.44400803909394</v>
      </c>
      <c r="M28" s="2">
        <f t="shared" si="12"/>
        <v>10.950900308237749</v>
      </c>
      <c r="N28" s="2">
        <f t="shared" si="13"/>
        <v>146.07055829858135</v>
      </c>
      <c r="O28" s="2">
        <f t="shared" si="14"/>
        <v>-57.020510390035149</v>
      </c>
      <c r="P28" s="2">
        <f t="shared" si="15"/>
        <v>141.42672992889877</v>
      </c>
      <c r="Q28" s="2">
        <f t="shared" si="16"/>
        <v>-118.55696816553345</v>
      </c>
      <c r="R28" s="2">
        <f t="shared" si="17"/>
        <v>112.25028621465526</v>
      </c>
      <c r="S28" s="2">
        <f t="shared" si="18"/>
        <v>-182.71899531028345</v>
      </c>
      <c r="T28" s="2">
        <f t="shared" si="19"/>
        <v>89.341382468281964</v>
      </c>
      <c r="U28" s="2">
        <f t="shared" si="20"/>
        <v>-244.08956602992944</v>
      </c>
      <c r="V28" s="2">
        <f t="shared" si="21"/>
        <v>59.770856406652157</v>
      </c>
      <c r="W28" s="2">
        <f t="shared" si="22"/>
        <v>-296.66679010581743</v>
      </c>
      <c r="X28" s="2">
        <f t="shared" si="23"/>
        <v>16.432803781785964</v>
      </c>
      <c r="Y28" s="2">
        <f t="shared" si="24"/>
        <v>-247.79670697306346</v>
      </c>
      <c r="Z28" s="2">
        <f t="shared" si="25"/>
        <v>-30.525063403915539</v>
      </c>
      <c r="AA28" s="2">
        <f t="shared" si="26"/>
        <v>-196.51926649670645</v>
      </c>
      <c r="AB28" s="2">
        <f t="shared" si="27"/>
        <v>-75.141859934060534</v>
      </c>
      <c r="AC28" s="2">
        <f t="shared" si="28"/>
        <v>-135.60868178209046</v>
      </c>
      <c r="AD28" s="2">
        <f t="shared" si="29"/>
        <v>-105.67608148496154</v>
      </c>
      <c r="AE28" s="2">
        <f t="shared" si="30"/>
        <v>-73.879532173426654</v>
      </c>
      <c r="AF28" s="2">
        <f t="shared" si="31"/>
        <v>-134.37278145913254</v>
      </c>
      <c r="AG28" s="2">
        <f t="shared" si="32"/>
        <v>-7.7633459534600622</v>
      </c>
      <c r="AH28" s="2">
        <f t="shared" si="33"/>
        <v>-150.62831426544452</v>
      </c>
      <c r="AI28" s="2">
        <f t="shared" si="34"/>
        <v>60.252892725216952</v>
      </c>
      <c r="AJ28" s="2">
        <f t="shared" si="35"/>
        <v>-153.56424018694852</v>
      </c>
      <c r="AK28" s="2">
        <f t="shared" si="36"/>
        <v>127.31930786858354</v>
      </c>
      <c r="AL28" s="2">
        <f t="shared" si="37"/>
        <v>-141.60073481384651</v>
      </c>
      <c r="AM28" s="2">
        <f t="shared" si="38"/>
        <v>192.26482715341254</v>
      </c>
      <c r="AN28" s="2">
        <f t="shared" si="39"/>
        <v>-121.25126278478055</v>
      </c>
      <c r="AO28" s="2">
        <f t="shared" si="40"/>
        <v>245.45407296892557</v>
      </c>
      <c r="AP28" s="2">
        <f t="shared" si="41"/>
        <v>-78.858307109006546</v>
      </c>
    </row>
    <row r="29" spans="2:45">
      <c r="B29" s="1" t="s">
        <v>593</v>
      </c>
      <c r="C29" s="2">
        <f t="shared" si="2"/>
        <v>284.8591410191525</v>
      </c>
      <c r="D29" s="2">
        <f t="shared" si="3"/>
        <v>22.988671369552705</v>
      </c>
      <c r="E29" s="2">
        <f t="shared" si="4"/>
        <v>243.50724200192849</v>
      </c>
      <c r="F29" s="2">
        <f t="shared" si="5"/>
        <v>74.300873641060207</v>
      </c>
      <c r="G29" s="2">
        <f t="shared" si="6"/>
        <v>179.57926312823849</v>
      </c>
      <c r="H29" s="2">
        <f t="shared" si="7"/>
        <v>90.828337913573307</v>
      </c>
      <c r="I29" s="2">
        <f t="shared" si="8"/>
        <v>116.79365281996552</v>
      </c>
      <c r="J29" s="2">
        <f t="shared" si="9"/>
        <v>70.710119328611398</v>
      </c>
      <c r="K29" s="2">
        <f t="shared" si="10"/>
        <v>54.208650293256312</v>
      </c>
      <c r="L29" s="2">
        <f t="shared" si="11"/>
        <v>91.2597323599243</v>
      </c>
      <c r="M29" s="2">
        <f t="shared" si="12"/>
        <v>-9.4958882878092883</v>
      </c>
      <c r="N29" s="2">
        <f t="shared" si="13"/>
        <v>75.364265996015007</v>
      </c>
      <c r="O29" s="2">
        <f t="shared" si="14"/>
        <v>-74.628464467593886</v>
      </c>
      <c r="P29" s="2">
        <f t="shared" si="15"/>
        <v>84.2903091994569</v>
      </c>
      <c r="Q29" s="2">
        <f t="shared" si="16"/>
        <v>-140.41600005818947</v>
      </c>
      <c r="R29" s="2">
        <f t="shared" si="17"/>
        <v>80.383082118259495</v>
      </c>
      <c r="S29" s="2">
        <f t="shared" si="18"/>
        <v>-206.42783419319647</v>
      </c>
      <c r="T29" s="2">
        <f t="shared" si="19"/>
        <v>80.578984759981097</v>
      </c>
      <c r="U29" s="2">
        <f t="shared" si="20"/>
        <v>-266.42985433804148</v>
      </c>
      <c r="V29" s="2">
        <f t="shared" si="21"/>
        <v>54.485087395982099</v>
      </c>
      <c r="W29" s="2">
        <f t="shared" si="22"/>
        <v>-288.0203418088405</v>
      </c>
      <c r="X29" s="2">
        <f t="shared" si="23"/>
        <v>-6.4192745891685945</v>
      </c>
      <c r="Y29" s="2">
        <f t="shared" si="24"/>
        <v>-244.66627769186749</v>
      </c>
      <c r="Z29" s="2">
        <f t="shared" si="25"/>
        <v>-54.414340256481609</v>
      </c>
      <c r="AA29" s="2">
        <f t="shared" si="26"/>
        <v>-181.5995963574025</v>
      </c>
      <c r="AB29" s="2">
        <f t="shared" si="27"/>
        <v>-72.142323733648595</v>
      </c>
      <c r="AC29" s="2">
        <f t="shared" si="28"/>
        <v>-118.10185789722348</v>
      </c>
      <c r="AD29" s="2">
        <f t="shared" si="29"/>
        <v>-90.192268397076589</v>
      </c>
      <c r="AE29" s="2">
        <f t="shared" si="30"/>
        <v>-52.631718237032892</v>
      </c>
      <c r="AF29" s="2">
        <f t="shared" si="31"/>
        <v>-98.751420105759593</v>
      </c>
      <c r="AG29" s="2">
        <f t="shared" si="32"/>
        <v>13.380339418128612</v>
      </c>
      <c r="AH29" s="2">
        <f t="shared" si="33"/>
        <v>-100.28497880557461</v>
      </c>
      <c r="AI29" s="2">
        <f t="shared" si="34"/>
        <v>79.406106006642105</v>
      </c>
      <c r="AJ29" s="2">
        <f t="shared" si="35"/>
        <v>-99.581665727746611</v>
      </c>
      <c r="AK29" s="2">
        <f t="shared" si="36"/>
        <v>145.35717703986853</v>
      </c>
      <c r="AL29" s="2">
        <f t="shared" si="37"/>
        <v>-98.583114508347592</v>
      </c>
      <c r="AM29" s="2">
        <f t="shared" si="38"/>
        <v>202.54765261142853</v>
      </c>
      <c r="AN29" s="2">
        <f t="shared" si="39"/>
        <v>-65.580189455362586</v>
      </c>
      <c r="AO29" s="2">
        <f t="shared" si="40"/>
        <v>262.77860899858854</v>
      </c>
      <c r="AP29" s="2">
        <f t="shared" si="41"/>
        <v>-39.239888503249603</v>
      </c>
    </row>
    <row r="30" spans="2:45">
      <c r="B30" s="1" t="s">
        <v>594</v>
      </c>
      <c r="C30" s="2">
        <f t="shared" si="2"/>
        <v>280.16306810910208</v>
      </c>
      <c r="D30" s="2">
        <f t="shared" si="3"/>
        <v>6.5973344961023059</v>
      </c>
      <c r="E30" s="2">
        <f t="shared" si="4"/>
        <v>229.56943468312915</v>
      </c>
      <c r="F30" s="2">
        <f t="shared" si="5"/>
        <v>40.535440029895909</v>
      </c>
      <c r="G30" s="2">
        <f t="shared" si="6"/>
        <v>173.18056452931913</v>
      </c>
      <c r="H30" s="2">
        <f t="shared" si="7"/>
        <v>63.43798250346471</v>
      </c>
      <c r="I30" s="2">
        <f t="shared" si="8"/>
        <v>121.05532122890213</v>
      </c>
      <c r="J30" s="2">
        <f t="shared" si="9"/>
        <v>35.999392956760317</v>
      </c>
      <c r="K30" s="2">
        <f t="shared" si="10"/>
        <v>62.456207251824537</v>
      </c>
      <c r="L30" s="2">
        <f t="shared" si="11"/>
        <v>47.663045455091108</v>
      </c>
      <c r="M30" s="2">
        <f t="shared" si="12"/>
        <v>3.3526992597281371</v>
      </c>
      <c r="N30" s="2">
        <f t="shared" si="13"/>
        <v>33.596252205857908</v>
      </c>
      <c r="O30" s="2">
        <f t="shared" si="14"/>
        <v>-57.541916361892163</v>
      </c>
      <c r="P30" s="2">
        <f t="shared" si="15"/>
        <v>35.019243824627409</v>
      </c>
      <c r="Q30" s="2">
        <f t="shared" si="16"/>
        <v>-118.38801318032286</v>
      </c>
      <c r="R30" s="2">
        <f t="shared" si="17"/>
        <v>33.497708390496015</v>
      </c>
      <c r="S30" s="2">
        <f t="shared" si="18"/>
        <v>-178.66601282881587</v>
      </c>
      <c r="T30" s="2">
        <f t="shared" si="19"/>
        <v>41.043769609502206</v>
      </c>
      <c r="U30" s="2">
        <f t="shared" si="20"/>
        <v>-237.13214033483385</v>
      </c>
      <c r="V30" s="2">
        <f t="shared" si="21"/>
        <v>23.920023380515815</v>
      </c>
      <c r="W30" s="2">
        <f t="shared" si="22"/>
        <v>-293.34403246985886</v>
      </c>
      <c r="X30" s="2">
        <f t="shared" si="23"/>
        <v>0.44022165925430556</v>
      </c>
      <c r="Y30" s="2">
        <f t="shared" si="24"/>
        <v>-235.36981947913387</v>
      </c>
      <c r="Z30" s="2">
        <f t="shared" si="25"/>
        <v>-10.535632686978687</v>
      </c>
      <c r="AA30" s="2">
        <f t="shared" si="26"/>
        <v>-177.25565379579686</v>
      </c>
      <c r="AB30" s="2">
        <f t="shared" si="27"/>
        <v>-28.713518915633685</v>
      </c>
      <c r="AC30" s="2">
        <f t="shared" si="28"/>
        <v>-118.14227269922687</v>
      </c>
      <c r="AD30" s="2">
        <f t="shared" si="29"/>
        <v>-43.378960861328679</v>
      </c>
      <c r="AE30" s="2">
        <f t="shared" si="30"/>
        <v>-57.469225006627767</v>
      </c>
      <c r="AF30" s="2">
        <f t="shared" si="31"/>
        <v>-44.319734910311681</v>
      </c>
      <c r="AG30" s="2">
        <f t="shared" si="32"/>
        <v>2.9877067240834378</v>
      </c>
      <c r="AH30" s="2">
        <f t="shared" si="33"/>
        <v>-50.843166233845679</v>
      </c>
      <c r="AI30" s="2">
        <f t="shared" si="34"/>
        <v>63.62131327183684</v>
      </c>
      <c r="AJ30" s="2">
        <f t="shared" si="35"/>
        <v>-48.617281644282698</v>
      </c>
      <c r="AK30" s="2">
        <f t="shared" si="36"/>
        <v>124.16490268087415</v>
      </c>
      <c r="AL30" s="2">
        <f t="shared" si="37"/>
        <v>-41.874092905775697</v>
      </c>
      <c r="AM30" s="2">
        <f t="shared" si="38"/>
        <v>179.77296229994113</v>
      </c>
      <c r="AN30" s="2">
        <f t="shared" si="39"/>
        <v>-61.520169429777681</v>
      </c>
      <c r="AO30" s="2">
        <f t="shared" si="40"/>
        <v>232.98490611776813</v>
      </c>
      <c r="AP30" s="2">
        <f t="shared" si="41"/>
        <v>-31.947856923633694</v>
      </c>
    </row>
    <row r="31" spans="2:45">
      <c r="B31" s="1" t="s">
        <v>595</v>
      </c>
      <c r="C31" s="2">
        <f t="shared" si="2"/>
        <v>277.29775801012829</v>
      </c>
      <c r="D31" s="2">
        <f t="shared" si="3"/>
        <v>29.7242473347047</v>
      </c>
      <c r="E31" s="2">
        <f t="shared" si="4"/>
        <v>228.30210497002525</v>
      </c>
      <c r="F31" s="2">
        <f t="shared" si="5"/>
        <v>65.128653554423408</v>
      </c>
      <c r="G31" s="2">
        <f t="shared" si="6"/>
        <v>167.91013859439525</v>
      </c>
      <c r="H31" s="2">
        <f t="shared" si="7"/>
        <v>69.4370095581355</v>
      </c>
      <c r="I31" s="2">
        <f t="shared" si="8"/>
        <v>108.62334130459024</v>
      </c>
      <c r="J31" s="2">
        <f t="shared" si="9"/>
        <v>57.027044510480799</v>
      </c>
      <c r="K31" s="2">
        <f t="shared" si="10"/>
        <v>48.046258521272655</v>
      </c>
      <c r="L31" s="2">
        <f t="shared" si="11"/>
        <v>57.556652641749203</v>
      </c>
      <c r="M31" s="2">
        <f t="shared" si="12"/>
        <v>-12.523266903063451</v>
      </c>
      <c r="N31" s="2">
        <f t="shared" si="13"/>
        <v>56.477164013201701</v>
      </c>
      <c r="O31" s="2">
        <f t="shared" si="14"/>
        <v>-73.095285498916155</v>
      </c>
      <c r="P31" s="2">
        <f t="shared" si="15"/>
        <v>57.358805818195201</v>
      </c>
      <c r="Q31" s="2">
        <f t="shared" si="16"/>
        <v>-133.60549976315076</v>
      </c>
      <c r="R31" s="2">
        <f t="shared" si="17"/>
        <v>54.582139856876402</v>
      </c>
      <c r="S31" s="2">
        <f t="shared" si="18"/>
        <v>-193.23345359453074</v>
      </c>
      <c r="T31" s="2">
        <f t="shared" si="19"/>
        <v>44.069368734621207</v>
      </c>
      <c r="U31" s="2">
        <f t="shared" si="20"/>
        <v>-250.67547155673276</v>
      </c>
      <c r="V31" s="2">
        <f t="shared" si="21"/>
        <v>24.982777358767606</v>
      </c>
      <c r="W31" s="2">
        <f t="shared" si="22"/>
        <v>-278.48229354776873</v>
      </c>
      <c r="X31" s="2">
        <f t="shared" si="23"/>
        <v>-19.387364916972189</v>
      </c>
      <c r="Y31" s="2">
        <f t="shared" si="24"/>
        <v>-223.66400253491275</v>
      </c>
      <c r="Z31" s="2">
        <f t="shared" si="25"/>
        <v>-44.917591705298207</v>
      </c>
      <c r="AA31" s="2">
        <f t="shared" si="26"/>
        <v>-164.76382539843675</v>
      </c>
      <c r="AB31" s="2">
        <f t="shared" si="27"/>
        <v>-58.736220104482186</v>
      </c>
      <c r="AC31" s="2">
        <f t="shared" si="28"/>
        <v>-104.25636164670375</v>
      </c>
      <c r="AD31" s="2">
        <f t="shared" si="29"/>
        <v>-61.219115993279189</v>
      </c>
      <c r="AE31" s="2">
        <f t="shared" si="30"/>
        <v>-43.911723094158646</v>
      </c>
      <c r="AF31" s="2">
        <f t="shared" si="31"/>
        <v>-58.001515335032195</v>
      </c>
      <c r="AG31" s="2">
        <f t="shared" si="32"/>
        <v>14.041880435004849</v>
      </c>
      <c r="AH31" s="2">
        <f t="shared" si="33"/>
        <v>-75.330618718135185</v>
      </c>
      <c r="AI31" s="2">
        <f t="shared" si="34"/>
        <v>74.438160501132245</v>
      </c>
      <c r="AJ31" s="2">
        <f t="shared" si="35"/>
        <v>-70.632209754462195</v>
      </c>
      <c r="AK31" s="2">
        <f t="shared" si="36"/>
        <v>134.51272107231125</v>
      </c>
      <c r="AL31" s="2">
        <f t="shared" si="37"/>
        <v>-62.827684433253211</v>
      </c>
      <c r="AM31" s="2">
        <f t="shared" si="38"/>
        <v>194.79760628034725</v>
      </c>
      <c r="AN31" s="2">
        <f t="shared" si="39"/>
        <v>-56.864183039932186</v>
      </c>
      <c r="AO31" s="2">
        <f t="shared" si="40"/>
        <v>230.24121384916725</v>
      </c>
      <c r="AP31" s="2">
        <f t="shared" si="41"/>
        <v>-8.4273593803091984</v>
      </c>
    </row>
    <row r="32" spans="2:45">
      <c r="B32" s="1" t="s">
        <v>596</v>
      </c>
      <c r="C32" s="2">
        <f t="shared" si="2"/>
        <v>311.91551996019678</v>
      </c>
      <c r="D32" s="2">
        <f t="shared" si="3"/>
        <v>-8.1531199271983326</v>
      </c>
      <c r="E32" s="2">
        <f t="shared" si="4"/>
        <v>248.6270163175848</v>
      </c>
      <c r="F32" s="2">
        <f t="shared" si="5"/>
        <v>11.684572961391467</v>
      </c>
      <c r="G32" s="2">
        <f t="shared" si="6"/>
        <v>182.3789079881908</v>
      </c>
      <c r="H32" s="2">
        <f t="shared" si="7"/>
        <v>14.346614833812268</v>
      </c>
      <c r="I32" s="2">
        <f t="shared" si="8"/>
        <v>116.24799028876579</v>
      </c>
      <c r="J32" s="2">
        <f t="shared" si="9"/>
        <v>19.399793671092468</v>
      </c>
      <c r="K32" s="2">
        <f t="shared" si="10"/>
        <v>50.039505111845088</v>
      </c>
      <c r="L32" s="2">
        <f t="shared" si="11"/>
        <v>23.319222609533867</v>
      </c>
      <c r="M32" s="2">
        <f t="shared" si="12"/>
        <v>0.87920738127471232</v>
      </c>
      <c r="N32" s="2">
        <f t="shared" si="13"/>
        <v>67.791205832710574</v>
      </c>
      <c r="O32" s="2">
        <f t="shared" si="14"/>
        <v>-53.722487673259906</v>
      </c>
      <c r="P32" s="2">
        <f t="shared" si="15"/>
        <v>105.43020079835377</v>
      </c>
      <c r="Q32" s="2">
        <f t="shared" si="16"/>
        <v>-118.33478718672922</v>
      </c>
      <c r="R32" s="2">
        <f t="shared" si="17"/>
        <v>119.92278363485607</v>
      </c>
      <c r="S32" s="2">
        <f t="shared" si="18"/>
        <v>-183.45913893988219</v>
      </c>
      <c r="T32" s="2">
        <f t="shared" si="19"/>
        <v>108.26200886783917</v>
      </c>
      <c r="U32" s="2">
        <f t="shared" si="20"/>
        <v>-236.78554824686719</v>
      </c>
      <c r="V32" s="2">
        <f t="shared" si="21"/>
        <v>69.218904830836564</v>
      </c>
      <c r="W32" s="2">
        <f t="shared" si="22"/>
        <v>-262.05782846922023</v>
      </c>
      <c r="X32" s="2">
        <f t="shared" si="23"/>
        <v>8.1957386524242679</v>
      </c>
      <c r="Y32" s="2">
        <f t="shared" si="24"/>
        <v>-246.54946287276618</v>
      </c>
      <c r="Z32" s="2">
        <f t="shared" si="25"/>
        <v>-56.17860324995533</v>
      </c>
      <c r="AA32" s="2">
        <f t="shared" si="26"/>
        <v>-195.7900775546762</v>
      </c>
      <c r="AB32" s="2">
        <f t="shared" si="27"/>
        <v>-98.698362565936321</v>
      </c>
      <c r="AC32" s="2">
        <f t="shared" si="28"/>
        <v>-131.03441307499321</v>
      </c>
      <c r="AD32" s="2">
        <f t="shared" si="29"/>
        <v>-112.70284109702934</v>
      </c>
      <c r="AE32" s="2">
        <f t="shared" si="30"/>
        <v>-65.767276731459717</v>
      </c>
      <c r="AF32" s="2">
        <f t="shared" si="31"/>
        <v>-101.34279807303233</v>
      </c>
      <c r="AG32" s="2">
        <f t="shared" si="32"/>
        <v>-7.7666151677428061</v>
      </c>
      <c r="AH32" s="2">
        <f t="shared" si="33"/>
        <v>-69.175088687858334</v>
      </c>
      <c r="AI32" s="2">
        <f t="shared" si="34"/>
        <v>49.250250110621693</v>
      </c>
      <c r="AJ32" s="2">
        <f t="shared" si="35"/>
        <v>-35.423875416407327</v>
      </c>
      <c r="AK32" s="2">
        <f t="shared" si="36"/>
        <v>114.32996816512679</v>
      </c>
      <c r="AL32" s="2">
        <f t="shared" si="37"/>
        <v>-22.787433607112334</v>
      </c>
      <c r="AM32" s="2">
        <f t="shared" si="38"/>
        <v>180.64322911718079</v>
      </c>
      <c r="AN32" s="2">
        <f t="shared" si="39"/>
        <v>-21.567939948899337</v>
      </c>
      <c r="AO32" s="2">
        <f t="shared" si="40"/>
        <v>246.95604147680982</v>
      </c>
      <c r="AP32" s="2">
        <f t="shared" si="41"/>
        <v>-21.540984119421339</v>
      </c>
    </row>
    <row r="33" spans="2:42">
      <c r="B33" s="1" t="s">
        <v>597</v>
      </c>
      <c r="C33" s="2">
        <f t="shared" si="2"/>
        <v>303.60133710496547</v>
      </c>
      <c r="D33" s="2">
        <f t="shared" si="3"/>
        <v>-69.205144006381573</v>
      </c>
      <c r="E33" s="2">
        <f t="shared" si="4"/>
        <v>273.37314818301445</v>
      </c>
      <c r="F33" s="2">
        <f t="shared" si="5"/>
        <v>-4.3196151730835624</v>
      </c>
      <c r="G33" s="2">
        <f t="shared" si="6"/>
        <v>205.51865133485447</v>
      </c>
      <c r="H33" s="2">
        <f t="shared" si="7"/>
        <v>20.902776132459039</v>
      </c>
      <c r="I33" s="2">
        <f t="shared" si="8"/>
        <v>133.24961360240147</v>
      </c>
      <c r="J33" s="2">
        <f t="shared" si="9"/>
        <v>26.379814387236934</v>
      </c>
      <c r="K33" s="2">
        <f t="shared" si="10"/>
        <v>64.528221751196469</v>
      </c>
      <c r="L33" s="2">
        <f t="shared" si="11"/>
        <v>48.314654248563038</v>
      </c>
      <c r="M33" s="2">
        <f t="shared" si="12"/>
        <v>21.688989691515523</v>
      </c>
      <c r="N33" s="2">
        <f t="shared" si="13"/>
        <v>106.83128247901506</v>
      </c>
      <c r="O33" s="2">
        <f t="shared" si="14"/>
        <v>-24.268946657290638</v>
      </c>
      <c r="P33" s="2">
        <f t="shared" si="15"/>
        <v>162.62303437142634</v>
      </c>
      <c r="Q33" s="2">
        <f t="shared" si="16"/>
        <v>-91.267038865483542</v>
      </c>
      <c r="R33" s="2">
        <f t="shared" si="17"/>
        <v>189.58467471405004</v>
      </c>
      <c r="S33" s="2">
        <f t="shared" si="18"/>
        <v>-162.44575537100053</v>
      </c>
      <c r="T33" s="2">
        <f t="shared" si="19"/>
        <v>179.59238815649775</v>
      </c>
      <c r="U33" s="2">
        <f t="shared" si="20"/>
        <v>-216.98017944812653</v>
      </c>
      <c r="V33" s="2">
        <f t="shared" si="21"/>
        <v>132.08868345078875</v>
      </c>
      <c r="W33" s="2">
        <f t="shared" si="22"/>
        <v>-250.33923750320352</v>
      </c>
      <c r="X33" s="2">
        <f t="shared" si="23"/>
        <v>68.21342435944635</v>
      </c>
      <c r="Y33" s="2">
        <f t="shared" si="24"/>
        <v>-248.62420193041154</v>
      </c>
      <c r="Z33" s="2">
        <f t="shared" si="25"/>
        <v>-4.1459998454305662</v>
      </c>
      <c r="AA33" s="2">
        <f t="shared" si="26"/>
        <v>-223.91506147996452</v>
      </c>
      <c r="AB33" s="2">
        <f t="shared" si="27"/>
        <v>-72.218057622903558</v>
      </c>
      <c r="AC33" s="2">
        <f t="shared" si="28"/>
        <v>-176.77355314062552</v>
      </c>
      <c r="AD33" s="2">
        <f t="shared" si="29"/>
        <v>-127.27091968384656</v>
      </c>
      <c r="AE33" s="2">
        <f t="shared" si="30"/>
        <v>-106.65655288054154</v>
      </c>
      <c r="AF33" s="2">
        <f t="shared" si="31"/>
        <v>-145.79510357850157</v>
      </c>
      <c r="AG33" s="2">
        <f t="shared" si="32"/>
        <v>-34.324887347967831</v>
      </c>
      <c r="AH33" s="2">
        <f t="shared" si="33"/>
        <v>-141.17089688178655</v>
      </c>
      <c r="AI33" s="2">
        <f t="shared" si="34"/>
        <v>27.008695175141462</v>
      </c>
      <c r="AJ33" s="2">
        <f t="shared" si="35"/>
        <v>-102.90925112195256</v>
      </c>
      <c r="AK33" s="2">
        <f t="shared" si="36"/>
        <v>97.68679569671346</v>
      </c>
      <c r="AL33" s="2">
        <f t="shared" si="37"/>
        <v>-87.23547559728155</v>
      </c>
      <c r="AM33" s="2">
        <f t="shared" si="38"/>
        <v>169.82207040946247</v>
      </c>
      <c r="AN33" s="2">
        <f t="shared" si="39"/>
        <v>-79.84550597690756</v>
      </c>
      <c r="AO33" s="2">
        <f t="shared" si="40"/>
        <v>239.11789167535048</v>
      </c>
      <c r="AP33" s="2">
        <f t="shared" si="41"/>
        <v>-100.41476281140757</v>
      </c>
    </row>
    <row r="34" spans="2:42">
      <c r="B34" s="1" t="s">
        <v>598</v>
      </c>
      <c r="C34" s="2">
        <f t="shared" si="2"/>
        <v>279.68911021469233</v>
      </c>
      <c r="D34" s="2">
        <f t="shared" si="3"/>
        <v>10.513341695873507</v>
      </c>
      <c r="E34" s="2">
        <f t="shared" si="4"/>
        <v>250.76361665366036</v>
      </c>
      <c r="F34" s="2">
        <f t="shared" si="5"/>
        <v>80.837609418709803</v>
      </c>
      <c r="G34" s="2">
        <f t="shared" si="6"/>
        <v>193.70690393371936</v>
      </c>
      <c r="H34" s="2">
        <f t="shared" si="7"/>
        <v>131.28151838326181</v>
      </c>
      <c r="I34" s="2">
        <f t="shared" si="8"/>
        <v>120.74595085724536</v>
      </c>
      <c r="J34" s="2">
        <f t="shared" si="9"/>
        <v>152.1137849622973</v>
      </c>
      <c r="K34" s="2">
        <f t="shared" si="10"/>
        <v>55.049507626179853</v>
      </c>
      <c r="L34" s="2">
        <f t="shared" si="11"/>
        <v>113.15035789665704</v>
      </c>
      <c r="M34" s="2">
        <f t="shared" si="12"/>
        <v>11.707389513244745</v>
      </c>
      <c r="N34" s="2">
        <f t="shared" si="13"/>
        <v>50.495253517795206</v>
      </c>
      <c r="O34" s="2">
        <f t="shared" si="14"/>
        <v>-63.837597411049053</v>
      </c>
      <c r="P34" s="2">
        <f t="shared" si="15"/>
        <v>59.355887923431105</v>
      </c>
      <c r="Q34" s="2">
        <f t="shared" si="16"/>
        <v>-126.02318219333264</v>
      </c>
      <c r="R34" s="2">
        <f t="shared" si="17"/>
        <v>103.7616910723562</v>
      </c>
      <c r="S34" s="2">
        <f t="shared" si="18"/>
        <v>-201.57982868172064</v>
      </c>
      <c r="T34" s="2">
        <f t="shared" si="19"/>
        <v>115.40766755780442</v>
      </c>
      <c r="U34" s="2">
        <f t="shared" si="20"/>
        <v>-260.79881755061166</v>
      </c>
      <c r="V34" s="2">
        <f t="shared" si="21"/>
        <v>67.422855703549502</v>
      </c>
      <c r="W34" s="2">
        <f t="shared" si="22"/>
        <v>-277.43839332947965</v>
      </c>
      <c r="X34" s="2">
        <f t="shared" si="23"/>
        <v>-6.7363476482335898</v>
      </c>
      <c r="Y34" s="2">
        <f t="shared" si="24"/>
        <v>-256.73575354581567</v>
      </c>
      <c r="Z34" s="2">
        <f t="shared" si="25"/>
        <v>-79.663885991892585</v>
      </c>
      <c r="AA34" s="2">
        <f t="shared" si="26"/>
        <v>-194.19735660700763</v>
      </c>
      <c r="AB34" s="2">
        <f t="shared" si="27"/>
        <v>-121.82239014348761</v>
      </c>
      <c r="AC34" s="2">
        <f t="shared" si="28"/>
        <v>-119.61799301003964</v>
      </c>
      <c r="AD34" s="2">
        <f t="shared" si="29"/>
        <v>-105.7940786293106</v>
      </c>
      <c r="AE34" s="2">
        <f t="shared" si="30"/>
        <v>-61.835342926109547</v>
      </c>
      <c r="AF34" s="2">
        <f t="shared" si="31"/>
        <v>-55.962861706372593</v>
      </c>
      <c r="AG34" s="2">
        <f t="shared" si="32"/>
        <v>14.144943843107455</v>
      </c>
      <c r="AH34" s="2">
        <f t="shared" si="33"/>
        <v>-64.414584568517597</v>
      </c>
      <c r="AI34" s="2">
        <f t="shared" si="34"/>
        <v>60.926646637042751</v>
      </c>
      <c r="AJ34" s="2">
        <f t="shared" si="35"/>
        <v>-124.6844310562426</v>
      </c>
      <c r="AK34" s="2">
        <f t="shared" si="36"/>
        <v>132.58257400318936</v>
      </c>
      <c r="AL34" s="2">
        <f t="shared" si="37"/>
        <v>-149.83852616910357</v>
      </c>
      <c r="AM34" s="2">
        <f t="shared" si="38"/>
        <v>202.62959025546036</v>
      </c>
      <c r="AN34" s="2">
        <f t="shared" si="39"/>
        <v>-120.53545536333459</v>
      </c>
      <c r="AO34" s="2">
        <f t="shared" si="40"/>
        <v>240.11803171762435</v>
      </c>
      <c r="AP34" s="2">
        <f t="shared" si="41"/>
        <v>-54.887406855240584</v>
      </c>
    </row>
    <row r="35" spans="2:42">
      <c r="B35" s="1" t="s">
        <v>599</v>
      </c>
      <c r="C35" s="2">
        <f t="shared" si="2"/>
        <v>286.37007334549145</v>
      </c>
      <c r="D35" s="2">
        <f t="shared" si="3"/>
        <v>16.143494724765901</v>
      </c>
      <c r="E35" s="2">
        <f t="shared" si="4"/>
        <v>227.30190488035942</v>
      </c>
      <c r="F35" s="2">
        <f t="shared" si="5"/>
        <v>51.493247060448496</v>
      </c>
      <c r="G35" s="2">
        <f t="shared" si="6"/>
        <v>181.21212278853142</v>
      </c>
      <c r="H35" s="2">
        <f t="shared" si="7"/>
        <v>102.6792090410337</v>
      </c>
      <c r="I35" s="2">
        <f t="shared" si="8"/>
        <v>123.83687238710442</v>
      </c>
      <c r="J35" s="2">
        <f t="shared" si="9"/>
        <v>140.8030447548775</v>
      </c>
      <c r="K35" s="2">
        <f t="shared" si="10"/>
        <v>57.075289994694721</v>
      </c>
      <c r="L35" s="2">
        <f t="shared" si="11"/>
        <v>157.8250290053146</v>
      </c>
      <c r="M35" s="2">
        <f t="shared" si="12"/>
        <v>-11.197128878894677</v>
      </c>
      <c r="N35" s="2">
        <f t="shared" si="13"/>
        <v>167.03269003117489</v>
      </c>
      <c r="O35" s="2">
        <f t="shared" si="14"/>
        <v>-80.074890973801374</v>
      </c>
      <c r="P35" s="2">
        <f t="shared" si="15"/>
        <v>167.37254804345071</v>
      </c>
      <c r="Q35" s="2">
        <f t="shared" si="16"/>
        <v>-133.70863121867458</v>
      </c>
      <c r="R35" s="2">
        <f t="shared" si="17"/>
        <v>125.38043772371601</v>
      </c>
      <c r="S35" s="2">
        <f t="shared" si="18"/>
        <v>-195.21390016767256</v>
      </c>
      <c r="T35" s="2">
        <f t="shared" si="19"/>
        <v>94.411459030231001</v>
      </c>
      <c r="U35" s="2">
        <f t="shared" si="20"/>
        <v>-249.71785111075957</v>
      </c>
      <c r="V35" s="2">
        <f t="shared" si="21"/>
        <v>52.579019199982199</v>
      </c>
      <c r="W35" s="2">
        <f t="shared" si="22"/>
        <v>-269.2047816316956</v>
      </c>
      <c r="X35" s="2">
        <f t="shared" si="23"/>
        <v>-9.2608806072771017</v>
      </c>
      <c r="Y35" s="2">
        <f t="shared" si="24"/>
        <v>-224.64357817940558</v>
      </c>
      <c r="Z35" s="2">
        <f t="shared" si="25"/>
        <v>-61.720787914755093</v>
      </c>
      <c r="AA35" s="2">
        <f t="shared" si="26"/>
        <v>-185.82752586293859</v>
      </c>
      <c r="AB35" s="2">
        <f t="shared" si="27"/>
        <v>-118.2122289312161</v>
      </c>
      <c r="AC35" s="2">
        <f t="shared" si="28"/>
        <v>-129.40556860110456</v>
      </c>
      <c r="AD35" s="2">
        <f t="shared" si="29"/>
        <v>-156.15791091887007</v>
      </c>
      <c r="AE35" s="2">
        <f t="shared" si="30"/>
        <v>-60.682213137071578</v>
      </c>
      <c r="AF35" s="2">
        <f t="shared" si="31"/>
        <v>-161.04825176470007</v>
      </c>
      <c r="AG35" s="2">
        <f t="shared" si="32"/>
        <v>7.9085840839131327</v>
      </c>
      <c r="AH35" s="2">
        <f t="shared" si="33"/>
        <v>-165.54887796660006</v>
      </c>
      <c r="AI35" s="2">
        <f t="shared" si="34"/>
        <v>75.050785765753929</v>
      </c>
      <c r="AJ35" s="2">
        <f t="shared" si="35"/>
        <v>-150.2017743510321</v>
      </c>
      <c r="AK35" s="2">
        <f t="shared" si="36"/>
        <v>139.74725275635043</v>
      </c>
      <c r="AL35" s="2">
        <f t="shared" si="37"/>
        <v>-126.6749390736591</v>
      </c>
      <c r="AM35" s="2">
        <f t="shared" si="38"/>
        <v>197.14559743729941</v>
      </c>
      <c r="AN35" s="2">
        <f t="shared" si="39"/>
        <v>-88.68757908971709</v>
      </c>
      <c r="AO35" s="2">
        <f t="shared" si="40"/>
        <v>244.02758632252042</v>
      </c>
      <c r="AP35" s="2">
        <f t="shared" si="41"/>
        <v>-38.206947997168086</v>
      </c>
    </row>
    <row r="36" spans="2:42">
      <c r="B36" s="1" t="s">
        <v>600</v>
      </c>
      <c r="C36" s="2">
        <f t="shared" si="2"/>
        <v>284.08532163774856</v>
      </c>
      <c r="D36" s="2">
        <f t="shared" si="3"/>
        <v>-22.679252083553934</v>
      </c>
      <c r="E36" s="2">
        <f t="shared" si="4"/>
        <v>228.4039748844996</v>
      </c>
      <c r="F36" s="2">
        <f t="shared" si="5"/>
        <v>8.6652358429140719</v>
      </c>
      <c r="G36" s="2">
        <f t="shared" si="6"/>
        <v>182.2464381742696</v>
      </c>
      <c r="H36" s="2">
        <f t="shared" si="7"/>
        <v>52.831165975839866</v>
      </c>
      <c r="I36" s="2">
        <f t="shared" si="8"/>
        <v>128.06585033398059</v>
      </c>
      <c r="J36" s="2">
        <f t="shared" si="9"/>
        <v>86.659264472283468</v>
      </c>
      <c r="K36" s="2">
        <f t="shared" si="10"/>
        <v>72.401834022166298</v>
      </c>
      <c r="L36" s="2">
        <f t="shared" si="11"/>
        <v>118.03125657293748</v>
      </c>
      <c r="M36" s="2">
        <f t="shared" si="12"/>
        <v>14.121587172660586</v>
      </c>
      <c r="N36" s="2">
        <f t="shared" si="13"/>
        <v>144.20246306064476</v>
      </c>
      <c r="O36" s="2">
        <f t="shared" si="14"/>
        <v>-49.492321472080413</v>
      </c>
      <c r="P36" s="2">
        <f t="shared" si="15"/>
        <v>146.16825747241407</v>
      </c>
      <c r="Q36" s="2">
        <f t="shared" si="16"/>
        <v>-109.27652531999101</v>
      </c>
      <c r="R36" s="2">
        <f t="shared" si="17"/>
        <v>124.06586538403803</v>
      </c>
      <c r="S36" s="2">
        <f t="shared" si="18"/>
        <v>-163.0854696725464</v>
      </c>
      <c r="T36" s="2">
        <f t="shared" si="19"/>
        <v>89.68981919402637</v>
      </c>
      <c r="U36" s="2">
        <f t="shared" si="20"/>
        <v>-212.6444533395514</v>
      </c>
      <c r="V36" s="2">
        <f t="shared" si="21"/>
        <v>49.381802130160168</v>
      </c>
      <c r="W36" s="2">
        <f t="shared" si="22"/>
        <v>-261.46460217740741</v>
      </c>
      <c r="X36" s="2">
        <f t="shared" si="23"/>
        <v>8.1575461105160656</v>
      </c>
      <c r="Y36" s="2">
        <f t="shared" si="24"/>
        <v>-252.35192877864242</v>
      </c>
      <c r="Z36" s="2">
        <f t="shared" si="25"/>
        <v>-52.812256483719921</v>
      </c>
      <c r="AA36" s="2">
        <f t="shared" si="26"/>
        <v>-199.74562796251641</v>
      </c>
      <c r="AB36" s="2">
        <f t="shared" si="27"/>
        <v>-88.466822837972927</v>
      </c>
      <c r="AC36" s="2">
        <f t="shared" si="28"/>
        <v>-136.29932518423641</v>
      </c>
      <c r="AD36" s="2">
        <f t="shared" si="29"/>
        <v>-95.974738628653938</v>
      </c>
      <c r="AE36" s="2">
        <f t="shared" si="30"/>
        <v>-73.653732606609111</v>
      </c>
      <c r="AF36" s="2">
        <f t="shared" si="31"/>
        <v>-108.16970285375993</v>
      </c>
      <c r="AG36" s="2">
        <f t="shared" si="32"/>
        <v>-9.9673175164706045</v>
      </c>
      <c r="AH36" s="2">
        <f t="shared" si="33"/>
        <v>-104.80854188596592</v>
      </c>
      <c r="AI36" s="2">
        <f t="shared" si="34"/>
        <v>51.478760477844581</v>
      </c>
      <c r="AJ36" s="2">
        <f t="shared" si="35"/>
        <v>-121.59526419501393</v>
      </c>
      <c r="AK36" s="2">
        <f t="shared" si="36"/>
        <v>114.13457781810058</v>
      </c>
      <c r="AL36" s="2">
        <f t="shared" si="37"/>
        <v>-110.03856304444292</v>
      </c>
      <c r="AM36" s="2">
        <f t="shared" si="38"/>
        <v>167.38083747269761</v>
      </c>
      <c r="AN36" s="2">
        <f t="shared" si="39"/>
        <v>-74.751283685543939</v>
      </c>
      <c r="AO36" s="2">
        <f t="shared" si="40"/>
        <v>225.66212203608359</v>
      </c>
      <c r="AP36" s="2">
        <f t="shared" si="41"/>
        <v>-48.556250517146935</v>
      </c>
    </row>
    <row r="39" spans="2:42">
      <c r="B39" t="s">
        <v>626</v>
      </c>
    </row>
    <row r="41" spans="2:42">
      <c r="B41" t="s">
        <v>604</v>
      </c>
      <c r="C41" t="s">
        <v>605</v>
      </c>
      <c r="D41" t="s">
        <v>606</v>
      </c>
      <c r="E41" t="s">
        <v>607</v>
      </c>
      <c r="F41" t="s">
        <v>608</v>
      </c>
      <c r="G41" t="s">
        <v>609</v>
      </c>
      <c r="H41" t="s">
        <v>610</v>
      </c>
      <c r="I41" t="s">
        <v>611</v>
      </c>
      <c r="J41" t="s">
        <v>612</v>
      </c>
      <c r="K41" t="s">
        <v>613</v>
      </c>
      <c r="L41" t="s">
        <v>614</v>
      </c>
      <c r="M41" t="s">
        <v>615</v>
      </c>
      <c r="N41" t="s">
        <v>616</v>
      </c>
      <c r="O41" t="s">
        <v>617</v>
      </c>
      <c r="P41" t="s">
        <v>618</v>
      </c>
      <c r="Q41" t="s">
        <v>619</v>
      </c>
      <c r="R41" t="s">
        <v>620</v>
      </c>
      <c r="S41" t="s">
        <v>621</v>
      </c>
      <c r="T41" t="s">
        <v>622</v>
      </c>
      <c r="U41" t="s">
        <v>623</v>
      </c>
      <c r="V41" t="s">
        <v>624</v>
      </c>
    </row>
    <row r="42" spans="2:42">
      <c r="B42" s="1" t="s">
        <v>590</v>
      </c>
      <c r="C42" s="82">
        <v>-0.65110594804103705</v>
      </c>
      <c r="D42" s="82">
        <v>-0.54683872247579002</v>
      </c>
      <c r="E42" s="82">
        <v>-0.31991248373143999</v>
      </c>
      <c r="F42" s="82">
        <v>-0.70406875351717202</v>
      </c>
      <c r="G42" s="82">
        <v>0.201547695159354</v>
      </c>
      <c r="H42" s="82">
        <v>0.16586179637324</v>
      </c>
      <c r="I42" s="82">
        <v>0.50461792346103396</v>
      </c>
      <c r="J42" s="82">
        <v>0.63825501733287504</v>
      </c>
      <c r="K42" s="82">
        <v>0.28202869811534198</v>
      </c>
      <c r="L42" s="82">
        <v>2.9970789098768599E-2</v>
      </c>
      <c r="M42" s="82">
        <v>-4.3145382913005202E-2</v>
      </c>
      <c r="N42" s="82">
        <v>-0.229655066405866</v>
      </c>
      <c r="O42" s="82">
        <v>-0.66585034255298103</v>
      </c>
      <c r="P42" s="82">
        <v>-0.45599738418900798</v>
      </c>
      <c r="Q42" s="82">
        <v>-0.33266146838052901</v>
      </c>
      <c r="R42" s="82">
        <v>-0.216342055770574</v>
      </c>
      <c r="S42" s="82">
        <v>0.642121795795354</v>
      </c>
      <c r="T42" s="82">
        <v>0.61521525884328399</v>
      </c>
      <c r="U42" s="82">
        <v>0.37097477911341098</v>
      </c>
      <c r="V42" s="82">
        <v>0.71498385468472903</v>
      </c>
    </row>
    <row r="43" spans="2:42">
      <c r="B43" s="1" t="s">
        <v>591</v>
      </c>
      <c r="C43" s="82">
        <v>-0.29696861400485602</v>
      </c>
      <c r="D43" s="82">
        <v>-0.30061945390198302</v>
      </c>
      <c r="E43" s="82">
        <v>-0.48583314707924502</v>
      </c>
      <c r="F43" s="82">
        <v>-0.61152385693273703</v>
      </c>
      <c r="G43" s="82">
        <v>-0.35687714720011299</v>
      </c>
      <c r="H43" s="82">
        <v>0.20903644968280599</v>
      </c>
      <c r="I43" s="82">
        <v>0.10205006249184501</v>
      </c>
      <c r="J43" s="82">
        <v>0.52828056500637299</v>
      </c>
      <c r="K43" s="82">
        <v>0.849934027100962</v>
      </c>
      <c r="L43" s="82">
        <v>0.55233756027924996</v>
      </c>
      <c r="M43" s="82">
        <v>-0.575393627113853</v>
      </c>
      <c r="N43" s="82">
        <v>-0.77361367679534898</v>
      </c>
      <c r="O43" s="82">
        <v>-0.483139917775671</v>
      </c>
      <c r="P43" s="82">
        <v>-0.18384381693329499</v>
      </c>
      <c r="Q43" s="82">
        <v>-0.18047639775268301</v>
      </c>
      <c r="R43" s="82">
        <v>0.36296161699996798</v>
      </c>
      <c r="S43" s="82">
        <v>0.58525415766720701</v>
      </c>
      <c r="T43" s="82">
        <v>0.47157532236262201</v>
      </c>
      <c r="U43" s="82">
        <v>0.28996374205803799</v>
      </c>
      <c r="V43" s="82">
        <v>0.296896151840705</v>
      </c>
    </row>
    <row r="44" spans="2:42">
      <c r="B44" s="1" t="s">
        <v>592</v>
      </c>
      <c r="C44" s="82">
        <v>-0.37190487002512901</v>
      </c>
      <c r="D44" s="82">
        <v>-0.68464645972044802</v>
      </c>
      <c r="E44" s="82">
        <v>-0.65898063501826698</v>
      </c>
      <c r="F44" s="82">
        <v>-0.36092450375190799</v>
      </c>
      <c r="G44" s="82">
        <v>4.9471779291985603E-2</v>
      </c>
      <c r="H44" s="82">
        <v>0.15491320035310499</v>
      </c>
      <c r="I44" s="82">
        <v>0.47659141884696499</v>
      </c>
      <c r="J44" s="82">
        <v>0.56925282391500698</v>
      </c>
      <c r="K44" s="82">
        <v>0.62569664481241904</v>
      </c>
      <c r="L44" s="82">
        <v>7.4543278629746607E-2</v>
      </c>
      <c r="M44" s="82">
        <v>-0.271784545810901</v>
      </c>
      <c r="N44" s="82">
        <v>-0.60516688135888796</v>
      </c>
      <c r="O44" s="82">
        <v>-1.2440685896211701</v>
      </c>
      <c r="P44" s="82">
        <v>-1.3574400979771599</v>
      </c>
      <c r="Q44" s="82">
        <v>-0.14624237274913399</v>
      </c>
      <c r="R44" s="82">
        <v>0.27584940087295001</v>
      </c>
      <c r="S44" s="82">
        <v>0.66581218348065896</v>
      </c>
      <c r="T44" s="82">
        <v>1.0720700808847401</v>
      </c>
      <c r="U44" s="82">
        <v>1.04995509321349</v>
      </c>
      <c r="V44" s="82">
        <v>0.68700305173194698</v>
      </c>
    </row>
    <row r="45" spans="2:42">
      <c r="B45" s="1" t="s">
        <v>603</v>
      </c>
      <c r="C45" s="82">
        <v>-0.16661041861688999</v>
      </c>
      <c r="D45" s="82">
        <v>-0.373573525133995</v>
      </c>
      <c r="E45" s="82">
        <v>-0.42869406691627798</v>
      </c>
      <c r="F45" s="82">
        <v>-0.24165074261259401</v>
      </c>
      <c r="G45" s="82">
        <v>-0.14715597332505301</v>
      </c>
      <c r="H45" s="82">
        <v>-3.0939782681204699E-2</v>
      </c>
      <c r="I45" s="82">
        <v>8.9141144688089202E-2</v>
      </c>
      <c r="J45" s="82">
        <v>0.37377638905620197</v>
      </c>
      <c r="K45" s="82">
        <v>0.43656807194429897</v>
      </c>
      <c r="L45" s="82">
        <v>0.70133251510616901</v>
      </c>
      <c r="M45" s="82">
        <v>-0.67128667515997498</v>
      </c>
      <c r="N45" s="82">
        <v>-0.59748469202320398</v>
      </c>
      <c r="O45" s="82">
        <v>-0.38939667105850001</v>
      </c>
      <c r="P45" s="82">
        <v>2.4563473445402498E-2</v>
      </c>
      <c r="Q45" s="82">
        <v>-3.5803363366242603E-2</v>
      </c>
      <c r="R45" s="82">
        <v>0.423731442809479</v>
      </c>
      <c r="S45" s="82">
        <v>0.203337499776994</v>
      </c>
      <c r="T45" s="82">
        <v>0.18065350785727499</v>
      </c>
      <c r="U45" s="82">
        <v>0.27669514194119599</v>
      </c>
      <c r="V45" s="82">
        <v>0.37279672426883798</v>
      </c>
    </row>
    <row r="46" spans="2:42">
      <c r="B46" s="1" t="s">
        <v>593</v>
      </c>
      <c r="C46" s="82">
        <v>-0.24905526068400699</v>
      </c>
      <c r="D46" s="82">
        <v>-0.75246077133679801</v>
      </c>
      <c r="E46" s="82">
        <v>-0.32717346155308302</v>
      </c>
      <c r="F46" s="82">
        <v>-0.52126333980731598</v>
      </c>
      <c r="G46" s="82">
        <v>-0.21159200887112201</v>
      </c>
      <c r="H46" s="82">
        <v>6.8688243540688795E-2</v>
      </c>
      <c r="I46" s="82">
        <v>0.27607841013053902</v>
      </c>
      <c r="J46" s="82">
        <v>0.44327834542251399</v>
      </c>
      <c r="K46" s="82">
        <v>0.76036580531647102</v>
      </c>
      <c r="L46" s="82">
        <v>0.51239300301618396</v>
      </c>
      <c r="M46" s="82">
        <v>-0.24876094264708501</v>
      </c>
      <c r="N46" s="82">
        <v>-0.75450918962432001</v>
      </c>
      <c r="O46" s="82">
        <v>-0.85352991788318699</v>
      </c>
      <c r="P46" s="82">
        <v>-0.47708105473760598</v>
      </c>
      <c r="Q46" s="82">
        <v>-0.35843951992934803</v>
      </c>
      <c r="R46" s="82">
        <v>0.33644107513883698</v>
      </c>
      <c r="S46" s="82">
        <v>8.8818443782095302E-2</v>
      </c>
      <c r="T46" s="82">
        <v>1.0303245229345901</v>
      </c>
      <c r="U46" s="82">
        <v>0.78140030605107302</v>
      </c>
      <c r="V46" s="82">
        <v>0.45607731174086003</v>
      </c>
    </row>
    <row r="47" spans="2:42">
      <c r="B47" s="1" t="s">
        <v>594</v>
      </c>
      <c r="C47" s="82">
        <v>-0.74101732418474897</v>
      </c>
      <c r="D47" s="82">
        <v>-0.60464344346610899</v>
      </c>
      <c r="E47" s="82">
        <v>-1.1373356642191701</v>
      </c>
      <c r="F47" s="82">
        <v>-0.37264848138189299</v>
      </c>
      <c r="G47" s="82">
        <v>-0.13271555705537499</v>
      </c>
      <c r="H47" s="82">
        <v>3.7263513904370799E-2</v>
      </c>
      <c r="I47" s="82">
        <v>0.44340464960234599</v>
      </c>
      <c r="J47" s="82">
        <v>0.52988804490502595</v>
      </c>
      <c r="K47" s="82">
        <v>0.78407294030630303</v>
      </c>
      <c r="L47" s="82">
        <v>1.2142783429016999</v>
      </c>
      <c r="M47" s="82">
        <v>-1.0303738519079699</v>
      </c>
      <c r="N47" s="82">
        <v>-0.82697239118353705</v>
      </c>
      <c r="O47" s="82">
        <v>-0.922267775593554</v>
      </c>
      <c r="P47" s="82">
        <v>-0.45856767082639299</v>
      </c>
      <c r="Q47" s="82">
        <v>-0.192773340302341</v>
      </c>
      <c r="R47" s="82">
        <v>0.37840536111591</v>
      </c>
      <c r="S47" s="82">
        <v>0.262435335192791</v>
      </c>
      <c r="T47" s="82">
        <v>1.2576100955274101</v>
      </c>
      <c r="U47" s="82">
        <v>0.70142765099895499</v>
      </c>
      <c r="V47" s="82">
        <v>0.81052956566628098</v>
      </c>
    </row>
    <row r="48" spans="2:42">
      <c r="B48" s="1" t="s">
        <v>595</v>
      </c>
      <c r="C48" s="82">
        <v>-0.83431028095466198</v>
      </c>
      <c r="D48" s="82">
        <v>-0.26234072784135998</v>
      </c>
      <c r="E48" s="82">
        <v>-0.78865865719473904</v>
      </c>
      <c r="F48" s="82">
        <v>-0.44391019003098198</v>
      </c>
      <c r="G48" s="82">
        <v>-0.18130468004921399</v>
      </c>
      <c r="H48" s="82">
        <v>-0.23533664176508701</v>
      </c>
      <c r="I48" s="82">
        <v>0.42264715374839801</v>
      </c>
      <c r="J48" s="82">
        <v>0.64252492712356102</v>
      </c>
      <c r="K48" s="82">
        <v>0.76725245339399495</v>
      </c>
      <c r="L48" s="82">
        <v>0.87600170072935502</v>
      </c>
      <c r="M48" s="82">
        <v>-0.50460379736902805</v>
      </c>
      <c r="N48" s="82">
        <v>-0.88062067899670904</v>
      </c>
      <c r="O48" s="82">
        <v>-0.71274720916012402</v>
      </c>
      <c r="P48" s="82">
        <v>-0.52724521316463002</v>
      </c>
      <c r="Q48" s="82">
        <v>-0.27349557599510699</v>
      </c>
      <c r="R48" s="82">
        <v>7.3038346564428799E-2</v>
      </c>
      <c r="S48" s="82">
        <v>0.36063470074095599</v>
      </c>
      <c r="T48" s="82">
        <v>0.88987813492859202</v>
      </c>
      <c r="U48" s="82">
        <v>0.92647649397613296</v>
      </c>
      <c r="V48" s="82">
        <v>0.686119741316224</v>
      </c>
    </row>
    <row r="49" spans="2:23">
      <c r="B49" s="1" t="s">
        <v>596</v>
      </c>
      <c r="C49" s="82">
        <v>-1.1770068569641501</v>
      </c>
      <c r="D49" s="82">
        <v>-1.06569090294964</v>
      </c>
      <c r="E49" s="82">
        <v>-0.73355031400786297</v>
      </c>
      <c r="F49" s="82">
        <v>-0.24599659862423801</v>
      </c>
      <c r="G49" s="82">
        <v>0.41086079142952497</v>
      </c>
      <c r="H49" s="82">
        <v>0.69691483587714198</v>
      </c>
      <c r="I49" s="82">
        <v>0.67702710681115796</v>
      </c>
      <c r="J49" s="82">
        <v>0.60587184219922396</v>
      </c>
      <c r="K49" s="82">
        <v>0.43572361267413501</v>
      </c>
      <c r="L49" s="82">
        <v>0.112784801187389</v>
      </c>
      <c r="M49" s="82">
        <v>-0.20209867198156001</v>
      </c>
      <c r="N49" s="82">
        <v>-0.43411638829127203</v>
      </c>
      <c r="O49" s="82">
        <v>-0.57476167035376102</v>
      </c>
      <c r="P49" s="82">
        <v>-0.65842758890981501</v>
      </c>
      <c r="Q49" s="82">
        <v>-0.72715361090755504</v>
      </c>
      <c r="R49" s="82">
        <v>-0.54482872149392203</v>
      </c>
      <c r="S49" s="82">
        <v>0.44556964854228798</v>
      </c>
      <c r="T49" s="82">
        <v>0.74259464657417895</v>
      </c>
      <c r="U49" s="82">
        <v>1.0928561544711699</v>
      </c>
      <c r="V49" s="82">
        <v>1.1434278847175701</v>
      </c>
    </row>
    <row r="50" spans="2:23">
      <c r="B50" s="1" t="s">
        <v>597</v>
      </c>
      <c r="C50" s="82">
        <v>-0.71698311715815</v>
      </c>
      <c r="D50" s="82">
        <v>-1.1421334617871599</v>
      </c>
      <c r="E50" s="82">
        <v>-0.43733599323038103</v>
      </c>
      <c r="F50" s="82">
        <v>-7.0354327400790001E-3</v>
      </c>
      <c r="G50" s="82">
        <v>0.64664925409067997</v>
      </c>
      <c r="H50" s="82">
        <v>0.46689568381045599</v>
      </c>
      <c r="I50" s="82">
        <v>0.45892285807460398</v>
      </c>
      <c r="J50" s="82">
        <v>0.168711662619938</v>
      </c>
      <c r="K50" s="82">
        <v>0.122929089071527</v>
      </c>
      <c r="L50" s="82">
        <v>0.112589887155193</v>
      </c>
      <c r="M50" s="82">
        <v>-7.8239296166619995E-2</v>
      </c>
      <c r="N50" s="82">
        <v>-0.13698106168614699</v>
      </c>
      <c r="O50" s="82">
        <v>-0.39995420142805999</v>
      </c>
      <c r="P50" s="82">
        <v>-0.607860846517843</v>
      </c>
      <c r="Q50" s="82">
        <v>-0.79285335039003801</v>
      </c>
      <c r="R50" s="82">
        <v>-0.535806823310083</v>
      </c>
      <c r="S50" s="82">
        <v>0.40824772928806502</v>
      </c>
      <c r="T50" s="82">
        <v>0.95572831114276902</v>
      </c>
      <c r="U50" s="82">
        <v>0.98964405239032005</v>
      </c>
      <c r="V50" s="82">
        <v>0.52486505677100903</v>
      </c>
    </row>
    <row r="51" spans="2:23">
      <c r="B51" s="1" t="s">
        <v>598</v>
      </c>
      <c r="C51" s="82">
        <v>-0.41761060494921098</v>
      </c>
      <c r="D51" s="82">
        <v>-7.8184995587539705E-2</v>
      </c>
      <c r="E51" s="82">
        <v>-0.419748721186953</v>
      </c>
      <c r="F51" s="82">
        <v>-0.83940169340063997</v>
      </c>
      <c r="G51" s="82">
        <v>-1.0983758457188</v>
      </c>
      <c r="H51" s="82">
        <v>1.5737517978591201E-2</v>
      </c>
      <c r="I51" s="82">
        <v>1.15232073921903</v>
      </c>
      <c r="J51" s="82">
        <v>0.96653240659048301</v>
      </c>
      <c r="K51" s="82">
        <v>0.47584944722349798</v>
      </c>
      <c r="L51" s="82">
        <v>8.8961185150491603E-2</v>
      </c>
      <c r="M51" s="82">
        <v>-9.4202981532834601E-2</v>
      </c>
      <c r="N51" s="82">
        <v>-0.44913268450478899</v>
      </c>
      <c r="O51" s="82">
        <v>-0.96889212298529304</v>
      </c>
      <c r="P51" s="82">
        <v>-1.12191736428667</v>
      </c>
      <c r="Q51" s="82">
        <v>-0.30439748728802701</v>
      </c>
      <c r="R51" s="82">
        <v>1.0921417467933301</v>
      </c>
      <c r="S51" s="82">
        <v>0.975994864889284</v>
      </c>
      <c r="T51" s="82">
        <v>0.47671057336741701</v>
      </c>
      <c r="U51" s="82">
        <v>0.34503415588564501</v>
      </c>
      <c r="V51" s="82">
        <v>0.20258186434297601</v>
      </c>
    </row>
    <row r="52" spans="2:23">
      <c r="B52" s="1" t="s">
        <v>599</v>
      </c>
      <c r="C52" s="82">
        <v>-0.55597099059529598</v>
      </c>
      <c r="D52" s="82">
        <v>-0.32842123413048602</v>
      </c>
      <c r="E52" s="82">
        <v>-0.25196498712410798</v>
      </c>
      <c r="F52" s="82">
        <v>-0.17366270916169901</v>
      </c>
      <c r="G52" s="82">
        <v>1.6429608095273201E-2</v>
      </c>
      <c r="H52" s="82">
        <v>4.0351577669140298E-2</v>
      </c>
      <c r="I52" s="82">
        <v>0.34899245513222599</v>
      </c>
      <c r="J52" s="82">
        <v>0.14213820272660799</v>
      </c>
      <c r="K52" s="82">
        <v>7.9579815617185107E-2</v>
      </c>
      <c r="L52" s="82">
        <v>0.495879084375555</v>
      </c>
      <c r="M52" s="82">
        <v>-0.199395873845542</v>
      </c>
      <c r="N52" s="82">
        <v>-0.496148863101816</v>
      </c>
      <c r="O52" s="82">
        <v>-0.37014690426560598</v>
      </c>
      <c r="P52" s="82">
        <v>0.14180758182994599</v>
      </c>
      <c r="Q52" s="82">
        <v>-0.213220193775603</v>
      </c>
      <c r="R52" s="82">
        <v>-2.8184347254111598E-2</v>
      </c>
      <c r="S52" s="82">
        <v>0.170384747839848</v>
      </c>
      <c r="T52" s="82">
        <v>0.14771507989048799</v>
      </c>
      <c r="U52" s="82">
        <v>0.21061172468752301</v>
      </c>
      <c r="V52" s="82">
        <v>0.82322622539046597</v>
      </c>
    </row>
    <row r="53" spans="2:23">
      <c r="B53" s="1" t="s">
        <v>600</v>
      </c>
      <c r="C53" s="82">
        <v>-0.92532450813839295</v>
      </c>
      <c r="D53" s="82">
        <v>-0.60571492208990996</v>
      </c>
      <c r="E53" s="82">
        <v>-0.12869513711167499</v>
      </c>
      <c r="F53" s="82">
        <v>-0.21740274249428199</v>
      </c>
      <c r="G53" s="82">
        <v>-0.35232760849248901</v>
      </c>
      <c r="H53" s="82">
        <v>0.28124622456747</v>
      </c>
      <c r="I53" s="82">
        <v>0.350416224802857</v>
      </c>
      <c r="J53" s="82">
        <v>0.73904973930579898</v>
      </c>
      <c r="K53" s="82">
        <v>0.57535131088953495</v>
      </c>
      <c r="L53" s="82">
        <v>6.2722966134928795E-2</v>
      </c>
      <c r="M53" s="82">
        <v>-0.64103769239546904</v>
      </c>
      <c r="N53" s="82">
        <v>-0.34529980966034002</v>
      </c>
      <c r="O53" s="82">
        <v>-0.14545978780404301</v>
      </c>
      <c r="P53" s="82">
        <v>-4.5681572512330897E-2</v>
      </c>
      <c r="Q53" s="82">
        <v>-0.116532983498255</v>
      </c>
      <c r="R53" s="82">
        <v>-0.19355180603569599</v>
      </c>
      <c r="S53" s="82">
        <v>2.9456374175691E-2</v>
      </c>
      <c r="T53" s="82">
        <v>0.298699222177638</v>
      </c>
      <c r="U53" s="82">
        <v>0.40764418420985699</v>
      </c>
      <c r="V53" s="82">
        <v>0.97244232396910602</v>
      </c>
    </row>
    <row r="56" spans="2:23">
      <c r="C56" s="228" t="s">
        <v>627</v>
      </c>
    </row>
    <row r="58" spans="2:23">
      <c r="D58" s="216" t="s">
        <v>605</v>
      </c>
      <c r="E58" s="216" t="s">
        <v>606</v>
      </c>
      <c r="F58" s="216" t="s">
        <v>607</v>
      </c>
      <c r="G58" s="216" t="s">
        <v>608</v>
      </c>
      <c r="H58" s="216" t="s">
        <v>609</v>
      </c>
      <c r="I58" s="216" t="s">
        <v>610</v>
      </c>
      <c r="J58" s="216" t="s">
        <v>611</v>
      </c>
      <c r="K58" s="216" t="s">
        <v>612</v>
      </c>
      <c r="L58" s="216" t="s">
        <v>613</v>
      </c>
      <c r="M58" s="216" t="s">
        <v>614</v>
      </c>
      <c r="N58" s="216" t="s">
        <v>615</v>
      </c>
      <c r="O58" s="216" t="s">
        <v>616</v>
      </c>
      <c r="P58" s="216" t="s">
        <v>617</v>
      </c>
      <c r="Q58" s="216" t="s">
        <v>618</v>
      </c>
      <c r="R58" s="216" t="s">
        <v>619</v>
      </c>
      <c r="S58" s="216" t="s">
        <v>620</v>
      </c>
      <c r="T58" s="216" t="s">
        <v>621</v>
      </c>
      <c r="U58" s="216" t="s">
        <v>622</v>
      </c>
      <c r="V58" s="216" t="s">
        <v>623</v>
      </c>
      <c r="W58" s="216" t="s">
        <v>624</v>
      </c>
    </row>
    <row r="59" spans="2:23">
      <c r="C59" s="153" t="s">
        <v>605</v>
      </c>
      <c r="D59" s="43">
        <v>1</v>
      </c>
      <c r="E59" s="43">
        <f>CORREL($C$42:$C$53,D42:D53)</f>
        <v>0.44057507383903444</v>
      </c>
      <c r="F59" s="43">
        <f>CORREL($C$42:$C$53,E42:E53)</f>
        <v>0.25965287786554908</v>
      </c>
      <c r="G59" s="43">
        <f>CORREL($C$42:$C$53,F42:F53)</f>
        <v>-0.33772504529986547</v>
      </c>
      <c r="H59" s="43">
        <f>CORREL($C$42:$C$53,G42:G53)</f>
        <v>-0.39186928583475328</v>
      </c>
      <c r="I59" s="43">
        <f>CORREL($C$42:$C$53,H42:H53)</f>
        <v>-0.50076123629558611</v>
      </c>
      <c r="J59" s="43">
        <f>CORREL($C$42:$C$53,I42:I53)</f>
        <v>-0.30882115610347755</v>
      </c>
      <c r="K59" s="43">
        <f>CORREL($C$42:$C$53,J42:J53)</f>
        <v>-0.16727039906959029</v>
      </c>
      <c r="L59" s="43">
        <f>CORREL($C$42:$C$53,K42:K53)</f>
        <v>0.16081151530600502</v>
      </c>
      <c r="M59" s="43">
        <f>CORREL($C$42:$C$53,L42:L53)</f>
        <v>0.1474208730340878</v>
      </c>
      <c r="N59" s="43">
        <f>CORREL($C$42:$C$53,M42:M53)</f>
        <v>-3.9086440564611242E-3</v>
      </c>
      <c r="O59" s="43">
        <f>CORREL($C$42:$C$53,N42:N53)</f>
        <v>-0.29349162443315258</v>
      </c>
      <c r="P59" s="43">
        <f>CORREL($C$42:$C$53,O42:O53)</f>
        <v>-0.26106993787967891</v>
      </c>
      <c r="Q59" s="43">
        <f>CORREL($C$42:$C$53,P42:P53)</f>
        <v>1.8774533782171319E-3</v>
      </c>
      <c r="R59" s="43">
        <f>CORREL($C$42:$C$53,Q42:Q53)</f>
        <v>0.50745588045499912</v>
      </c>
      <c r="S59" s="43">
        <f>CORREL($C$42:$C$53,R42:R53)</f>
        <v>0.67432529810534192</v>
      </c>
      <c r="T59" s="43">
        <f>CORREL($C$42:$C$53,S42:S53)</f>
        <v>0.13645230590066076</v>
      </c>
      <c r="U59" s="43">
        <f>CORREL($C$42:$C$53,T42:T53)</f>
        <v>-0.16104359210089089</v>
      </c>
      <c r="V59" s="43">
        <f>CORREL($C$42:$C$53,U42:U53)</f>
        <v>-0.42534375013806736</v>
      </c>
      <c r="W59" s="43">
        <f>CORREL($C$42:$C$53,V42:V53)</f>
        <v>-0.81973110566695084</v>
      </c>
    </row>
    <row r="60" spans="2:23">
      <c r="C60" s="153" t="s">
        <v>606</v>
      </c>
      <c r="D60" s="43">
        <f>E59</f>
        <v>0.44057507383903444</v>
      </c>
      <c r="E60" s="43">
        <v>1</v>
      </c>
      <c r="F60" s="43">
        <f>CORREL($D$42:$D$53,E42:E53)</f>
        <v>0.11155216936656571</v>
      </c>
      <c r="G60" s="43">
        <f>CORREL($D$42:$D$53,F42:F53)</f>
        <v>-0.58926690906430601</v>
      </c>
      <c r="H60" s="43">
        <f>CORREL($D$42:$D$53,G42:G53)</f>
        <v>-0.79831211762485166</v>
      </c>
      <c r="I60" s="43">
        <f>CORREL($D$42:$D$53,H42:H53)</f>
        <v>-0.78189920210392794</v>
      </c>
      <c r="J60" s="43">
        <f>CORREL($D$42:$D$53,I42:I53)</f>
        <v>6.6225400622507799E-2</v>
      </c>
      <c r="K60" s="43">
        <f>CORREL($D$42:$D$53,J42:J53)</f>
        <v>0.37133996327613755</v>
      </c>
      <c r="L60" s="43">
        <f>CORREL($D$42:$D$53,K42:K53)</f>
        <v>0.23836102240536874</v>
      </c>
      <c r="M60" s="43">
        <f>CORREL($D$42:$D$53,L42:L53)</f>
        <v>0.30514262447862278</v>
      </c>
      <c r="N60" s="43">
        <f>CORREL($D$42:$D$53,M42:M53)</f>
        <v>-0.20765352749375235</v>
      </c>
      <c r="O60" s="43">
        <f>CORREL($D$42:$D$53,N42:N53)</f>
        <v>-0.41664871828405514</v>
      </c>
      <c r="P60" s="43">
        <f>CORREL($D$42:$D$53,O42:O53)</f>
        <v>-8.8279987045259661E-2</v>
      </c>
      <c r="Q60" s="43">
        <f>CORREL($D$42:$D$53,P42:P53)</f>
        <v>0.15702956653412595</v>
      </c>
      <c r="R60" s="43">
        <f>CORREL($D$42:$D$53,Q42:Q53)</f>
        <v>0.71972858819123398</v>
      </c>
      <c r="S60" s="43">
        <f>CORREL($D$42:$D$53,R42:R53)</f>
        <v>0.73528116625693751</v>
      </c>
      <c r="T60" s="43">
        <f>CORREL($D$42:$D$53,S42:S53)</f>
        <v>0.25559648034433802</v>
      </c>
      <c r="U60" s="43">
        <f>CORREL($D$42:$D$53,T42:T53)</f>
        <v>-0.47928689890899445</v>
      </c>
      <c r="V60" s="43">
        <f>CORREL($D$42:$D$53,U42:U53)</f>
        <v>-0.6924992268061797</v>
      </c>
      <c r="W60" s="43">
        <f>CORREL($D$42:$D$53,V42:V53)</f>
        <v>-0.47936685826983982</v>
      </c>
    </row>
    <row r="61" spans="2:23">
      <c r="C61" s="153" t="s">
        <v>607</v>
      </c>
      <c r="D61" s="43">
        <f>F59</f>
        <v>0.25965287786554908</v>
      </c>
      <c r="E61" s="43">
        <f>F60</f>
        <v>0.11155216936656571</v>
      </c>
      <c r="F61" s="43">
        <v>1</v>
      </c>
      <c r="G61" s="43">
        <f>CORREL($E$42:$E$53,F42:F53)</f>
        <v>-6.3143581027258564E-4</v>
      </c>
      <c r="H61" s="43">
        <f>CORREL($E$42:$E$53,G42:G53)</f>
        <v>-0.12659456802196087</v>
      </c>
      <c r="I61" s="43">
        <f>CORREL($E$42:$E$53,H42:H53)</f>
        <v>8.4421547308864572E-2</v>
      </c>
      <c r="J61" s="43">
        <f>CORREL($E$42:$E$53,I42:I53)</f>
        <v>-0.12042259172702757</v>
      </c>
      <c r="K61" s="43">
        <f>CORREL($E$42:$E$53,J42:J53)</f>
        <v>-9.9114827888538343E-2</v>
      </c>
      <c r="L61" s="43">
        <f>CORREL($E$42:$E$53,K42:K53)</f>
        <v>-0.45251509488766156</v>
      </c>
      <c r="M61" s="43">
        <f>CORREL($E$42:$E$53,L42:L53)</f>
        <v>-0.59817664044047636</v>
      </c>
      <c r="N61" s="43">
        <f>CORREL($E$42:$E$53,M42:M53)</f>
        <v>0.47769175590124607</v>
      </c>
      <c r="O61" s="43">
        <f>CORREL($E$42:$E$53,N42:N53)</f>
        <v>0.54157085462310728</v>
      </c>
      <c r="P61" s="43">
        <f>CORREL($E$42:$E$53,O42:O53)</f>
        <v>0.52437355293316568</v>
      </c>
      <c r="Q61" s="43">
        <f>CORREL($E$42:$E$53,P42:P53)</f>
        <v>0.35773593736472548</v>
      </c>
      <c r="R61" s="43">
        <f>CORREL($E$42:$E$53,Q42:Q53)</f>
        <v>8.7119017166425866E-2</v>
      </c>
      <c r="S61" s="43">
        <f>CORREL($E$42:$E$53,R42:R53)</f>
        <v>-9.6023625876723667E-2</v>
      </c>
      <c r="T61" s="43">
        <f>CORREL($E$42:$E$53,S42:S53)</f>
        <v>-0.14549137076549609</v>
      </c>
      <c r="U61" s="43">
        <f>CORREL($E$42:$E$53,T42:T53)</f>
        <v>-0.68188077046600848</v>
      </c>
      <c r="V61" s="43">
        <f>CORREL($E$42:$E$53,U42:U53)</f>
        <v>-0.52992293833960447</v>
      </c>
      <c r="W61" s="43">
        <f>CORREL($E$42:$E$53,V42:V53)</f>
        <v>-0.19019314387859881</v>
      </c>
    </row>
    <row r="62" spans="2:23">
      <c r="C62" s="153" t="s">
        <v>608</v>
      </c>
      <c r="D62" s="43">
        <f>G59</f>
        <v>-0.33772504529986547</v>
      </c>
      <c r="E62" s="43">
        <f>G60</f>
        <v>-0.58926690906430601</v>
      </c>
      <c r="F62" s="43">
        <f>G61</f>
        <v>-6.3143581027258564E-4</v>
      </c>
      <c r="G62" s="43">
        <v>1</v>
      </c>
      <c r="H62" s="43">
        <f>CORREL($F$42:$F$53,G42:G53)</f>
        <v>0.6652073537580766</v>
      </c>
      <c r="I62" s="43">
        <f>CORREL($F$42:$F$53,H42:H53)</f>
        <v>0.37982004003185837</v>
      </c>
      <c r="J62" s="43">
        <f>CORREL($F$42:$F$53,I42:I53)</f>
        <v>-0.39101776750412831</v>
      </c>
      <c r="K62" s="43">
        <f>CORREL($F$42:$F$53,J42:J53)</f>
        <v>-0.69489843327514589</v>
      </c>
      <c r="L62" s="43">
        <f>CORREL($F$42:$F$53,K42:K53)</f>
        <v>-0.40653587261423041</v>
      </c>
      <c r="M62" s="43">
        <f>CORREL($F$42:$F$53,L42:L53)</f>
        <v>4.1517340275860952E-2</v>
      </c>
      <c r="N62" s="43">
        <f>CORREL($F$42:$F$53,M42:M53)</f>
        <v>-0.14673409705418439</v>
      </c>
      <c r="O62" s="43">
        <f>CORREL($F$42:$F$53,N42:N53)</f>
        <v>0.2490160490194285</v>
      </c>
      <c r="P62" s="43">
        <f>CORREL($F$42:$F$53,O42:O53)</f>
        <v>0.49978410416252206</v>
      </c>
      <c r="Q62" s="43">
        <f>CORREL($F$42:$F$53,P42:P53)</f>
        <v>0.34369201141174749</v>
      </c>
      <c r="R62" s="43">
        <f>CORREL($F$42:$F$53,Q42:Q53)</f>
        <v>-0.26528318960911262</v>
      </c>
      <c r="S62" s="43">
        <f>CORREL($F$42:$F$53,R42:R53)</f>
        <v>-0.64699142571827362</v>
      </c>
      <c r="T62" s="43">
        <f>CORREL($F$42:$F$53,S42:S53)</f>
        <v>-0.62845715277499026</v>
      </c>
      <c r="U62" s="43">
        <f>CORREL($F$42:$F$53,T42:T53)</f>
        <v>-1.8965373467267576E-2</v>
      </c>
      <c r="V62" s="43">
        <f>CORREL($F$42:$F$53,U42:U53)</f>
        <v>0.31919990895435602</v>
      </c>
      <c r="W62" s="43">
        <f>CORREL($F$42:$F$53,V42:V53)</f>
        <v>0.48650862772520204</v>
      </c>
    </row>
    <row r="63" spans="2:23">
      <c r="C63" s="153" t="s">
        <v>609</v>
      </c>
      <c r="D63" s="43">
        <f>H59</f>
        <v>-0.39186928583475328</v>
      </c>
      <c r="E63" s="43">
        <f>H60</f>
        <v>-0.79831211762485166</v>
      </c>
      <c r="F63" s="43">
        <f>H61</f>
        <v>-0.12659456802196087</v>
      </c>
      <c r="G63" s="43">
        <f>H62</f>
        <v>0.6652073537580766</v>
      </c>
      <c r="H63" s="43">
        <v>1</v>
      </c>
      <c r="I63" s="43">
        <f>CORREL($G$42:$G$53,H42:H53)</f>
        <v>0.5541870121634469</v>
      </c>
      <c r="J63" s="43">
        <f>CORREL($G$42:$G$53,I42:I53)</f>
        <v>-0.31187057174019567</v>
      </c>
      <c r="K63" s="43">
        <f>CORREL($G$42:$G$53,J42:J53)</f>
        <v>-0.65203420538903156</v>
      </c>
      <c r="L63" s="43">
        <f>CORREL($G$42:$G$53,K42:K53)</f>
        <v>-0.4454016260941856</v>
      </c>
      <c r="M63" s="43">
        <f>CORREL($G$42:$G$53,L42:L53)</f>
        <v>-0.13264981335613843</v>
      </c>
      <c r="N63" s="43">
        <f>CORREL($G$42:$G$53,M42:M53)</f>
        <v>0.21752958084005677</v>
      </c>
      <c r="O63" s="43">
        <f>CORREL($G$42:$G$53,N42:N53)</f>
        <v>0.3743566127316017</v>
      </c>
      <c r="P63" s="43">
        <f>CORREL($G$42:$G$53,O42:O53)</f>
        <v>0.22473984285565948</v>
      </c>
      <c r="Q63" s="43">
        <f>CORREL($G$42:$G$53,P42:P53)</f>
        <v>9.2343937080231434E-2</v>
      </c>
      <c r="R63" s="43">
        <f>CORREL($G$42:$G$53,Q42:Q53)</f>
        <v>-0.58175342315090706</v>
      </c>
      <c r="S63" s="43">
        <f>CORREL($G$42:$G$53,R42:R53)</f>
        <v>-0.86775279329051802</v>
      </c>
      <c r="T63" s="43">
        <f>CORREL($G$42:$G$53,S42:S53)</f>
        <v>-0.27251212457823593</v>
      </c>
      <c r="U63" s="43">
        <f>CORREL($G$42:$G$53,T42:T53)</f>
        <v>0.29118138261707077</v>
      </c>
      <c r="V63" s="43">
        <f>CORREL($G$42:$G$53,U42:U53)</f>
        <v>0.5210321016285725</v>
      </c>
      <c r="W63" s="43">
        <f>CORREL($G$42:$G$53,V42:V53)</f>
        <v>0.51066431846305194</v>
      </c>
    </row>
    <row r="64" spans="2:23">
      <c r="C64" s="153" t="s">
        <v>610</v>
      </c>
      <c r="D64" s="43">
        <f>I59</f>
        <v>-0.50076123629558611</v>
      </c>
      <c r="E64" s="43">
        <f>I60</f>
        <v>-0.78189920210392794</v>
      </c>
      <c r="F64" s="43">
        <f>I61</f>
        <v>8.4421547308864572E-2</v>
      </c>
      <c r="G64" s="43">
        <f>I62</f>
        <v>0.37982004003185837</v>
      </c>
      <c r="H64" s="43">
        <f>I63</f>
        <v>0.5541870121634469</v>
      </c>
      <c r="I64" s="43">
        <v>1</v>
      </c>
      <c r="J64" s="43">
        <f>CORREL($H$42:$H$53,I42:I53)</f>
        <v>0.13774145629114667</v>
      </c>
      <c r="K64" s="43">
        <f>CORREL($H$42:$H$53,J42:J53)</f>
        <v>-0.11045393432837138</v>
      </c>
      <c r="L64" s="43">
        <f>CORREL($H$42:$H$53,K42:K53)</f>
        <v>-0.32291574960477898</v>
      </c>
      <c r="M64" s="43">
        <f>CORREL($H$42:$H$53,L42:L53)</f>
        <v>-0.5789192019333057</v>
      </c>
      <c r="N64" s="43">
        <f>CORREL($H$42:$H$53,M42:M53)</f>
        <v>0.31863851766514129</v>
      </c>
      <c r="O64" s="43">
        <f>CORREL($H$42:$H$53,N42:N53)</f>
        <v>0.59103923205623099</v>
      </c>
      <c r="P64" s="43">
        <f>CORREL($H$42:$H$53,O42:O53)</f>
        <v>0.27467460347583739</v>
      </c>
      <c r="Q64" s="43">
        <f>CORREL($H$42:$H$53,P42:P53)</f>
        <v>-0.10606148937813428</v>
      </c>
      <c r="R64" s="43">
        <f>CORREL($H$42:$H$53,Q42:Q53)</f>
        <v>-0.69733707478939</v>
      </c>
      <c r="S64" s="43">
        <f>CORREL($H$42:$H$53,R42:R53)</f>
        <v>-0.64852327833296819</v>
      </c>
      <c r="T64" s="43">
        <f>CORREL($H$42:$H$53,S42:S53)</f>
        <v>4.6124683871132208E-2</v>
      </c>
      <c r="U64" s="43">
        <f>CORREL($H$42:$H$53,T42:T53)</f>
        <v>6.25502836454188E-2</v>
      </c>
      <c r="V64" s="43">
        <f>CORREL($H$42:$H$53,U42:U53)</f>
        <v>0.36615387416972317</v>
      </c>
      <c r="W64" s="43">
        <f>CORREL($H$42:$H$53,V42:V53)</f>
        <v>0.43812058521616598</v>
      </c>
    </row>
    <row r="65" spans="3:23">
      <c r="C65" s="153" t="s">
        <v>611</v>
      </c>
      <c r="D65" s="43">
        <f>J59</f>
        <v>-0.30882115610347755</v>
      </c>
      <c r="E65" s="43">
        <f>J60</f>
        <v>6.6225400622507799E-2</v>
      </c>
      <c r="F65" s="43">
        <f>J61</f>
        <v>-0.12042259172702757</v>
      </c>
      <c r="G65" s="43">
        <f>J62</f>
        <v>-0.39101776750412831</v>
      </c>
      <c r="H65" s="43">
        <f>J63</f>
        <v>-0.31187057174019567</v>
      </c>
      <c r="I65" s="43">
        <f>J64</f>
        <v>0.13774145629114667</v>
      </c>
      <c r="J65" s="43">
        <v>1</v>
      </c>
      <c r="K65" s="43">
        <f>CORREL($I$42:$I$53,J42:J53)</f>
        <v>0.59126155577116879</v>
      </c>
      <c r="L65" s="43">
        <f>CORREL($I$42:$I$53,K42:K53)</f>
        <v>-0.20261731123411378</v>
      </c>
      <c r="M65" s="43">
        <f>CORREL($I$42:$I$53,L42:L53)</f>
        <v>-0.41497952169793012</v>
      </c>
      <c r="N65" s="43">
        <f>CORREL($I$42:$I$53,M42:M53)</f>
        <v>0.46510054866944966</v>
      </c>
      <c r="O65" s="43">
        <f>CORREL($I$42:$I$53,N42:N53)</f>
        <v>0.31979104589589552</v>
      </c>
      <c r="P65" s="43">
        <f>CORREL($I$42:$I$53,O42:O53)</f>
        <v>-0.43227156590446819</v>
      </c>
      <c r="Q65" s="43">
        <f>CORREL($I$42:$I$53,P42:P53)</f>
        <v>-0.66906233410934746</v>
      </c>
      <c r="R65" s="43">
        <f>CORREL($I$42:$I$53,Q42:Q53)</f>
        <v>-0.36409817701168518</v>
      </c>
      <c r="S65" s="43">
        <f>CORREL($I$42:$I$53,R42:R53)</f>
        <v>0.23074458606020651</v>
      </c>
      <c r="T65" s="43">
        <f>CORREL($I$42:$I$53,S42:S53)</f>
        <v>0.65925829946821979</v>
      </c>
      <c r="U65" s="43">
        <f>CORREL($I$42:$I$53,T42:T53)</f>
        <v>0.1368347852758503</v>
      </c>
      <c r="V65" s="43">
        <f>CORREL($I$42:$I$53,U42:U53)</f>
        <v>0.17431606138802924</v>
      </c>
      <c r="W65" s="43">
        <f>CORREL($I$42:$I$53,V42:V53)</f>
        <v>6.1666921476279373E-3</v>
      </c>
    </row>
    <row r="66" spans="3:23">
      <c r="C66" s="153" t="s">
        <v>612</v>
      </c>
      <c r="D66" s="43">
        <f>K59</f>
        <v>-0.16727039906959029</v>
      </c>
      <c r="E66" s="43">
        <f>K60</f>
        <v>0.37133996327613755</v>
      </c>
      <c r="F66" s="43">
        <f>K61</f>
        <v>-9.9114827888538343E-2</v>
      </c>
      <c r="G66" s="43">
        <f>K62</f>
        <v>-0.69489843327514589</v>
      </c>
      <c r="H66" s="43">
        <f>K63</f>
        <v>-0.65203420538903156</v>
      </c>
      <c r="I66" s="43">
        <f>K64</f>
        <v>-0.11045393432837138</v>
      </c>
      <c r="J66" s="43">
        <f>K65</f>
        <v>0.59126155577116879</v>
      </c>
      <c r="K66" s="43">
        <v>1</v>
      </c>
      <c r="L66" s="43">
        <f>CORREL($J$42:$J$53,K42:K53)</f>
        <v>0.45651959187409502</v>
      </c>
      <c r="M66" s="43">
        <f>CORREL($J$42:$J$53,L42:L53)</f>
        <v>-0.22332441031043432</v>
      </c>
      <c r="N66" s="43">
        <f>CORREL($J$42:$J$53,M42:M53)</f>
        <v>-4.4695306260561528E-2</v>
      </c>
      <c r="O66" s="43">
        <f>CORREL($J$42:$J$53,N42:N53)</f>
        <v>-8.9056331793536309E-2</v>
      </c>
      <c r="P66" s="43">
        <f>CORREL($J$42:$J$53,O42:O53)</f>
        <v>-0.35851864632264213</v>
      </c>
      <c r="Q66" s="43">
        <f>CORREL($J$42:$J$53,P42:P53)</f>
        <v>-0.4612487566357707</v>
      </c>
      <c r="R66" s="43">
        <f>CORREL($J$42:$J$53,Q42:Q53)</f>
        <v>0.20082370722439227</v>
      </c>
      <c r="S66" s="43">
        <f>CORREL($J$42:$J$53,R42:R53)</f>
        <v>0.42990494262950529</v>
      </c>
      <c r="T66" s="43">
        <f>CORREL($J$42:$J$53,S42:S53)</f>
        <v>0.50547658196877088</v>
      </c>
      <c r="U66" s="43">
        <f>CORREL($J$42:$J$53,T42:T53)</f>
        <v>2.4702014107822714E-2</v>
      </c>
      <c r="V66" s="43">
        <f>CORREL($J$42:$J$53,U42:U53)</f>
        <v>-4.5528908558192818E-2</v>
      </c>
      <c r="W66" s="43">
        <f>CORREL($J$42:$J$53,V42:V53)</f>
        <v>-5.5564158123521189E-2</v>
      </c>
    </row>
    <row r="67" spans="3:23">
      <c r="C67" s="153" t="s">
        <v>613</v>
      </c>
      <c r="D67" s="43">
        <f>L59</f>
        <v>0.16081151530600502</v>
      </c>
      <c r="E67" s="43">
        <f>L60</f>
        <v>0.23836102240536874</v>
      </c>
      <c r="F67" s="43">
        <f>L61</f>
        <v>-0.45251509488766156</v>
      </c>
      <c r="G67" s="43">
        <f>L62</f>
        <v>-0.40653587261423041</v>
      </c>
      <c r="H67" s="43">
        <f>L63</f>
        <v>-0.4454016260941856</v>
      </c>
      <c r="I67" s="43">
        <f>L64</f>
        <v>-0.32291574960477898</v>
      </c>
      <c r="J67" s="43">
        <f>L65</f>
        <v>-0.20261731123411378</v>
      </c>
      <c r="K67" s="43">
        <f>L66</f>
        <v>0.45651959187409502</v>
      </c>
      <c r="L67" s="43">
        <v>1</v>
      </c>
      <c r="M67" s="43">
        <f>CORREL($K$42:$K$53,L42:L53)</f>
        <v>0.4817214713782354</v>
      </c>
      <c r="N67" s="43">
        <f>CORREL($K$42:$K$53,M42:M53)</f>
        <v>-0.60498631534730352</v>
      </c>
      <c r="O67" s="43">
        <f>CORREL($K$42:$K$53,N42:N53)</f>
        <v>-0.80593049786167903</v>
      </c>
      <c r="P67" s="43">
        <f>CORREL($K$42:$K$53,O42:O53)</f>
        <v>-0.39278744859910963</v>
      </c>
      <c r="Q67" s="43">
        <f>CORREL($K$42:$K$53,P42:P53)</f>
        <v>-0.16192078108246824</v>
      </c>
      <c r="R67" s="43">
        <f>CORREL($K$42:$K$53,Q42:Q53)</f>
        <v>0.40320320445932611</v>
      </c>
      <c r="S67" s="43">
        <f>CORREL($K$42:$K$53,R42:R53)</f>
        <v>0.44284595109233471</v>
      </c>
      <c r="T67" s="43">
        <f>CORREL($K$42:$K$53,S42:S53)</f>
        <v>-3.1274511798648021E-2</v>
      </c>
      <c r="U67" s="43">
        <f>CORREL($K$42:$K$53,T42:T53)</f>
        <v>0.40518776340654888</v>
      </c>
      <c r="V67" s="43">
        <f>CORREL($K$42:$K$53,U42:U53)</f>
        <v>0.16128245858805637</v>
      </c>
      <c r="W67" s="43">
        <f>CORREL($K$42:$K$53,V42:V53)</f>
        <v>-0.16454822691818738</v>
      </c>
    </row>
    <row r="68" spans="3:23">
      <c r="C68" s="153" t="s">
        <v>614</v>
      </c>
      <c r="D68" s="43">
        <f>M59</f>
        <v>0.1474208730340878</v>
      </c>
      <c r="E68" s="43">
        <f>M60</f>
        <v>0.30514262447862278</v>
      </c>
      <c r="F68" s="43">
        <f>M61</f>
        <v>-0.59817664044047636</v>
      </c>
      <c r="G68" s="43">
        <f>M62</f>
        <v>4.1517340275860952E-2</v>
      </c>
      <c r="H68" s="43">
        <f>M63</f>
        <v>-0.13264981335613843</v>
      </c>
      <c r="I68" s="43">
        <f>M64</f>
        <v>-0.5789192019333057</v>
      </c>
      <c r="J68" s="43">
        <f>M65</f>
        <v>-0.41497952169793012</v>
      </c>
      <c r="K68" s="43">
        <f>M66</f>
        <v>-0.22332441031043432</v>
      </c>
      <c r="L68" s="43">
        <f>M67</f>
        <v>0.4817214713782354</v>
      </c>
      <c r="M68" s="43">
        <v>1</v>
      </c>
      <c r="N68" s="43">
        <f>CORREL($L$42:$L$53,M42:M53)</f>
        <v>-0.75541052831949851</v>
      </c>
      <c r="O68" s="43">
        <f>CORREL($L$42:$L$53,N42:N53)</f>
        <v>-0.7919392004142406</v>
      </c>
      <c r="P68" s="43">
        <f>CORREL($L$42:$L$53,O42:O53)</f>
        <v>-8.224216148110261E-2</v>
      </c>
      <c r="Q68" s="43">
        <f>CORREL($L$42:$L$53,P42:P53)</f>
        <v>0.35623073180002457</v>
      </c>
      <c r="R68" s="43">
        <f>CORREL($L$42:$L$53,Q42:Q53)</f>
        <v>0.37105107173871293</v>
      </c>
      <c r="S68" s="43">
        <f>CORREL($L$42:$L$53,R42:R53)</f>
        <v>0.29729520830465977</v>
      </c>
      <c r="T68" s="43">
        <f>CORREL($L$42:$L$53,S42:S53)</f>
        <v>-0.39460932044870461</v>
      </c>
      <c r="U68" s="43">
        <f>CORREL($L$42:$L$53,T42:T53)</f>
        <v>0.23388906094678868</v>
      </c>
      <c r="V68" s="43">
        <f>CORREL($L$42:$L$53,U42:U53)</f>
        <v>-6.6546848326645383E-2</v>
      </c>
      <c r="W68" s="43">
        <f>CORREL($L$42:$L$53,V42:V53)</f>
        <v>-8.8708927616908045E-2</v>
      </c>
    </row>
    <row r="69" spans="3:23">
      <c r="C69" s="153" t="s">
        <v>615</v>
      </c>
      <c r="D69" s="43">
        <f>N59</f>
        <v>-3.9086440564611242E-3</v>
      </c>
      <c r="E69" s="43">
        <f>N60</f>
        <v>-0.20765352749375235</v>
      </c>
      <c r="F69" s="43">
        <f>N61</f>
        <v>0.47769175590124607</v>
      </c>
      <c r="G69" s="43">
        <f>N62</f>
        <v>-0.14673409705418439</v>
      </c>
      <c r="H69" s="43">
        <f>N63</f>
        <v>0.21752958084005677</v>
      </c>
      <c r="I69" s="43">
        <f>N64</f>
        <v>0.31863851766514129</v>
      </c>
      <c r="J69" s="43">
        <f>N65</f>
        <v>0.46510054866944966</v>
      </c>
      <c r="K69" s="43">
        <f>N66</f>
        <v>-4.4695306260561528E-2</v>
      </c>
      <c r="L69" s="43">
        <f>N67</f>
        <v>-0.60498631534730352</v>
      </c>
      <c r="M69" s="43">
        <f>N68</f>
        <v>-0.75541052831949851</v>
      </c>
      <c r="N69" s="43">
        <v>1</v>
      </c>
      <c r="O69" s="43">
        <f>CORREL($M$42:$M$53,N42:N53)</f>
        <v>0.61018201518480975</v>
      </c>
      <c r="P69" s="43">
        <f>CORREL($M$42:$M$53,O42:O53)</f>
        <v>-9.9489051622556487E-2</v>
      </c>
      <c r="Q69" s="43">
        <f>CORREL($M$42:$M$53,P42:P53)</f>
        <v>-0.37619719391119144</v>
      </c>
      <c r="R69" s="43">
        <f>CORREL($M$42:$M$53,Q42:Q53)</f>
        <v>-0.56166941155568173</v>
      </c>
      <c r="S69" s="43">
        <f>CORREL($M$42:$M$53,R42:R53)</f>
        <v>-0.22730645157039903</v>
      </c>
      <c r="T69" s="43">
        <f>CORREL($M$42:$M$53,S42:S53)</f>
        <v>0.4503006219146915</v>
      </c>
      <c r="U69" s="43">
        <f>CORREL($M$42:$M$53,T42:T53)</f>
        <v>-8.8901658295414965E-2</v>
      </c>
      <c r="V69" s="43">
        <f>CORREL($M$42:$M$53,U42:U53)</f>
        <v>0.13873804980449395</v>
      </c>
      <c r="W69" s="43">
        <f>CORREL($M$42:$M$53,V42:V53)</f>
        <v>-9.580184960582197E-2</v>
      </c>
    </row>
    <row r="70" spans="3:23">
      <c r="C70" s="153" t="s">
        <v>616</v>
      </c>
      <c r="D70" s="43">
        <f>O59</f>
        <v>-0.29349162443315258</v>
      </c>
      <c r="E70" s="43">
        <f>O60</f>
        <v>-0.41664871828405514</v>
      </c>
      <c r="F70" s="43">
        <f>O61</f>
        <v>0.54157085462310728</v>
      </c>
      <c r="G70" s="43">
        <f>O62</f>
        <v>0.2490160490194285</v>
      </c>
      <c r="H70" s="43">
        <f>O63</f>
        <v>0.3743566127316017</v>
      </c>
      <c r="I70" s="43">
        <f>O64</f>
        <v>0.59103923205623099</v>
      </c>
      <c r="J70" s="43">
        <f>O65</f>
        <v>0.31979104589589552</v>
      </c>
      <c r="K70" s="43">
        <f>O66</f>
        <v>-8.9056331793536309E-2</v>
      </c>
      <c r="L70" s="43">
        <f>O67</f>
        <v>-0.80593049786167903</v>
      </c>
      <c r="M70" s="43">
        <f>O68</f>
        <v>-0.7919392004142406</v>
      </c>
      <c r="N70" s="43">
        <f>O69</f>
        <v>0.61018201518480975</v>
      </c>
      <c r="O70" s="43">
        <v>1</v>
      </c>
      <c r="P70" s="43">
        <f>CORREL($N$42:$N$53,O42:O53)</f>
        <v>0.38349076927894771</v>
      </c>
      <c r="Q70" s="43">
        <f>CORREL($N$42:$N$53,P42:P53)</f>
        <v>-3.5410523866325969E-2</v>
      </c>
      <c r="R70" s="43">
        <f>CORREL($N$42:$N$53,Q42:Q53)</f>
        <v>-0.48676822873451608</v>
      </c>
      <c r="S70" s="43">
        <f>CORREL($N$42:$N$53,R42:R53)</f>
        <v>-0.50224826323151439</v>
      </c>
      <c r="T70" s="43">
        <f>CORREL($N$42:$N$53,S42:S53)</f>
        <v>0.17076355068409671</v>
      </c>
      <c r="U70" s="43">
        <f>CORREL($N$42:$N$53,T42:T53)</f>
        <v>-0.28824383188840697</v>
      </c>
      <c r="V70" s="43">
        <f>CORREL($N$42:$N$53,U42:U53)</f>
        <v>-6.3510167320640132E-2</v>
      </c>
      <c r="W70" s="43">
        <f>CORREL($N$42:$N$53,V42:V53)</f>
        <v>0.17765865974736017</v>
      </c>
    </row>
    <row r="71" spans="3:23">
      <c r="C71" s="153" t="s">
        <v>617</v>
      </c>
      <c r="D71" s="43">
        <f>P59</f>
        <v>-0.26106993787967891</v>
      </c>
      <c r="E71" s="43">
        <f>P60</f>
        <v>-8.8279987045259661E-2</v>
      </c>
      <c r="F71" s="43">
        <f>P61</f>
        <v>0.52437355293316568</v>
      </c>
      <c r="G71" s="43">
        <f>P62</f>
        <v>0.49978410416252206</v>
      </c>
      <c r="H71" s="43">
        <f>P63</f>
        <v>0.22473984285565948</v>
      </c>
      <c r="I71" s="43">
        <f>P64</f>
        <v>0.27467460347583739</v>
      </c>
      <c r="J71" s="43">
        <f>P65</f>
        <v>-0.43227156590446819</v>
      </c>
      <c r="K71" s="43">
        <f>P66</f>
        <v>-0.35851864632264213</v>
      </c>
      <c r="L71" s="43">
        <f>P67</f>
        <v>-0.39278744859910963</v>
      </c>
      <c r="M71" s="43">
        <f>P68</f>
        <v>-8.224216148110261E-2</v>
      </c>
      <c r="N71" s="43">
        <f>P69</f>
        <v>-9.9489051622556487E-2</v>
      </c>
      <c r="O71" s="43">
        <f>P70</f>
        <v>0.38349076927894771</v>
      </c>
      <c r="P71" s="43">
        <v>1</v>
      </c>
      <c r="Q71" s="43">
        <f>CORREL($O$42:$O$53,P42:P53)</f>
        <v>0.82405506684598839</v>
      </c>
      <c r="R71" s="43">
        <f>CORREL($O$42:$O$53,Q42:Q53)</f>
        <v>-7.2540658186204629E-2</v>
      </c>
      <c r="S71" s="43">
        <f>CORREL($O$42:$O$53,R42:R53)</f>
        <v>-0.50683944696633687</v>
      </c>
      <c r="T71" s="43">
        <f>CORREL($O$42:$O$53,S42:S53)</f>
        <v>-0.53503915553905579</v>
      </c>
      <c r="U71" s="43">
        <f>CORREL($O$42:$O$53,T42:T53)</f>
        <v>-0.66357475969712509</v>
      </c>
      <c r="V71" s="43">
        <f>CORREL($O$42:$O$53,U42:U53)</f>
        <v>-0.41189582213953541</v>
      </c>
      <c r="W71" s="43">
        <f>CORREL($O$42:$O$53,V42:V53)</f>
        <v>0.20754313419056497</v>
      </c>
    </row>
    <row r="72" spans="3:23">
      <c r="C72" s="153" t="s">
        <v>618</v>
      </c>
      <c r="D72" s="43">
        <f>Q59</f>
        <v>1.8774533782171319E-3</v>
      </c>
      <c r="E72" s="43">
        <f>Q60</f>
        <v>0.15702956653412595</v>
      </c>
      <c r="F72" s="43">
        <f>Q61</f>
        <v>0.35773593736472548</v>
      </c>
      <c r="G72" s="43">
        <f>Q62</f>
        <v>0.34369201141174749</v>
      </c>
      <c r="H72" s="43">
        <f>Q63</f>
        <v>9.2343937080231434E-2</v>
      </c>
      <c r="I72" s="43">
        <f>Q64</f>
        <v>-0.10606148937813428</v>
      </c>
      <c r="J72" s="43">
        <f>Q65</f>
        <v>-0.66906233410934746</v>
      </c>
      <c r="K72" s="43">
        <f>Q66</f>
        <v>-0.4612487566357707</v>
      </c>
      <c r="L72" s="43">
        <f>Q67</f>
        <v>-0.16192078108246824</v>
      </c>
      <c r="M72" s="43">
        <f>Q68</f>
        <v>0.35623073180002457</v>
      </c>
      <c r="N72" s="43">
        <f>Q69</f>
        <v>-0.37619719391119144</v>
      </c>
      <c r="O72" s="43">
        <f>Q70</f>
        <v>-3.5410523866325969E-2</v>
      </c>
      <c r="P72" s="43">
        <f>Q71</f>
        <v>0.82405506684598839</v>
      </c>
      <c r="Q72" s="43">
        <v>1</v>
      </c>
      <c r="R72" s="43">
        <f>CORREL($P$42:$P$53,Q42:Q53)</f>
        <v>0.27486566704214815</v>
      </c>
      <c r="S72" s="43">
        <f>CORREL($P$42:$P$53,R42:R53)</f>
        <v>-0.24998706700385631</v>
      </c>
      <c r="T72" s="43">
        <f>CORREL($P$42:$P$53,S42:S53)</f>
        <v>-0.71017937153644561</v>
      </c>
      <c r="U72" s="43">
        <f>CORREL($P$42:$P$53,T42:T53)</f>
        <v>-0.59449893450769431</v>
      </c>
      <c r="V72" s="43">
        <f>CORREL($P$42:$P$53,U42:U53)</f>
        <v>-0.59087210241983512</v>
      </c>
      <c r="W72" s="43">
        <f>CORREL($P$42:$P$53,V42:V53)</f>
        <v>0.13865857911093235</v>
      </c>
    </row>
    <row r="73" spans="3:23">
      <c r="C73" s="153" t="s">
        <v>619</v>
      </c>
      <c r="D73" s="43">
        <f>R59</f>
        <v>0.50745588045499912</v>
      </c>
      <c r="E73" s="43">
        <f>R60</f>
        <v>0.71972858819123398</v>
      </c>
      <c r="F73" s="43">
        <f>R61</f>
        <v>8.7119017166425866E-2</v>
      </c>
      <c r="G73" s="43">
        <f>R62</f>
        <v>-0.26528318960911262</v>
      </c>
      <c r="H73" s="43">
        <f>R63</f>
        <v>-0.58175342315090706</v>
      </c>
      <c r="I73" s="43">
        <f>R64</f>
        <v>-0.69733707478939</v>
      </c>
      <c r="J73" s="43">
        <f>R65</f>
        <v>-0.36409817701168518</v>
      </c>
      <c r="K73" s="43">
        <f>R66</f>
        <v>0.20082370722439227</v>
      </c>
      <c r="L73" s="43">
        <f>R67</f>
        <v>0.40320320445932611</v>
      </c>
      <c r="M73" s="43">
        <f>R68</f>
        <v>0.37105107173871293</v>
      </c>
      <c r="N73" s="43">
        <f>R69</f>
        <v>-0.56166941155568173</v>
      </c>
      <c r="O73" s="43">
        <f>R70</f>
        <v>-0.48676822873451608</v>
      </c>
      <c r="P73" s="43">
        <f>R71</f>
        <v>-7.2540658186204629E-2</v>
      </c>
      <c r="Q73" s="43">
        <f>R72</f>
        <v>0.27486566704214815</v>
      </c>
      <c r="R73" s="43">
        <v>1</v>
      </c>
      <c r="S73" s="43">
        <f>CORREL($Q$42:$Q$53,R42:R53)</f>
        <v>0.58715189497177123</v>
      </c>
      <c r="T73" s="43">
        <f>CORREL($Q$42:$Q$53,S42:S53)</f>
        <v>-0.1533142014112884</v>
      </c>
      <c r="U73" s="43">
        <f>CORREL($Q$42:$Q$53,T42:T53)</f>
        <v>-0.34564946301496091</v>
      </c>
      <c r="V73" s="43">
        <f>CORREL($Q$42:$Q$53,U42:U53)</f>
        <v>-0.58912137340169846</v>
      </c>
      <c r="W73" s="43">
        <f>CORREL($Q$42:$Q$53,V42:V53)</f>
        <v>-0.21836030763620332</v>
      </c>
    </row>
    <row r="74" spans="3:23">
      <c r="C74" s="153" t="s">
        <v>620</v>
      </c>
      <c r="D74" s="43">
        <f>S59</f>
        <v>0.67432529810534192</v>
      </c>
      <c r="E74" s="43">
        <f>S60</f>
        <v>0.73528116625693751</v>
      </c>
      <c r="F74" s="43">
        <f>S61</f>
        <v>-9.6023625876723667E-2</v>
      </c>
      <c r="G74" s="43">
        <f>S62</f>
        <v>-0.64699142571827362</v>
      </c>
      <c r="H74" s="43">
        <f>S63</f>
        <v>-0.86775279329051802</v>
      </c>
      <c r="I74" s="43">
        <f>S64</f>
        <v>-0.64852327833296819</v>
      </c>
      <c r="J74" s="43">
        <f>S65</f>
        <v>0.23074458606020651</v>
      </c>
      <c r="K74" s="43">
        <f>S66</f>
        <v>0.42990494262950529</v>
      </c>
      <c r="L74" s="43">
        <f>S67</f>
        <v>0.44284595109233471</v>
      </c>
      <c r="M74" s="43">
        <f>S68</f>
        <v>0.29729520830465977</v>
      </c>
      <c r="N74" s="43">
        <f>S69</f>
        <v>-0.22730645157039903</v>
      </c>
      <c r="O74" s="43">
        <f>S70</f>
        <v>-0.50224826323151439</v>
      </c>
      <c r="P74" s="43">
        <f>S71</f>
        <v>-0.50683944696633687</v>
      </c>
      <c r="Q74" s="43">
        <f>S72</f>
        <v>-0.24998706700385631</v>
      </c>
      <c r="R74" s="43">
        <f>S73</f>
        <v>0.58715189497177123</v>
      </c>
      <c r="S74" s="43">
        <v>1</v>
      </c>
      <c r="T74" s="43">
        <f>CORREL($R$42:$R$53,S42:S53)</f>
        <v>0.36908947068864517</v>
      </c>
      <c r="U74" s="43">
        <f>CORREL($R$42:$R$53,T42:T53)</f>
        <v>-6.7120812678517244E-2</v>
      </c>
      <c r="V74" s="43">
        <f>CORREL($R$42:$R$53,U42:U53)</f>
        <v>-0.40286030553163027</v>
      </c>
      <c r="W74" s="43">
        <f>CORREL($R$42:$R$53,V42:V53)</f>
        <v>-0.70023508250004141</v>
      </c>
    </row>
    <row r="75" spans="3:23">
      <c r="C75" s="153" t="s">
        <v>621</v>
      </c>
      <c r="D75" s="43">
        <f>T59</f>
        <v>0.13645230590066076</v>
      </c>
      <c r="E75" s="43">
        <f>T60</f>
        <v>0.25559648034433802</v>
      </c>
      <c r="F75" s="43">
        <f>T61</f>
        <v>-0.14549137076549609</v>
      </c>
      <c r="G75" s="43">
        <f>T62</f>
        <v>-0.62845715277499026</v>
      </c>
      <c r="H75" s="43">
        <f>T63</f>
        <v>-0.27251212457823593</v>
      </c>
      <c r="I75" s="43">
        <f>T64</f>
        <v>4.6124683871132208E-2</v>
      </c>
      <c r="J75" s="43">
        <f>T65</f>
        <v>0.65925829946821979</v>
      </c>
      <c r="K75" s="43">
        <f>T66</f>
        <v>0.50547658196877088</v>
      </c>
      <c r="L75" s="43">
        <f>T67</f>
        <v>-3.1274511798648021E-2</v>
      </c>
      <c r="M75" s="43">
        <f>T68</f>
        <v>-0.39460932044870461</v>
      </c>
      <c r="N75" s="43">
        <f>T69</f>
        <v>0.4503006219146915</v>
      </c>
      <c r="O75" s="43">
        <f>T70</f>
        <v>0.17076355068409671</v>
      </c>
      <c r="P75" s="43">
        <f>T71</f>
        <v>-0.53503915553905579</v>
      </c>
      <c r="Q75" s="43">
        <f>T72</f>
        <v>-0.71017937153644561</v>
      </c>
      <c r="R75" s="43">
        <f>T73</f>
        <v>-0.1533142014112884</v>
      </c>
      <c r="S75" s="43">
        <f>T74</f>
        <v>0.36908947068864517</v>
      </c>
      <c r="T75" s="43">
        <v>1</v>
      </c>
      <c r="U75" s="43">
        <f>CORREL($S$42:$S$53,T42:T53)</f>
        <v>9.1539099321029188E-2</v>
      </c>
      <c r="V75" s="43">
        <f>CORREL($S$42:$S$53,U42:U53)</f>
        <v>2.511480853556481E-2</v>
      </c>
      <c r="W75" s="43">
        <f>CORREL($S$42:$S$53,V42:V53)</f>
        <v>-0.40255362334501926</v>
      </c>
    </row>
    <row r="76" spans="3:23">
      <c r="C76" s="153" t="s">
        <v>622</v>
      </c>
      <c r="D76" s="43">
        <f>U59</f>
        <v>-0.16104359210089089</v>
      </c>
      <c r="E76" s="43">
        <f>U60</f>
        <v>-0.47928689890899445</v>
      </c>
      <c r="F76" s="43">
        <f>U61</f>
        <v>-0.68188077046600848</v>
      </c>
      <c r="G76" s="43">
        <f>U62</f>
        <v>-1.8965373467267576E-2</v>
      </c>
      <c r="H76" s="43">
        <f>U63</f>
        <v>0.29118138261707077</v>
      </c>
      <c r="I76" s="43">
        <f>U64</f>
        <v>6.25502836454188E-2</v>
      </c>
      <c r="J76" s="43">
        <f>U65</f>
        <v>0.1368347852758503</v>
      </c>
      <c r="K76" s="43">
        <f>U66</f>
        <v>2.4702014107822714E-2</v>
      </c>
      <c r="L76" s="43">
        <f>U67</f>
        <v>0.40518776340654888</v>
      </c>
      <c r="M76" s="43">
        <f>U68</f>
        <v>0.23388906094678868</v>
      </c>
      <c r="N76" s="43">
        <f>U69</f>
        <v>-8.8901658295414965E-2</v>
      </c>
      <c r="O76" s="43">
        <f>U70</f>
        <v>-0.28824383188840697</v>
      </c>
      <c r="P76" s="43">
        <f>U71</f>
        <v>-0.66357475969712509</v>
      </c>
      <c r="Q76" s="43">
        <f>U72</f>
        <v>-0.59449893450769431</v>
      </c>
      <c r="R76" s="43">
        <f>U73</f>
        <v>-0.34564946301496091</v>
      </c>
      <c r="S76" s="43">
        <f>U74</f>
        <v>-6.7120812678517244E-2</v>
      </c>
      <c r="T76" s="43">
        <f>U75</f>
        <v>9.1539099321029188E-2</v>
      </c>
      <c r="U76" s="43">
        <v>1</v>
      </c>
      <c r="V76" s="43">
        <f>CORREL($T$42:$T$53,U42:U53)</f>
        <v>0.7881819653563007</v>
      </c>
      <c r="W76" s="43">
        <f>CORREL($T$42:$T$53,V42:V53)</f>
        <v>0.11122640782740642</v>
      </c>
    </row>
    <row r="77" spans="3:23">
      <c r="C77" s="153" t="s">
        <v>623</v>
      </c>
      <c r="D77" s="43">
        <f>V59</f>
        <v>-0.42534375013806736</v>
      </c>
      <c r="E77" s="43">
        <f>V60</f>
        <v>-0.6924992268061797</v>
      </c>
      <c r="F77" s="43">
        <f>V61</f>
        <v>-0.52992293833960447</v>
      </c>
      <c r="G77" s="43">
        <f>V62</f>
        <v>0.31919990895435602</v>
      </c>
      <c r="H77" s="43">
        <f>V63</f>
        <v>0.5210321016285725</v>
      </c>
      <c r="I77" s="43">
        <f>V64</f>
        <v>0.36615387416972317</v>
      </c>
      <c r="J77" s="43">
        <f>V65</f>
        <v>0.17431606138802924</v>
      </c>
      <c r="K77" s="43">
        <f>V66</f>
        <v>-4.5528908558192818E-2</v>
      </c>
      <c r="L77" s="43">
        <f>V67</f>
        <v>0.16128245858805637</v>
      </c>
      <c r="M77" s="43">
        <f>V68</f>
        <v>-6.6546848326645383E-2</v>
      </c>
      <c r="N77" s="43">
        <f>V69</f>
        <v>0.13873804980449395</v>
      </c>
      <c r="O77" s="43">
        <f>V70</f>
        <v>-6.3510167320640132E-2</v>
      </c>
      <c r="P77" s="43">
        <f>V71</f>
        <v>-0.41189582213953541</v>
      </c>
      <c r="Q77" s="43">
        <f>V72</f>
        <v>-0.59087210241983512</v>
      </c>
      <c r="R77" s="43">
        <f>V73</f>
        <v>-0.58912137340169846</v>
      </c>
      <c r="S77" s="43">
        <f>V74</f>
        <v>-0.40286030553163027</v>
      </c>
      <c r="T77" s="43">
        <f>V75</f>
        <v>2.511480853556481E-2</v>
      </c>
      <c r="U77" s="43">
        <f>V76</f>
        <v>0.7881819653563007</v>
      </c>
      <c r="V77" s="43">
        <v>1</v>
      </c>
      <c r="W77" s="43">
        <f>CORREL($U$42:$U$53,V42:V53)</f>
        <v>0.36099477497342891</v>
      </c>
    </row>
    <row r="78" spans="3:23">
      <c r="C78" s="153" t="s">
        <v>624</v>
      </c>
      <c r="D78" s="43">
        <f>W59</f>
        <v>-0.81973110566695084</v>
      </c>
      <c r="E78" s="43">
        <f>W60</f>
        <v>-0.47936685826983982</v>
      </c>
      <c r="F78" s="43">
        <f>W61</f>
        <v>-0.19019314387859881</v>
      </c>
      <c r="G78" s="43">
        <f>W62</f>
        <v>0.48650862772520204</v>
      </c>
      <c r="H78" s="43">
        <f>W63</f>
        <v>0.51066431846305194</v>
      </c>
      <c r="I78" s="43">
        <f>W64</f>
        <v>0.43812058521616598</v>
      </c>
      <c r="J78" s="43">
        <f>W65</f>
        <v>6.1666921476279373E-3</v>
      </c>
      <c r="K78" s="43">
        <f>W66</f>
        <v>-5.5564158123521189E-2</v>
      </c>
      <c r="L78" s="43">
        <f>W67</f>
        <v>-0.16454822691818738</v>
      </c>
      <c r="M78" s="43">
        <f>W68</f>
        <v>-8.8708927616908045E-2</v>
      </c>
      <c r="N78" s="43">
        <f>W69</f>
        <v>-9.580184960582197E-2</v>
      </c>
      <c r="O78" s="43">
        <f>W70</f>
        <v>0.17765865974736017</v>
      </c>
      <c r="P78" s="43">
        <f>W71</f>
        <v>0.20754313419056497</v>
      </c>
      <c r="Q78" s="43">
        <f>W72</f>
        <v>0.13865857911093235</v>
      </c>
      <c r="R78" s="43">
        <f>W73</f>
        <v>-0.21836030763620332</v>
      </c>
      <c r="S78" s="43">
        <f>W74</f>
        <v>-0.70023508250004141</v>
      </c>
      <c r="T78" s="43">
        <f>W75</f>
        <v>-0.40255362334501926</v>
      </c>
      <c r="U78" s="43">
        <f>W76</f>
        <v>0.11122640782740642</v>
      </c>
      <c r="V78" s="43">
        <f>W77</f>
        <v>0.36099477497342891</v>
      </c>
      <c r="W78" s="43">
        <v>1</v>
      </c>
    </row>
    <row r="81" spans="3:17">
      <c r="C81" s="152" t="s">
        <v>628</v>
      </c>
      <c r="H81" s="152" t="s">
        <v>630</v>
      </c>
    </row>
    <row r="83" spans="3:17">
      <c r="C83" s="215" t="s">
        <v>629</v>
      </c>
      <c r="D83" s="229" t="s">
        <v>164</v>
      </c>
      <c r="E83" s="229" t="s">
        <v>399</v>
      </c>
      <c r="F83" s="229" t="s">
        <v>400</v>
      </c>
      <c r="H83" s="15" t="s">
        <v>273</v>
      </c>
      <c r="I83" s="15" t="s">
        <v>631</v>
      </c>
      <c r="J83" s="15" t="s">
        <v>632</v>
      </c>
      <c r="K83" s="15" t="s">
        <v>633</v>
      </c>
      <c r="L83" s="15" t="s">
        <v>634</v>
      </c>
      <c r="M83" s="15" t="s">
        <v>635</v>
      </c>
      <c r="N83" s="15" t="s">
        <v>636</v>
      </c>
      <c r="O83" s="15" t="s">
        <v>637</v>
      </c>
      <c r="P83" s="15" t="s">
        <v>638</v>
      </c>
      <c r="Q83" s="12"/>
    </row>
    <row r="84" spans="3:17">
      <c r="C84" s="216">
        <v>1</v>
      </c>
      <c r="D84" s="34">
        <v>6.5670395631591303</v>
      </c>
      <c r="E84" s="34">
        <v>32.835197815795603</v>
      </c>
      <c r="F84" s="34">
        <v>32.835197815795603</v>
      </c>
      <c r="H84" s="99">
        <v>1</v>
      </c>
      <c r="I84" s="34">
        <v>-0.24148595900370801</v>
      </c>
      <c r="J84" s="34">
        <v>8.0000170281810098E-2</v>
      </c>
      <c r="K84" s="34">
        <v>0.110850906618138</v>
      </c>
      <c r="L84" s="34">
        <v>-0.52265130183780195</v>
      </c>
      <c r="M84" s="34">
        <v>0.191850867623232</v>
      </c>
      <c r="N84" s="34">
        <v>-5.3603807938782097E-2</v>
      </c>
      <c r="O84" s="34">
        <v>0.17067753780216999</v>
      </c>
      <c r="P84" s="34">
        <v>-5.5791968240299403E-2</v>
      </c>
    </row>
    <row r="85" spans="3:17">
      <c r="C85" s="216">
        <v>2</v>
      </c>
      <c r="D85" s="34">
        <v>4.6212557951330302</v>
      </c>
      <c r="E85" s="34">
        <v>23.106278975665099</v>
      </c>
      <c r="F85" s="34">
        <v>55.941476791460801</v>
      </c>
      <c r="H85" s="99">
        <v>2</v>
      </c>
      <c r="I85" s="34">
        <v>-0.33219326527977</v>
      </c>
      <c r="J85" s="34">
        <v>8.7828078300237505E-2</v>
      </c>
      <c r="K85" s="34">
        <v>0.15042680887063301</v>
      </c>
      <c r="L85" s="34">
        <v>0.126006415817286</v>
      </c>
      <c r="M85" s="34">
        <v>-0.28137332310624003</v>
      </c>
      <c r="N85" s="34">
        <v>-5.0894889437176398E-2</v>
      </c>
      <c r="O85" s="34">
        <v>-0.15465937934430601</v>
      </c>
      <c r="P85" s="34">
        <v>-0.11385503362865899</v>
      </c>
    </row>
    <row r="86" spans="3:17">
      <c r="C86" s="216">
        <v>3</v>
      </c>
      <c r="D86" s="34">
        <v>3.95738181824089</v>
      </c>
      <c r="E86" s="34">
        <v>19.7869090912044</v>
      </c>
      <c r="F86" s="34">
        <v>75.728385882665194</v>
      </c>
      <c r="H86" s="99">
        <v>3</v>
      </c>
      <c r="I86" s="34">
        <v>4.9473927619160599E-2</v>
      </c>
      <c r="J86" s="34">
        <v>0.16216022716037601</v>
      </c>
      <c r="K86" s="34">
        <v>0.40856685889713701</v>
      </c>
      <c r="L86" s="34">
        <v>-6.7667256964347E-2</v>
      </c>
      <c r="M86" s="34">
        <v>0.33973951083786902</v>
      </c>
      <c r="N86" s="34">
        <v>-0.23491968933482099</v>
      </c>
      <c r="O86" s="34">
        <v>-0.20289808439287499</v>
      </c>
      <c r="P86" s="34">
        <v>0.256173418072624</v>
      </c>
    </row>
    <row r="87" spans="3:17">
      <c r="C87" s="216">
        <v>4</v>
      </c>
      <c r="D87" s="34">
        <v>1.74355741482458</v>
      </c>
      <c r="E87" s="34">
        <v>8.7177870741229295</v>
      </c>
      <c r="F87" s="34">
        <v>84.446172956788203</v>
      </c>
      <c r="H87" s="99">
        <v>4</v>
      </c>
      <c r="I87" s="34">
        <v>0.272452403727107</v>
      </c>
      <c r="J87" s="34">
        <v>0.20458255431009001</v>
      </c>
      <c r="K87" s="34">
        <v>-0.137558176212209</v>
      </c>
      <c r="L87" s="34">
        <v>-8.0534546762941001E-2</v>
      </c>
      <c r="M87" s="34">
        <v>-0.12287797434145201</v>
      </c>
      <c r="N87" s="34">
        <v>-0.174693199858413</v>
      </c>
      <c r="O87" s="34">
        <v>0.48438883251693299</v>
      </c>
      <c r="P87" s="34">
        <v>0.27226170324542298</v>
      </c>
    </row>
    <row r="88" spans="3:17">
      <c r="C88" s="216">
        <v>5</v>
      </c>
      <c r="D88" s="34">
        <v>0.88518640092202105</v>
      </c>
      <c r="E88" s="34">
        <v>4.4259320046101003</v>
      </c>
      <c r="F88" s="34">
        <v>88.872104961398307</v>
      </c>
      <c r="H88" s="99">
        <v>5</v>
      </c>
      <c r="I88" s="34">
        <v>0.33371622227728798</v>
      </c>
      <c r="J88" s="34">
        <v>3.4198452421407698E-2</v>
      </c>
      <c r="K88" s="34">
        <v>-0.14002898330199301</v>
      </c>
      <c r="L88" s="34">
        <v>-0.21469562360729999</v>
      </c>
      <c r="M88" s="34">
        <v>-7.9177389793582603E-2</v>
      </c>
      <c r="N88" s="34">
        <v>-4.2215557137612297E-2</v>
      </c>
      <c r="O88" s="34">
        <v>-0.108491465224097</v>
      </c>
      <c r="P88" s="34">
        <v>-0.41673086251706098</v>
      </c>
    </row>
    <row r="89" spans="3:17">
      <c r="C89" s="216">
        <v>6</v>
      </c>
      <c r="D89" s="34">
        <v>0.64300567870549097</v>
      </c>
      <c r="E89" s="34">
        <v>3.21502839352745</v>
      </c>
      <c r="F89" s="34">
        <v>92.087133354925697</v>
      </c>
      <c r="H89" s="99">
        <v>6</v>
      </c>
      <c r="I89" s="34">
        <v>0.30758970794469598</v>
      </c>
      <c r="J89" s="34">
        <v>-0.104728930705415</v>
      </c>
      <c r="K89" s="34">
        <v>4.9867760388818697E-2</v>
      </c>
      <c r="L89" s="34">
        <v>9.6923158335632101E-2</v>
      </c>
      <c r="M89" s="34">
        <v>0.33425254268209098</v>
      </c>
      <c r="N89" s="34">
        <v>0.35999658952963498</v>
      </c>
      <c r="O89" s="34">
        <v>0.312198435640066</v>
      </c>
      <c r="P89" s="34">
        <v>-0.14578954652576001</v>
      </c>
    </row>
    <row r="90" spans="3:17">
      <c r="C90" s="216">
        <v>7</v>
      </c>
      <c r="D90" s="34">
        <v>0.50597878353164005</v>
      </c>
      <c r="E90" s="34">
        <v>2.5298939176582</v>
      </c>
      <c r="F90" s="34">
        <v>94.617027272583897</v>
      </c>
      <c r="H90" s="99">
        <v>7</v>
      </c>
      <c r="I90" s="34">
        <v>-1.0468405678269699E-2</v>
      </c>
      <c r="J90" s="34">
        <v>-0.36647042664400398</v>
      </c>
      <c r="K90" s="34">
        <v>0.16104844108139199</v>
      </c>
      <c r="L90" s="34">
        <v>0.228873903413088</v>
      </c>
      <c r="M90" s="34">
        <v>-0.35068943207265901</v>
      </c>
      <c r="N90" s="34">
        <v>1.55835395066277E-2</v>
      </c>
      <c r="O90" s="34">
        <v>0.114685454992806</v>
      </c>
      <c r="P90" s="34">
        <v>0.35556238836262399</v>
      </c>
    </row>
    <row r="91" spans="3:17">
      <c r="C91" s="216">
        <v>8</v>
      </c>
      <c r="D91" s="34">
        <v>0.47376871231602002</v>
      </c>
      <c r="E91" s="34">
        <v>2.3688435615800998</v>
      </c>
      <c r="F91" s="34">
        <v>96.985870834164004</v>
      </c>
      <c r="H91" s="99">
        <v>8</v>
      </c>
      <c r="I91" s="34">
        <v>-0.178224428389165</v>
      </c>
      <c r="J91" s="34">
        <v>-0.25053771573823402</v>
      </c>
      <c r="K91" s="34">
        <v>7.86986962653905E-2</v>
      </c>
      <c r="L91" s="34">
        <v>0.47321058444335201</v>
      </c>
      <c r="M91" s="34">
        <v>0.24776496165539399</v>
      </c>
      <c r="N91" s="34">
        <v>-8.8917554642637901E-3</v>
      </c>
      <c r="O91" s="34">
        <v>-1.8103707645844801E-2</v>
      </c>
      <c r="P91" s="34">
        <v>1.4772074100131901E-2</v>
      </c>
    </row>
    <row r="92" spans="3:17">
      <c r="C92" s="216">
        <v>9</v>
      </c>
      <c r="D92" s="34">
        <v>0.28884324902583802</v>
      </c>
      <c r="E92" s="34">
        <v>1.44421624512919</v>
      </c>
      <c r="F92" s="34">
        <v>98.430087079293202</v>
      </c>
      <c r="H92" s="99">
        <v>9</v>
      </c>
      <c r="I92" s="34">
        <v>-0.23278235362194399</v>
      </c>
      <c r="J92" s="34">
        <v>-4.8366204308450303E-2</v>
      </c>
      <c r="K92" s="34">
        <v>-0.29334812805120802</v>
      </c>
      <c r="L92" s="34">
        <v>0.137050867298602</v>
      </c>
      <c r="M92" s="34">
        <v>0.51038525308054605</v>
      </c>
      <c r="N92" s="34">
        <v>0.133498576638823</v>
      </c>
      <c r="O92" s="34">
        <v>-0.13785044447697001</v>
      </c>
      <c r="P92" s="34">
        <v>1.19546860617458E-2</v>
      </c>
    </row>
    <row r="93" spans="3:17">
      <c r="C93" s="216">
        <v>10</v>
      </c>
      <c r="D93" s="34">
        <v>0.25047510090858299</v>
      </c>
      <c r="E93" s="34">
        <v>1.2523755045429099</v>
      </c>
      <c r="F93" s="34">
        <v>99.682462583836099</v>
      </c>
      <c r="H93" s="99">
        <v>10</v>
      </c>
      <c r="I93" s="34">
        <v>-0.17258798140228801</v>
      </c>
      <c r="J93" s="34">
        <v>0.18653054436917799</v>
      </c>
      <c r="K93" s="34">
        <v>-0.34879206526324202</v>
      </c>
      <c r="L93" s="34">
        <v>-3.2732093948169803E-2</v>
      </c>
      <c r="M93" s="34">
        <v>-0.34981217132407</v>
      </c>
      <c r="N93" s="34">
        <v>0.240012288580042</v>
      </c>
      <c r="O93" s="34">
        <v>-9.9385359110724797E-2</v>
      </c>
      <c r="P93" s="34">
        <v>7.9363556705784294E-2</v>
      </c>
    </row>
    <row r="94" spans="3:17">
      <c r="C94" s="216">
        <v>11</v>
      </c>
      <c r="D94" s="34">
        <v>6.3507483232762604E-2</v>
      </c>
      <c r="E94" s="34">
        <v>0.31753741616381298</v>
      </c>
      <c r="F94" s="34">
        <v>100</v>
      </c>
      <c r="H94" s="99">
        <v>11</v>
      </c>
      <c r="I94" s="34">
        <v>0.14782325958983</v>
      </c>
      <c r="J94" s="34">
        <v>-0.21457906168912899</v>
      </c>
      <c r="K94" s="34">
        <v>0.31528113351863601</v>
      </c>
      <c r="L94" s="34">
        <v>-0.23509023523429801</v>
      </c>
      <c r="M94" s="34">
        <v>-6.8230503939221601E-2</v>
      </c>
      <c r="N94" s="34">
        <v>-0.15128709031228099</v>
      </c>
      <c r="O94" s="34">
        <v>-0.46971127106744098</v>
      </c>
      <c r="P94" s="34">
        <v>6.0344531768811799E-2</v>
      </c>
    </row>
    <row r="95" spans="3:17">
      <c r="C95" s="216">
        <v>12</v>
      </c>
      <c r="D95" s="34">
        <v>0</v>
      </c>
      <c r="E95" s="34">
        <v>0</v>
      </c>
      <c r="F95" s="34">
        <v>100</v>
      </c>
      <c r="H95" s="99">
        <v>12</v>
      </c>
      <c r="I95" s="34">
        <v>0.25594272803329399</v>
      </c>
      <c r="J95" s="34">
        <v>-5.9238905178093403E-2</v>
      </c>
      <c r="K95" s="34">
        <v>0.33008249880609902</v>
      </c>
      <c r="L95" s="34">
        <v>2.2228577920359802E-2</v>
      </c>
      <c r="M95" s="34">
        <v>-3.4463487503543298E-2</v>
      </c>
      <c r="N95" s="34">
        <v>-2.09839797569202E-2</v>
      </c>
      <c r="O95" s="34">
        <v>0.250422422636708</v>
      </c>
      <c r="P95" s="34">
        <v>-3.3778939564255803E-2</v>
      </c>
    </row>
    <row r="96" spans="3:17">
      <c r="H96" s="99">
        <v>13</v>
      </c>
      <c r="I96" s="34">
        <v>0.16331052283642</v>
      </c>
      <c r="J96" s="34">
        <v>0.34491676410469602</v>
      </c>
      <c r="K96" s="34">
        <v>0.15502028239506099</v>
      </c>
      <c r="L96" s="34">
        <v>0.19086963700867901</v>
      </c>
      <c r="M96" s="34">
        <v>5.7734376487965901E-2</v>
      </c>
      <c r="N96" s="34">
        <v>0.34162815162562998</v>
      </c>
      <c r="O96" s="34">
        <v>-3.2869110065705302E-2</v>
      </c>
      <c r="P96" s="34">
        <v>0.124818955556567</v>
      </c>
    </row>
    <row r="97" spans="2:16">
      <c r="H97" s="99">
        <v>14</v>
      </c>
      <c r="I97" s="34">
        <v>3.2565979717715E-2</v>
      </c>
      <c r="J97" s="34">
        <v>0.440902064653107</v>
      </c>
      <c r="K97" s="34">
        <v>3.5300355288180998E-2</v>
      </c>
      <c r="L97" s="34">
        <v>0.110145405740705</v>
      </c>
      <c r="M97" s="34">
        <v>-5.1435813864355098E-2</v>
      </c>
      <c r="N97" s="34">
        <v>0.213998164326412</v>
      </c>
      <c r="O97" s="34">
        <v>-0.21391561992456301</v>
      </c>
      <c r="P97" s="34">
        <v>-1.5815955974997499E-2</v>
      </c>
    </row>
    <row r="98" spans="2:16">
      <c r="H98" s="99">
        <v>15</v>
      </c>
      <c r="I98" s="34">
        <v>-0.288770082057966</v>
      </c>
      <c r="J98" s="34">
        <v>0.20516332604618601</v>
      </c>
      <c r="K98" s="34">
        <v>-2.0929329436295001E-3</v>
      </c>
      <c r="L98" s="34">
        <v>9.4411316949179105E-2</v>
      </c>
      <c r="M98" s="34">
        <v>9.8877719440772296E-2</v>
      </c>
      <c r="N98" s="34">
        <v>-0.487229395565073</v>
      </c>
      <c r="O98" s="34">
        <v>0.26520671785022099</v>
      </c>
      <c r="P98" s="34">
        <v>-0.301649775801204</v>
      </c>
    </row>
    <row r="99" spans="2:16">
      <c r="H99" s="99">
        <v>16</v>
      </c>
      <c r="I99" s="34">
        <v>-0.36212864229835401</v>
      </c>
      <c r="J99" s="34">
        <v>-7.2997709045552805E-2</v>
      </c>
      <c r="K99" s="34">
        <v>5.4813559122191401E-2</v>
      </c>
      <c r="L99" s="34">
        <v>-8.87304529196669E-2</v>
      </c>
      <c r="M99" s="34">
        <v>-4.6471610479822102E-2</v>
      </c>
      <c r="N99" s="34">
        <v>3.5892836542284201E-2</v>
      </c>
      <c r="O99" s="34">
        <v>0.28958103832469501</v>
      </c>
      <c r="P99" s="34">
        <v>0.23880779010068701</v>
      </c>
    </row>
    <row r="100" spans="2:16">
      <c r="H100" s="99">
        <v>17</v>
      </c>
      <c r="I100" s="34">
        <v>-0.103052045203128</v>
      </c>
      <c r="J100" s="34">
        <v>-0.35298040171344303</v>
      </c>
      <c r="K100" s="34">
        <v>0.18565087923557599</v>
      </c>
      <c r="L100" s="34">
        <v>-5.1012363864834098E-2</v>
      </c>
      <c r="M100" s="34">
        <v>-0.14441668895412299</v>
      </c>
      <c r="N100" s="34">
        <v>0.25577972580420999</v>
      </c>
      <c r="O100" s="34">
        <v>0.113413708808885</v>
      </c>
      <c r="P100" s="34">
        <v>-0.50307353539490296</v>
      </c>
    </row>
    <row r="101" spans="2:16">
      <c r="E101" t="s">
        <v>640</v>
      </c>
      <c r="H101" s="99">
        <v>18</v>
      </c>
      <c r="I101" s="34">
        <v>3.6769865609136997E-2</v>
      </c>
      <c r="J101" s="34">
        <v>-0.26279596296892299</v>
      </c>
      <c r="K101" s="34">
        <v>-0.36090458128396102</v>
      </c>
      <c r="L101" s="34">
        <v>-0.176255893175088</v>
      </c>
      <c r="M101" s="34">
        <v>7.0410573208603999E-2</v>
      </c>
      <c r="N101" s="34">
        <v>-3.7109035154046101E-2</v>
      </c>
      <c r="O101" s="34">
        <v>-0.115944781966004</v>
      </c>
      <c r="P101" s="34">
        <v>9.8047422068296905E-2</v>
      </c>
    </row>
    <row r="102" spans="2:16">
      <c r="H102" s="99">
        <v>19</v>
      </c>
      <c r="I102" s="34">
        <v>0.18100872580053501</v>
      </c>
      <c r="J102" s="34">
        <v>-0.25801306901735099</v>
      </c>
      <c r="K102" s="34">
        <v>-0.299876632285141</v>
      </c>
      <c r="L102" s="34">
        <v>-9.6019625447916201E-2</v>
      </c>
      <c r="M102" s="34">
        <v>0.104251322263806</v>
      </c>
      <c r="N102" s="34">
        <v>-0.142276620056316</v>
      </c>
      <c r="O102" s="34">
        <v>-6.7403029628334499E-2</v>
      </c>
      <c r="P102" s="34">
        <v>0.21719152583385301</v>
      </c>
    </row>
    <row r="103" spans="2:16">
      <c r="H103" s="99">
        <v>20</v>
      </c>
      <c r="I103" s="34">
        <v>0.24182221412888599</v>
      </c>
      <c r="J103" s="34">
        <v>2.8844324211469201E-2</v>
      </c>
      <c r="K103" s="34">
        <v>-0.161286634841103</v>
      </c>
      <c r="L103" s="34">
        <v>0.429231466324968</v>
      </c>
      <c r="M103" s="34">
        <v>-8.8508264418933905E-2</v>
      </c>
      <c r="N103" s="34">
        <v>-0.43605631152950602</v>
      </c>
      <c r="O103" s="34">
        <v>-6.5798002323580795E-2</v>
      </c>
      <c r="P103" s="34">
        <v>-0.19407970729519</v>
      </c>
    </row>
    <row r="105" spans="2:16">
      <c r="B105" t="s">
        <v>639</v>
      </c>
    </row>
    <row r="107" spans="2:16">
      <c r="C107" s="153" t="s">
        <v>631</v>
      </c>
      <c r="D107" s="153" t="s">
        <v>632</v>
      </c>
      <c r="E107" s="153" t="s">
        <v>633</v>
      </c>
      <c r="F107" s="153" t="s">
        <v>634</v>
      </c>
      <c r="G107" s="153" t="s">
        <v>635</v>
      </c>
      <c r="H107" s="153" t="s">
        <v>636</v>
      </c>
      <c r="I107" s="153" t="s">
        <v>637</v>
      </c>
      <c r="J107" s="153" t="s">
        <v>638</v>
      </c>
    </row>
    <row r="108" spans="2:16">
      <c r="B108" s="1" t="s">
        <v>590</v>
      </c>
      <c r="C108" s="34">
        <f t="array" ref="C108:J119">MMULT(C42:V53,I84:P103)</f>
        <v>0.24181216668682709</v>
      </c>
      <c r="D108" s="34">
        <v>-1.5831298380931687</v>
      </c>
      <c r="E108" s="34">
        <v>-0.71920487038241265</v>
      </c>
      <c r="F108" s="34">
        <v>0.72333614505625643</v>
      </c>
      <c r="G108" s="34">
        <v>5.9900955203778403E-2</v>
      </c>
      <c r="H108" s="34">
        <v>-2.3418294775430948E-2</v>
      </c>
      <c r="I108" s="34">
        <v>-0.40755369606164382</v>
      </c>
      <c r="J108" s="34">
        <v>-0.43159480713943921</v>
      </c>
    </row>
    <row r="109" spans="2:16">
      <c r="B109" s="1" t="s">
        <v>591</v>
      </c>
      <c r="C109" s="34">
        <v>-0.82822389481460768</v>
      </c>
      <c r="D109" s="34">
        <v>-0.93466913072400581</v>
      </c>
      <c r="E109" s="34">
        <v>-1.2103457399398807</v>
      </c>
      <c r="F109" s="34">
        <v>0.61106873081637914</v>
      </c>
      <c r="G109" s="34">
        <v>0.33691265196287534</v>
      </c>
      <c r="H109" s="34">
        <v>0.54674914850649314</v>
      </c>
      <c r="I109" s="34">
        <v>-0.10616332682514681</v>
      </c>
      <c r="J109" s="34">
        <v>-0.19152666095873419</v>
      </c>
    </row>
    <row r="110" spans="2:16">
      <c r="B110" s="1" t="s">
        <v>592</v>
      </c>
      <c r="C110" s="34">
        <v>-0.18760579070252018</v>
      </c>
      <c r="D110" s="34">
        <v>-2.3701587560148529</v>
      </c>
      <c r="E110" s="34">
        <v>-1.6507592469504517</v>
      </c>
      <c r="F110" s="34">
        <v>0.24425814884872943</v>
      </c>
      <c r="G110" s="34">
        <v>0.29489832834210233</v>
      </c>
      <c r="H110" s="34">
        <v>-0.46886085669552147</v>
      </c>
      <c r="I110" s="34">
        <v>0.17869312372523882</v>
      </c>
      <c r="J110" s="34">
        <v>-0.17523234303454194</v>
      </c>
    </row>
    <row r="111" spans="2:16">
      <c r="B111" s="1" t="s">
        <v>603</v>
      </c>
      <c r="C111" s="34">
        <v>-0.60368568301625414</v>
      </c>
      <c r="D111" s="34">
        <v>-0.34569882655144696</v>
      </c>
      <c r="E111" s="34">
        <v>-1.1420340381316214</v>
      </c>
      <c r="F111" s="34">
        <v>0.47439329734857583</v>
      </c>
      <c r="G111" s="34">
        <v>-4.038859370757375E-3</v>
      </c>
      <c r="H111" s="34">
        <v>0.25297043503619632</v>
      </c>
      <c r="I111" s="34">
        <v>0.1245245817241292</v>
      </c>
      <c r="J111" s="34">
        <v>-1.4018175894216389E-2</v>
      </c>
    </row>
    <row r="112" spans="2:16">
      <c r="B112" s="1" t="s">
        <v>593</v>
      </c>
      <c r="C112" s="34">
        <v>-0.36758718438826415</v>
      </c>
      <c r="D112" s="34">
        <v>-1.408907127262379</v>
      </c>
      <c r="E112" s="34">
        <v>-1.6128214575068947</v>
      </c>
      <c r="F112" s="34">
        <v>0.20910282905350386</v>
      </c>
      <c r="G112" s="34">
        <v>0.44637549567242957</v>
      </c>
      <c r="H112" s="34">
        <v>-9.8957374012373367E-4</v>
      </c>
      <c r="I112" s="34">
        <v>-0.33163713787143645</v>
      </c>
      <c r="J112" s="34">
        <v>0.34395145520587911</v>
      </c>
    </row>
    <row r="113" spans="2:10">
      <c r="B113" s="1" t="s">
        <v>594</v>
      </c>
      <c r="C113" s="34">
        <v>-0.57070860494406217</v>
      </c>
      <c r="D113" s="34">
        <v>-1.3862735793366325</v>
      </c>
      <c r="E113" s="34">
        <v>-2.588561820009688</v>
      </c>
      <c r="F113" s="34">
        <v>0.86116135745340938</v>
      </c>
      <c r="G113" s="34">
        <v>-0.2539454369716504</v>
      </c>
      <c r="H113" s="34">
        <v>0.25486692283636014</v>
      </c>
      <c r="I113" s="34">
        <v>0.10290996580193196</v>
      </c>
      <c r="J113" s="34">
        <v>3.1200981368656816E-2</v>
      </c>
    </row>
    <row r="114" spans="2:10">
      <c r="B114" s="1" t="s">
        <v>595</v>
      </c>
      <c r="C114" s="34">
        <v>-0.50480618715043013</v>
      </c>
      <c r="D114" s="34">
        <v>-1.4393235938898228</v>
      </c>
      <c r="E114" s="34">
        <v>-2.0084286092640586</v>
      </c>
      <c r="F114" s="34">
        <v>0.88842710927856405</v>
      </c>
      <c r="G114" s="34">
        <v>-0.20106490985526515</v>
      </c>
      <c r="H114" s="34">
        <v>5.996780893002529E-2</v>
      </c>
      <c r="I114" s="34">
        <v>-0.43516903877676516</v>
      </c>
      <c r="J114" s="34">
        <v>9.4350395847898477E-2</v>
      </c>
    </row>
    <row r="115" spans="2:10">
      <c r="B115" s="1" t="s">
        <v>596</v>
      </c>
      <c r="C115" s="34">
        <v>1.2571426184172447</v>
      </c>
      <c r="D115" s="34">
        <v>-1.9462109157091259</v>
      </c>
      <c r="E115" s="34">
        <v>-1.6349905199705919</v>
      </c>
      <c r="F115" s="34">
        <v>1.0949184553272542</v>
      </c>
      <c r="G115" s="34">
        <v>0.13461557768599924</v>
      </c>
      <c r="H115" s="34">
        <v>0.12605969577269571</v>
      </c>
      <c r="I115" s="34">
        <v>-0.2271140215735229</v>
      </c>
      <c r="J115" s="34">
        <v>-0.18240023897438615</v>
      </c>
    </row>
    <row r="116" spans="2:10">
      <c r="B116" s="1" t="s">
        <v>597</v>
      </c>
      <c r="C116" s="34">
        <v>1.3958619823111178</v>
      </c>
      <c r="D116" s="34">
        <v>-1.592278880839515</v>
      </c>
      <c r="E116" s="34">
        <v>-1.3160220591639302</v>
      </c>
      <c r="F116" s="34">
        <v>0.15115920193895727</v>
      </c>
      <c r="G116" s="34">
        <v>7.4965166876247796E-2</v>
      </c>
      <c r="H116" s="34">
        <v>0.2047426899192604</v>
      </c>
      <c r="I116" s="34">
        <v>-0.14891109307461223</v>
      </c>
      <c r="J116" s="34">
        <v>-3.3172260520302074E-2</v>
      </c>
    </row>
    <row r="117" spans="2:10">
      <c r="B117" s="1" t="s">
        <v>598</v>
      </c>
      <c r="C117" s="34">
        <v>-1.3976406416628371</v>
      </c>
      <c r="D117" s="34">
        <v>-2.4673079297977218</v>
      </c>
      <c r="E117" s="34">
        <v>-0.30271360429880173</v>
      </c>
      <c r="F117" s="34">
        <v>0.82319731283082287</v>
      </c>
      <c r="G117" s="34">
        <v>-0.10476275204032656</v>
      </c>
      <c r="H117" s="34">
        <v>0.15250451984836286</v>
      </c>
      <c r="I117" s="34">
        <v>0.24166756722065463</v>
      </c>
      <c r="J117" s="34">
        <v>0.4386095268593877</v>
      </c>
    </row>
    <row r="118" spans="2:10">
      <c r="B118" s="1" t="s">
        <v>599</v>
      </c>
      <c r="C118" s="34">
        <v>0.15293516959722409</v>
      </c>
      <c r="D118" s="34">
        <v>-0.39244559295474579</v>
      </c>
      <c r="E118" s="34">
        <v>-0.81701069588798658</v>
      </c>
      <c r="F118" s="34">
        <v>0.68401869038366447</v>
      </c>
      <c r="G118" s="34">
        <v>-0.36919490675723921</v>
      </c>
      <c r="H118" s="34">
        <v>-1.9797280707706921E-2</v>
      </c>
      <c r="I118" s="34">
        <v>-0.26871346052891054</v>
      </c>
      <c r="J118" s="34">
        <v>-6.1043983342142061E-2</v>
      </c>
    </row>
    <row r="119" spans="2:10">
      <c r="B119" s="1" t="s">
        <v>600</v>
      </c>
      <c r="C119" s="34">
        <v>0.26011222418336016</v>
      </c>
      <c r="D119" s="34">
        <v>-0.65188562280832052</v>
      </c>
      <c r="E119" s="34">
        <v>-0.96109184185376406</v>
      </c>
      <c r="F119" s="34">
        <v>1.483657547265798</v>
      </c>
      <c r="G119" s="34">
        <v>0.45000367538848884</v>
      </c>
      <c r="H119" s="34">
        <v>-3.5485173381763102E-2</v>
      </c>
      <c r="I119" s="34">
        <v>-5.6679371298715364E-2</v>
      </c>
      <c r="J119" s="34">
        <v>0.14037294961947383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Z505"/>
  <sheetViews>
    <sheetView workbookViewId="0">
      <selection activeCell="B2" sqref="B2"/>
    </sheetView>
  </sheetViews>
  <sheetFormatPr baseColWidth="10" defaultRowHeight="12" x14ac:dyDescent="0"/>
  <cols>
    <col min="45" max="45" width="10.1640625" customWidth="1"/>
    <col min="46" max="46" width="9.33203125" customWidth="1"/>
    <col min="47" max="47" width="12.33203125" customWidth="1"/>
  </cols>
  <sheetData>
    <row r="2" spans="2:52" ht="15">
      <c r="B2" s="22" t="s">
        <v>447</v>
      </c>
    </row>
    <row r="3" spans="2:52" ht="15">
      <c r="B3" s="22"/>
    </row>
    <row r="4" spans="2:52">
      <c r="B4" s="98" t="s">
        <v>344</v>
      </c>
      <c r="AB4" t="s">
        <v>532</v>
      </c>
      <c r="AJ4" t="s">
        <v>523</v>
      </c>
      <c r="AR4" t="s">
        <v>535</v>
      </c>
      <c r="AW4" t="s">
        <v>274</v>
      </c>
    </row>
    <row r="5" spans="2:52">
      <c r="Q5" s="98" t="s">
        <v>260</v>
      </c>
      <c r="AB5" s="5" t="s">
        <v>471</v>
      </c>
      <c r="AC5" s="5" t="s">
        <v>508</v>
      </c>
      <c r="AD5" s="5" t="s">
        <v>509</v>
      </c>
      <c r="AE5" s="5" t="s">
        <v>510</v>
      </c>
      <c r="AF5" s="5" t="s">
        <v>511</v>
      </c>
      <c r="AG5" s="5" t="s">
        <v>512</v>
      </c>
      <c r="AH5" s="5" t="s">
        <v>513</v>
      </c>
      <c r="AJ5" s="5" t="s">
        <v>471</v>
      </c>
      <c r="AK5" s="5" t="s">
        <v>508</v>
      </c>
      <c r="AL5" s="5" t="s">
        <v>509</v>
      </c>
      <c r="AM5" s="5" t="s">
        <v>510</v>
      </c>
      <c r="AN5" s="5" t="s">
        <v>511</v>
      </c>
      <c r="AO5" s="5" t="s">
        <v>512</v>
      </c>
      <c r="AP5" s="5" t="s">
        <v>513</v>
      </c>
      <c r="AR5" s="5" t="s">
        <v>271</v>
      </c>
      <c r="AS5" s="5" t="s">
        <v>164</v>
      </c>
      <c r="AT5" s="5" t="s">
        <v>264</v>
      </c>
      <c r="AU5" s="5" t="s">
        <v>272</v>
      </c>
      <c r="AW5" s="5" t="s">
        <v>471</v>
      </c>
      <c r="AX5" s="5" t="s">
        <v>279</v>
      </c>
      <c r="AY5" s="5" t="s">
        <v>248</v>
      </c>
      <c r="AZ5" s="5" t="s">
        <v>249</v>
      </c>
    </row>
    <row r="6" spans="2:52">
      <c r="B6" t="s">
        <v>474</v>
      </c>
      <c r="AB6" s="5">
        <v>1</v>
      </c>
      <c r="AC6" s="16">
        <v>0.69448278961873999</v>
      </c>
      <c r="AD6" s="16">
        <v>5.0672211891178397E-3</v>
      </c>
      <c r="AE6" s="16">
        <v>0.376051180852781</v>
      </c>
      <c r="AF6" s="16">
        <v>0.194696172094137</v>
      </c>
      <c r="AG6" s="16">
        <v>2.1780001440720301E-2</v>
      </c>
      <c r="AH6" s="16">
        <v>0.79982226479686802</v>
      </c>
      <c r="AJ6" s="5">
        <v>1</v>
      </c>
      <c r="AK6" s="16">
        <v>0.43987915014012502</v>
      </c>
      <c r="AL6" s="16">
        <v>-0.431481122556236</v>
      </c>
      <c r="AM6" s="16">
        <v>1.6948485470251899E-2</v>
      </c>
      <c r="AN6" s="16">
        <v>-0.18317274682986701</v>
      </c>
      <c r="AO6" s="16">
        <v>-0.45682763561037698</v>
      </c>
      <c r="AP6" s="16">
        <v>0.614653869386104</v>
      </c>
      <c r="AR6" s="99">
        <v>1</v>
      </c>
      <c r="AS6" s="16">
        <v>0.127</v>
      </c>
      <c r="AT6" s="29">
        <f>(AS6/SUM($AS6:$AS11))*100</f>
        <v>52.47933884297521</v>
      </c>
      <c r="AU6" s="29">
        <f>AT6</f>
        <v>52.47933884297521</v>
      </c>
      <c r="AW6" s="5">
        <v>1</v>
      </c>
      <c r="AX6" s="16">
        <v>-0.60157120213539605</v>
      </c>
      <c r="AY6" s="16">
        <v>5.8267964550551297E-2</v>
      </c>
      <c r="AZ6" s="16">
        <v>0.79669124085552201</v>
      </c>
    </row>
    <row r="7" spans="2:52">
      <c r="E7" s="5" t="s">
        <v>471</v>
      </c>
      <c r="F7" s="5" t="s">
        <v>472</v>
      </c>
      <c r="G7" s="5" t="s">
        <v>473</v>
      </c>
      <c r="H7" s="5" t="s">
        <v>124</v>
      </c>
      <c r="I7" s="5" t="s">
        <v>99</v>
      </c>
      <c r="Q7" t="s">
        <v>474</v>
      </c>
      <c r="AB7" s="5">
        <v>2</v>
      </c>
      <c r="AC7" s="16">
        <v>0.87546792036426402</v>
      </c>
      <c r="AD7" s="16">
        <v>0.95782189525727901</v>
      </c>
      <c r="AE7" s="16">
        <v>0.35855760723712798</v>
      </c>
      <c r="AF7" s="16">
        <v>0.60998156860240205</v>
      </c>
      <c r="AG7" s="16">
        <v>0.87637055180759904</v>
      </c>
      <c r="AH7" s="16">
        <v>0.50693623525185705</v>
      </c>
      <c r="AJ7" s="5">
        <v>2</v>
      </c>
      <c r="AK7" s="16">
        <v>0.58830037282193004</v>
      </c>
      <c r="AL7" s="16">
        <v>-1.5991162729378301E-2</v>
      </c>
      <c r="AM7" s="16">
        <v>-0.486969905152628</v>
      </c>
      <c r="AN7" s="16">
        <v>-0.44262151951308598</v>
      </c>
      <c r="AO7" s="16">
        <v>-0.101330467669301</v>
      </c>
      <c r="AP7" s="16">
        <v>0.45861268224246399</v>
      </c>
      <c r="AR7" s="99">
        <v>2</v>
      </c>
      <c r="AS7" s="16">
        <v>0.108</v>
      </c>
      <c r="AT7" s="29">
        <f>(AS7/SUM($AS6:$AS11))*100</f>
        <v>44.628099173553721</v>
      </c>
      <c r="AU7" s="29">
        <f>AU6+AT7</f>
        <v>97.107438016528931</v>
      </c>
      <c r="AW7" s="5">
        <v>2</v>
      </c>
      <c r="AX7" s="16">
        <v>0.18641295347155601</v>
      </c>
      <c r="AY7" s="16">
        <v>-4.9754002250692902E-2</v>
      </c>
      <c r="AZ7" s="16">
        <v>0.98121085928725404</v>
      </c>
    </row>
    <row r="8" spans="2:52">
      <c r="E8" s="5">
        <v>1</v>
      </c>
      <c r="F8" s="4">
        <v>-0.5</v>
      </c>
      <c r="G8" s="4">
        <v>0</v>
      </c>
      <c r="H8" s="29">
        <f>F10-F8</f>
        <v>1</v>
      </c>
      <c r="I8" s="29">
        <f>G9-G10</f>
        <v>2.6</v>
      </c>
      <c r="K8" s="2"/>
      <c r="L8" s="2"/>
      <c r="R8" s="5" t="s">
        <v>471</v>
      </c>
      <c r="S8" s="5" t="s">
        <v>472</v>
      </c>
      <c r="T8" s="5" t="s">
        <v>473</v>
      </c>
      <c r="AB8" s="5">
        <v>3</v>
      </c>
      <c r="AC8" s="16">
        <v>0.31121667468950398</v>
      </c>
      <c r="AD8" s="16">
        <v>0.84796656766029399</v>
      </c>
      <c r="AE8" s="16">
        <v>0.11605715486278299</v>
      </c>
      <c r="AF8" s="16">
        <v>0.63611508064475297</v>
      </c>
      <c r="AG8" s="16">
        <v>0.68125734203950095</v>
      </c>
      <c r="AH8" s="16">
        <v>0.24230497832053999</v>
      </c>
      <c r="AJ8" s="5">
        <v>3</v>
      </c>
      <c r="AK8" s="16">
        <v>0.36725833351079401</v>
      </c>
      <c r="AL8" s="16">
        <v>-0.29093523289033302</v>
      </c>
      <c r="AM8" s="16">
        <v>-9.7469270545315095E-2</v>
      </c>
      <c r="AN8" s="16">
        <v>-0.42718845602111599</v>
      </c>
      <c r="AO8" s="16">
        <v>-0.269789062965479</v>
      </c>
      <c r="AP8" s="16">
        <v>0.71812368891144995</v>
      </c>
      <c r="AR8" s="99">
        <v>3</v>
      </c>
      <c r="AS8" s="16">
        <v>7.0000000000000001E-3</v>
      </c>
      <c r="AT8" s="29">
        <f>(AS8/SUM($AS6:$AS11))*100</f>
        <v>2.8925619834710745</v>
      </c>
      <c r="AU8" s="29">
        <f>AU7+AT8</f>
        <v>100</v>
      </c>
      <c r="AW8" s="5">
        <v>3</v>
      </c>
      <c r="AX8" s="16">
        <v>-0.31790085400760199</v>
      </c>
      <c r="AY8" s="16">
        <v>0.28474263459944099</v>
      </c>
      <c r="AZ8" s="16">
        <v>0.90435650033719905</v>
      </c>
    </row>
    <row r="9" spans="2:52">
      <c r="E9" s="5"/>
      <c r="F9" s="4">
        <v>0</v>
      </c>
      <c r="G9" s="4">
        <v>2.6</v>
      </c>
      <c r="K9" s="2"/>
      <c r="L9" s="2"/>
      <c r="R9" s="5">
        <v>1</v>
      </c>
      <c r="S9" s="29">
        <v>-0.223457875457235</v>
      </c>
      <c r="T9" s="29">
        <v>-0.38732698412587502</v>
      </c>
      <c r="AB9" s="5">
        <v>4</v>
      </c>
      <c r="AC9" s="16">
        <v>0.98367210422847196</v>
      </c>
      <c r="AD9" s="16">
        <v>0.97688813077749304</v>
      </c>
      <c r="AE9" s="16">
        <v>0.89354409890655795</v>
      </c>
      <c r="AF9" s="16">
        <v>0.28361778645865199</v>
      </c>
      <c r="AG9" s="16">
        <v>0.42407812801778499</v>
      </c>
      <c r="AH9" s="16">
        <v>0.65110498588061105</v>
      </c>
      <c r="AJ9" s="5">
        <v>4</v>
      </c>
      <c r="AK9" s="16">
        <v>0.61261101170221699</v>
      </c>
      <c r="AL9" s="16">
        <v>-0.100251242764448</v>
      </c>
      <c r="AM9" s="16">
        <v>-0.42384605207660397</v>
      </c>
      <c r="AN9" s="16">
        <v>-0.39392088236714501</v>
      </c>
      <c r="AO9" s="16">
        <v>-0.18876495962561199</v>
      </c>
      <c r="AP9" s="16">
        <v>0.49417212513159398</v>
      </c>
      <c r="AR9" s="99">
        <v>4</v>
      </c>
      <c r="AS9" s="16">
        <v>0</v>
      </c>
      <c r="AT9" s="29">
        <f>(AS9/SUM($AS6:$AS11))*100</f>
        <v>0</v>
      </c>
      <c r="AU9" s="29">
        <f>AU8+AT9</f>
        <v>100</v>
      </c>
      <c r="AW9" s="5">
        <v>4</v>
      </c>
      <c r="AX9" s="16">
        <v>3.71576756013096E-2</v>
      </c>
      <c r="AY9" s="16">
        <v>-7.0633003767217803E-2</v>
      </c>
      <c r="AZ9" s="16">
        <v>0.996810055121786</v>
      </c>
    </row>
    <row r="10" spans="2:52">
      <c r="E10" s="5"/>
      <c r="F10" s="4">
        <v>0.5</v>
      </c>
      <c r="G10" s="4">
        <v>0</v>
      </c>
      <c r="K10" s="2"/>
      <c r="R10" s="5"/>
      <c r="S10" s="29">
        <v>1.0835184462585599E-16</v>
      </c>
      <c r="T10" s="29">
        <v>0.77465396825175104</v>
      </c>
      <c r="AB10" s="5">
        <v>5</v>
      </c>
      <c r="AC10" s="16">
        <v>0.23853316550057699</v>
      </c>
      <c r="AD10" s="16">
        <v>0.64381471911953403</v>
      </c>
      <c r="AE10" s="16">
        <v>0.29008032086854102</v>
      </c>
      <c r="AF10" s="16">
        <v>0.24138179931814899</v>
      </c>
      <c r="AG10" s="16">
        <v>0.72094193083164004</v>
      </c>
      <c r="AH10" s="16">
        <v>0.27006529407170998</v>
      </c>
      <c r="AJ10" s="5">
        <v>5</v>
      </c>
      <c r="AK10" s="16">
        <v>0.58113433910157397</v>
      </c>
      <c r="AL10" s="16">
        <v>-0.26686526181195303</v>
      </c>
      <c r="AM10" s="16">
        <v>-0.24422025415158499</v>
      </c>
      <c r="AN10" s="16">
        <v>-0.30377592619147897</v>
      </c>
      <c r="AO10" s="16">
        <v>-0.33691408494998798</v>
      </c>
      <c r="AP10" s="16">
        <v>0.570641188003432</v>
      </c>
      <c r="AR10" s="99">
        <v>5</v>
      </c>
      <c r="AS10" s="16">
        <v>0</v>
      </c>
      <c r="AT10" s="29">
        <f>(AS10/SUM($AS6:$AS11))*100</f>
        <v>0</v>
      </c>
      <c r="AU10" s="29">
        <f>AU9+AT10</f>
        <v>100</v>
      </c>
      <c r="AW10" s="5">
        <v>5</v>
      </c>
      <c r="AX10" s="16">
        <v>-0.27044927350289499</v>
      </c>
      <c r="AY10" s="16">
        <v>-3.7391406579390198E-2</v>
      </c>
      <c r="AZ10" s="16">
        <v>0.96200783416637803</v>
      </c>
    </row>
    <row r="11" spans="2:52">
      <c r="E11" s="5"/>
      <c r="F11" s="4"/>
      <c r="G11" s="4"/>
      <c r="R11" s="5"/>
      <c r="S11" s="29">
        <v>0.223457875457235</v>
      </c>
      <c r="T11" s="29">
        <v>-0.38732698412587502</v>
      </c>
      <c r="AB11" s="5">
        <v>6</v>
      </c>
      <c r="AC11" s="16">
        <v>0.22582416084489099</v>
      </c>
      <c r="AD11" s="16">
        <v>0.48926098116883499</v>
      </c>
      <c r="AE11" s="16">
        <v>0.21468838947834701</v>
      </c>
      <c r="AF11" s="16">
        <v>0.123610713347692</v>
      </c>
      <c r="AG11" s="16">
        <v>0.87405126069447503</v>
      </c>
      <c r="AH11" s="16">
        <v>0.214664100995066</v>
      </c>
      <c r="AJ11" s="5">
        <v>6</v>
      </c>
      <c r="AK11" s="16">
        <v>0.42874068335537102</v>
      </c>
      <c r="AL11" s="16">
        <v>-0.26408053819368899</v>
      </c>
      <c r="AM11" s="16">
        <v>-0.16232330231199499</v>
      </c>
      <c r="AN11" s="16">
        <v>-0.42214677291220698</v>
      </c>
      <c r="AO11" s="16">
        <v>-0.26641738104337498</v>
      </c>
      <c r="AP11" s="16">
        <v>0.68622731110589597</v>
      </c>
      <c r="AR11" s="99">
        <v>6</v>
      </c>
      <c r="AS11" s="16">
        <v>0</v>
      </c>
      <c r="AT11" s="29">
        <f>(AS11/SUM($AS6:$AS11))*100</f>
        <v>0</v>
      </c>
      <c r="AU11" s="29">
        <f>AU10+AT11</f>
        <v>100</v>
      </c>
      <c r="AW11" s="5">
        <v>6</v>
      </c>
      <c r="AX11" s="16">
        <v>-0.26324628520065102</v>
      </c>
      <c r="AY11" s="16">
        <v>0.21120593618758801</v>
      </c>
      <c r="AZ11" s="16">
        <v>0.94132536630250396</v>
      </c>
    </row>
    <row r="12" spans="2:52">
      <c r="E12" s="5">
        <v>2</v>
      </c>
      <c r="F12" s="4">
        <v>-1</v>
      </c>
      <c r="G12" s="4">
        <v>0</v>
      </c>
      <c r="H12" s="29">
        <f>F14-F12</f>
        <v>2</v>
      </c>
      <c r="I12" s="29">
        <f>G13-G14</f>
        <v>2.6</v>
      </c>
      <c r="K12" s="2"/>
      <c r="M12" s="2"/>
      <c r="R12" s="5"/>
      <c r="S12" s="5"/>
      <c r="T12" s="5"/>
      <c r="AB12" s="5">
        <v>7</v>
      </c>
      <c r="AC12" s="16">
        <v>0.110579917650345</v>
      </c>
      <c r="AD12" s="16">
        <v>0.18005249074569499</v>
      </c>
      <c r="AE12" s="16">
        <v>0.91049949008766295</v>
      </c>
      <c r="AF12" s="16">
        <v>0.63883628620831701</v>
      </c>
      <c r="AG12" s="16">
        <v>0.24263075309849699</v>
      </c>
      <c r="AH12" s="16">
        <v>0.13029804083611701</v>
      </c>
      <c r="AJ12" s="5">
        <v>7</v>
      </c>
      <c r="AK12" s="16">
        <v>0.393625417974513</v>
      </c>
      <c r="AL12" s="16">
        <v>0.253578006317835</v>
      </c>
      <c r="AM12" s="16">
        <v>-0.59643641500602895</v>
      </c>
      <c r="AN12" s="16">
        <v>-0.54615616015266399</v>
      </c>
      <c r="AO12" s="16">
        <v>0.202810997031516</v>
      </c>
      <c r="AP12" s="16">
        <v>0.29257815383482799</v>
      </c>
      <c r="AW12" s="5">
        <v>7</v>
      </c>
      <c r="AX12" s="16">
        <v>0.63038777273150304</v>
      </c>
      <c r="AY12" s="16">
        <v>6.4751375130973204E-2</v>
      </c>
      <c r="AZ12" s="16">
        <v>0.77357515160328905</v>
      </c>
    </row>
    <row r="13" spans="2:52">
      <c r="E13" s="5"/>
      <c r="F13" s="4">
        <v>0</v>
      </c>
      <c r="G13" s="4">
        <v>2.6</v>
      </c>
      <c r="R13" s="5">
        <v>2</v>
      </c>
      <c r="S13" s="29">
        <v>-0.39203128011698701</v>
      </c>
      <c r="T13" s="29">
        <v>-0.339760442768055</v>
      </c>
      <c r="AB13" s="5">
        <v>8</v>
      </c>
      <c r="AC13" s="16">
        <v>0.41283737238330198</v>
      </c>
      <c r="AD13" s="16">
        <v>0.33009554989494699</v>
      </c>
      <c r="AE13" s="16">
        <v>0.74770071089124501</v>
      </c>
      <c r="AF13" s="16">
        <v>0.64834083111829299</v>
      </c>
      <c r="AG13" s="16">
        <v>0.802600827045436</v>
      </c>
      <c r="AH13" s="16">
        <v>0.1402877394714</v>
      </c>
      <c r="AJ13" s="5">
        <v>8</v>
      </c>
      <c r="AK13" s="16">
        <v>0.51473243487076004</v>
      </c>
      <c r="AL13" s="16">
        <v>-8.6882738052820097E-2</v>
      </c>
      <c r="AM13" s="16">
        <v>-0.38396559536865699</v>
      </c>
      <c r="AN13" s="16">
        <v>-0.48532987664344901</v>
      </c>
      <c r="AO13" s="16">
        <v>-0.13076683950210199</v>
      </c>
      <c r="AP13" s="16">
        <v>0.57221261469626905</v>
      </c>
      <c r="AR13" t="s">
        <v>426</v>
      </c>
      <c r="AW13" s="5">
        <v>8</v>
      </c>
      <c r="AX13" s="16">
        <v>6.5038450095971298E-2</v>
      </c>
      <c r="AY13" s="16">
        <v>9.7794520323469497E-2</v>
      </c>
      <c r="AZ13" s="16">
        <v>0.99307916727141399</v>
      </c>
    </row>
    <row r="14" spans="2:52">
      <c r="E14" s="5"/>
      <c r="F14" s="4">
        <v>1</v>
      </c>
      <c r="G14" s="4">
        <v>0</v>
      </c>
      <c r="R14" s="5"/>
      <c r="S14" s="29">
        <v>5.4660099790505702E-17</v>
      </c>
      <c r="T14" s="29">
        <v>0.67952088553611101</v>
      </c>
      <c r="AB14" s="5">
        <v>9</v>
      </c>
      <c r="AC14" s="16">
        <v>0.32055371121617099</v>
      </c>
      <c r="AD14" s="16">
        <v>0.47829629109567801</v>
      </c>
      <c r="AE14" s="16">
        <v>0.72747793972098995</v>
      </c>
      <c r="AF14" s="16">
        <v>0.84263005824327697</v>
      </c>
      <c r="AG14" s="16">
        <v>0.88590579686818605</v>
      </c>
      <c r="AH14" s="16">
        <v>0.41715403959284703</v>
      </c>
      <c r="AJ14" s="5">
        <v>9</v>
      </c>
      <c r="AK14" s="16">
        <v>0.62958156064636295</v>
      </c>
      <c r="AL14" s="16">
        <v>-0.14591213133763101</v>
      </c>
      <c r="AM14" s="16">
        <v>-0.38942325809288603</v>
      </c>
      <c r="AN14" s="16">
        <v>-0.35269934023941801</v>
      </c>
      <c r="AO14" s="16">
        <v>-0.24015830255347601</v>
      </c>
      <c r="AP14" s="16">
        <v>0.49861147157704899</v>
      </c>
      <c r="AR14" s="5" t="s">
        <v>273</v>
      </c>
      <c r="AS14" s="5" t="s">
        <v>279</v>
      </c>
      <c r="AT14" s="5" t="s">
        <v>248</v>
      </c>
      <c r="AU14" s="5" t="s">
        <v>249</v>
      </c>
      <c r="AW14" s="5">
        <v>9</v>
      </c>
      <c r="AX14" s="16">
        <v>-4.6732954230985599E-2</v>
      </c>
      <c r="AY14" s="16">
        <v>-0.10015895730360599</v>
      </c>
      <c r="AZ14" s="16">
        <v>0.99387333951689905</v>
      </c>
    </row>
    <row r="15" spans="2:52">
      <c r="E15" s="5"/>
      <c r="F15" s="4"/>
      <c r="G15" s="4"/>
      <c r="R15" s="5"/>
      <c r="S15" s="29">
        <v>0.39203128011698701</v>
      </c>
      <c r="T15" s="29">
        <v>-0.339760442768055</v>
      </c>
      <c r="AB15" s="5">
        <v>10</v>
      </c>
      <c r="AC15" s="16">
        <v>0.55954138905685302</v>
      </c>
      <c r="AD15" s="16">
        <v>9.3878407824059304E-2</v>
      </c>
      <c r="AE15" s="16">
        <v>0.77070144539736796</v>
      </c>
      <c r="AF15" s="16">
        <v>0.15451890086678999</v>
      </c>
      <c r="AG15" s="16">
        <v>0.70893006218315702</v>
      </c>
      <c r="AH15" s="16">
        <v>5.2923787201161199E-2</v>
      </c>
      <c r="AJ15" s="5">
        <v>10</v>
      </c>
      <c r="AK15" s="16">
        <v>0.70924707224267902</v>
      </c>
      <c r="AL15" s="16">
        <v>-2.10917793015269E-3</v>
      </c>
      <c r="AM15" s="16">
        <v>-0.553528917704176</v>
      </c>
      <c r="AN15" s="16">
        <v>-0.28731974344008099</v>
      </c>
      <c r="AO15" s="16">
        <v>-0.15571815453850199</v>
      </c>
      <c r="AP15" s="16">
        <v>0.28942892137023302</v>
      </c>
      <c r="AR15" s="5" t="s">
        <v>508</v>
      </c>
      <c r="AS15" s="29">
        <v>-2.4E-2</v>
      </c>
      <c r="AT15" s="29">
        <v>-0.56399999999999995</v>
      </c>
      <c r="AU15" s="29">
        <v>0.57499999999999996</v>
      </c>
      <c r="AW15" s="5">
        <v>10</v>
      </c>
      <c r="AX15" s="16">
        <v>0.19250118758425799</v>
      </c>
      <c r="AY15" s="16">
        <v>-0.31828383193674198</v>
      </c>
      <c r="AZ15" s="16">
        <v>0.928244954075371</v>
      </c>
    </row>
    <row r="16" spans="2:52">
      <c r="E16" s="5">
        <v>3</v>
      </c>
      <c r="F16" s="4">
        <v>-1.5</v>
      </c>
      <c r="G16" s="4">
        <v>0</v>
      </c>
      <c r="H16" s="29">
        <f>F18-F16</f>
        <v>3</v>
      </c>
      <c r="I16" s="29">
        <f>G17-G18</f>
        <v>2.6</v>
      </c>
      <c r="K16" s="2"/>
      <c r="R16" s="5"/>
      <c r="S16" s="5"/>
      <c r="T16" s="5"/>
      <c r="AB16" s="5">
        <v>11</v>
      </c>
      <c r="AC16" s="16">
        <v>0.87928210778348903</v>
      </c>
      <c r="AD16" s="16">
        <v>0.55163941497857405</v>
      </c>
      <c r="AE16" s="16">
        <v>0.88780996833217096</v>
      </c>
      <c r="AF16" s="16">
        <v>0.374154212562751</v>
      </c>
      <c r="AG16" s="16">
        <v>0.81316076643992696</v>
      </c>
      <c r="AH16" s="16">
        <v>0.28870815868772698</v>
      </c>
      <c r="AJ16" s="5">
        <v>11</v>
      </c>
      <c r="AK16" s="16">
        <v>0.66278090280353197</v>
      </c>
      <c r="AL16" s="16">
        <v>-0.34386936617997699</v>
      </c>
      <c r="AM16" s="16">
        <v>-0.19317758223544099</v>
      </c>
      <c r="AN16" s="16">
        <v>-7.8572209446421196E-2</v>
      </c>
      <c r="AO16" s="16">
        <v>-0.46960332056809001</v>
      </c>
      <c r="AP16" s="16">
        <v>0.422441575626398</v>
      </c>
      <c r="AR16" s="5" t="s">
        <v>509</v>
      </c>
      <c r="AS16" s="29">
        <v>0.55400000000000005</v>
      </c>
      <c r="AT16" s="29">
        <f>0.015</f>
        <v>1.4999999999999999E-2</v>
      </c>
      <c r="AU16" s="29">
        <v>-0.122</v>
      </c>
      <c r="AW16" s="5">
        <v>11</v>
      </c>
      <c r="AX16" s="16">
        <v>-0.44119055080249397</v>
      </c>
      <c r="AY16" s="16">
        <v>-0.28967819171395798</v>
      </c>
      <c r="AZ16" s="16">
        <v>0.84937473698289301</v>
      </c>
    </row>
    <row r="17" spans="5:52">
      <c r="E17" s="5"/>
      <c r="F17" s="4">
        <v>0</v>
      </c>
      <c r="G17" s="4">
        <v>2.6</v>
      </c>
      <c r="R17" s="5">
        <v>3</v>
      </c>
      <c r="S17" s="29">
        <v>-0.49981491763200703</v>
      </c>
      <c r="T17" s="29">
        <v>-0.28878195240960403</v>
      </c>
      <c r="AB17" s="5">
        <v>12</v>
      </c>
      <c r="AC17" s="16">
        <v>0.30306284994323401</v>
      </c>
      <c r="AD17" s="16">
        <v>0.65661456577937705</v>
      </c>
      <c r="AE17" s="16">
        <v>0.28872622528332698</v>
      </c>
      <c r="AF17" s="16">
        <v>7.69178103668781E-2</v>
      </c>
      <c r="AG17" s="16">
        <v>0.495191379304324</v>
      </c>
      <c r="AH17" s="16">
        <v>0.61900823752176903</v>
      </c>
      <c r="AJ17" s="5">
        <v>12</v>
      </c>
      <c r="AK17" s="16">
        <v>0.412868491767652</v>
      </c>
      <c r="AL17" s="16">
        <v>0.151627560229461</v>
      </c>
      <c r="AM17" s="16">
        <v>-0.53017274331933895</v>
      </c>
      <c r="AN17" s="16">
        <v>-0.57591867300368305</v>
      </c>
      <c r="AO17" s="16">
        <v>0.117304251551687</v>
      </c>
      <c r="AP17" s="16">
        <v>0.42429111277422199</v>
      </c>
      <c r="AR17" s="5" t="s">
        <v>510</v>
      </c>
      <c r="AS17" s="29">
        <v>-0.50700000000000001</v>
      </c>
      <c r="AT17" s="29">
        <v>0.312</v>
      </c>
      <c r="AU17" s="29">
        <v>-0.38400000000000001</v>
      </c>
      <c r="AW17" s="5">
        <v>12</v>
      </c>
      <c r="AX17" s="16">
        <v>0.46999337010741199</v>
      </c>
      <c r="AY17" s="16">
        <v>0.137632285344508</v>
      </c>
      <c r="AZ17" s="16">
        <v>0.87187360675852299</v>
      </c>
    </row>
    <row r="18" spans="5:52">
      <c r="E18" s="5"/>
      <c r="F18" s="4">
        <v>1.5</v>
      </c>
      <c r="G18" s="4">
        <v>0</v>
      </c>
      <c r="R18" s="5"/>
      <c r="S18" s="29">
        <v>3.6440066527003799E-17</v>
      </c>
      <c r="T18" s="29">
        <v>0.57756390481920905</v>
      </c>
      <c r="AB18" s="5">
        <v>13</v>
      </c>
      <c r="AC18" s="16">
        <v>0.71302507054227204</v>
      </c>
      <c r="AD18" s="16">
        <v>0.43144556009173501</v>
      </c>
      <c r="AE18" s="16">
        <v>0.54088610229170597</v>
      </c>
      <c r="AF18" s="16">
        <v>0.89180838589331901</v>
      </c>
      <c r="AG18" s="16">
        <v>0.36602744444507201</v>
      </c>
      <c r="AH18" s="16">
        <v>0.78950332494658704</v>
      </c>
      <c r="AJ18" s="5">
        <v>13</v>
      </c>
      <c r="AK18" s="16">
        <v>0.74958177787292302</v>
      </c>
      <c r="AL18" s="16">
        <v>-0.165934375708299</v>
      </c>
      <c r="AM18" s="16">
        <v>-0.41834987786709898</v>
      </c>
      <c r="AN18" s="16">
        <v>-0.15377596497759</v>
      </c>
      <c r="AO18" s="16">
        <v>-0.33123190000582398</v>
      </c>
      <c r="AP18" s="16">
        <v>0.31971034068588899</v>
      </c>
      <c r="AR18" s="5" t="s">
        <v>511</v>
      </c>
      <c r="AS18" s="29">
        <v>-0.3</v>
      </c>
      <c r="AT18" s="29">
        <v>-0.502</v>
      </c>
      <c r="AU18" s="29">
        <v>-0.42</v>
      </c>
      <c r="AW18" s="5">
        <v>13</v>
      </c>
      <c r="AX18" s="16">
        <v>-0.10854571284544</v>
      </c>
      <c r="AY18" s="16">
        <v>-0.39209594302409301</v>
      </c>
      <c r="AZ18" s="16">
        <v>0.91349800234555201</v>
      </c>
    </row>
    <row r="19" spans="5:52">
      <c r="E19" s="5"/>
      <c r="F19" s="4"/>
      <c r="G19" s="4"/>
      <c r="R19" s="5"/>
      <c r="S19" s="29">
        <v>0.49981491763200703</v>
      </c>
      <c r="T19" s="29">
        <v>-0.28878195240960403</v>
      </c>
      <c r="AB19" s="5">
        <v>14</v>
      </c>
      <c r="AC19" s="16">
        <v>0.28851529816608601</v>
      </c>
      <c r="AD19" s="16">
        <v>0.86502472300822797</v>
      </c>
      <c r="AE19" s="16">
        <v>0.40968836805382602</v>
      </c>
      <c r="AF19" s="16">
        <v>0.91036141084231503</v>
      </c>
      <c r="AG19" s="16">
        <v>0.30567634441946601</v>
      </c>
      <c r="AH19" s="16">
        <v>0.92307757998823803</v>
      </c>
      <c r="AJ19" s="5">
        <v>14</v>
      </c>
      <c r="AK19" s="16">
        <v>0.55240769715855897</v>
      </c>
      <c r="AL19" s="16">
        <v>0.10787430399138501</v>
      </c>
      <c r="AM19" s="16">
        <v>-0.57152917955457305</v>
      </c>
      <c r="AN19" s="16">
        <v>-0.47249372150344299</v>
      </c>
      <c r="AO19" s="16">
        <v>1.9121482396014099E-2</v>
      </c>
      <c r="AP19" s="16">
        <v>0.36461941751205701</v>
      </c>
      <c r="AR19" s="5" t="s">
        <v>512</v>
      </c>
      <c r="AS19" s="29">
        <v>0.53100000000000003</v>
      </c>
      <c r="AT19" s="29">
        <v>0.252</v>
      </c>
      <c r="AU19" s="29">
        <v>-0.191</v>
      </c>
      <c r="AW19" s="5">
        <v>14</v>
      </c>
      <c r="AX19" s="16">
        <v>0.395453643410691</v>
      </c>
      <c r="AY19" s="16">
        <v>-6.0985814284120601E-2</v>
      </c>
      <c r="AZ19" s="16">
        <v>0.91645902664279599</v>
      </c>
    </row>
    <row r="20" spans="5:52">
      <c r="E20" s="5">
        <v>4</v>
      </c>
      <c r="F20" s="4">
        <v>-0.5</v>
      </c>
      <c r="G20" s="4">
        <v>0</v>
      </c>
      <c r="H20" s="29">
        <f>F22-F20</f>
        <v>1</v>
      </c>
      <c r="I20" s="29">
        <f>G21-G22</f>
        <v>1.73</v>
      </c>
      <c r="K20" s="2"/>
      <c r="R20" s="5"/>
      <c r="S20" s="5"/>
      <c r="T20" s="5"/>
      <c r="AB20" s="5">
        <v>15</v>
      </c>
      <c r="AC20" s="16">
        <v>0.49478065674802102</v>
      </c>
      <c r="AD20" s="16">
        <v>0.16320404127541699</v>
      </c>
      <c r="AE20" s="16">
        <v>0.38119829998357202</v>
      </c>
      <c r="AF20" s="16">
        <v>5.45916119456109E-2</v>
      </c>
      <c r="AG20" s="16">
        <v>0.56030974203032702</v>
      </c>
      <c r="AH20" s="16">
        <v>3.5592769226558199E-2</v>
      </c>
      <c r="AJ20" s="5">
        <v>15</v>
      </c>
      <c r="AK20" s="16">
        <v>0.493572441251386</v>
      </c>
      <c r="AL20" s="16">
        <v>-7.4988882983013594E-2</v>
      </c>
      <c r="AM20" s="16">
        <v>-0.38292929542618798</v>
      </c>
      <c r="AN20" s="16">
        <v>-0.50521841783969301</v>
      </c>
      <c r="AO20" s="16">
        <v>-0.11064314582519701</v>
      </c>
      <c r="AP20" s="16">
        <v>0.580207300822707</v>
      </c>
      <c r="AR20" s="5" t="s">
        <v>513</v>
      </c>
      <c r="AS20" s="29">
        <v>-0.254</v>
      </c>
      <c r="AT20" s="29">
        <v>0.51700000000000002</v>
      </c>
      <c r="AU20" s="29">
        <v>0.54200000000000004</v>
      </c>
      <c r="AW20" s="5">
        <v>15</v>
      </c>
      <c r="AX20" s="16">
        <v>8.6213376821656307E-2</v>
      </c>
      <c r="AY20" s="16">
        <v>0.129088106306607</v>
      </c>
      <c r="AZ20" s="16">
        <v>0.98787828921460197</v>
      </c>
    </row>
    <row r="21" spans="5:52">
      <c r="E21" s="5"/>
      <c r="F21" s="4">
        <v>0</v>
      </c>
      <c r="G21" s="4">
        <v>1.73</v>
      </c>
      <c r="K21" s="2"/>
      <c r="R21" s="5">
        <v>4</v>
      </c>
      <c r="S21" s="29">
        <v>-0.316527554068263</v>
      </c>
      <c r="T21" s="29">
        <v>-0.36506177902539599</v>
      </c>
      <c r="AB21" s="5">
        <v>16</v>
      </c>
      <c r="AC21" s="16">
        <v>0.371007895823255</v>
      </c>
      <c r="AD21" s="16">
        <v>0.62171477891702498</v>
      </c>
      <c r="AE21" s="16">
        <v>0.578576327816266</v>
      </c>
      <c r="AF21" s="16">
        <v>0.176823942582817</v>
      </c>
      <c r="AG21" s="16">
        <v>2.7483112765132E-2</v>
      </c>
      <c r="AH21" s="16">
        <v>0.186045331513462</v>
      </c>
      <c r="AJ21" s="5">
        <v>16</v>
      </c>
      <c r="AK21" s="16">
        <v>0.53674357592026301</v>
      </c>
      <c r="AL21" s="16">
        <v>-0.14923818372413</v>
      </c>
      <c r="AM21" s="16">
        <v>-0.33781209344073398</v>
      </c>
      <c r="AN21" s="16">
        <v>-0.43763452466499198</v>
      </c>
      <c r="AO21" s="16">
        <v>-0.19893148247952799</v>
      </c>
      <c r="AP21" s="16">
        <v>0.58687270838912198</v>
      </c>
      <c r="AR21" s="5"/>
      <c r="AS21" s="5"/>
      <c r="AT21" s="5"/>
      <c r="AU21" s="5"/>
      <c r="AW21" s="5">
        <v>16</v>
      </c>
      <c r="AX21" s="16">
        <v>-4.7597714911605402E-2</v>
      </c>
      <c r="AY21" s="16">
        <v>6.7140549380940606E-2</v>
      </c>
      <c r="AZ21" s="16">
        <v>0.99660754747286995</v>
      </c>
    </row>
    <row r="22" spans="5:52">
      <c r="E22" s="5"/>
      <c r="F22" s="4">
        <v>0.5</v>
      </c>
      <c r="G22" s="4">
        <v>0</v>
      </c>
      <c r="K22" s="2"/>
      <c r="R22" s="5"/>
      <c r="S22" s="29">
        <v>1.4547995790396101E-16</v>
      </c>
      <c r="T22" s="29">
        <v>0.73012355805079299</v>
      </c>
      <c r="AB22" s="5">
        <v>17</v>
      </c>
      <c r="AC22" s="16">
        <v>0.39568073184444202</v>
      </c>
      <c r="AD22" s="16">
        <v>0.153656979921932</v>
      </c>
      <c r="AE22" s="16">
        <v>0.855674243882659</v>
      </c>
      <c r="AF22" s="16">
        <v>4.2670935366889901E-2</v>
      </c>
      <c r="AG22" s="16">
        <v>0.90967124270255195</v>
      </c>
      <c r="AH22" s="16">
        <v>7.7203685187627796E-2</v>
      </c>
      <c r="AJ22" s="5">
        <v>17</v>
      </c>
      <c r="AK22" s="16">
        <v>0.77927441573703005</v>
      </c>
      <c r="AL22" s="16">
        <v>-0.22616262581056101</v>
      </c>
      <c r="AM22" s="16">
        <v>-0.34992731605105298</v>
      </c>
      <c r="AN22" s="16">
        <v>4.5187916761170697E-2</v>
      </c>
      <c r="AO22" s="16">
        <v>-0.42934709968597701</v>
      </c>
      <c r="AP22" s="16">
        <v>0.180974709049391</v>
      </c>
      <c r="AR22" s="5"/>
      <c r="AS22" s="5"/>
      <c r="AT22" s="5"/>
      <c r="AU22" s="5"/>
      <c r="AW22" s="5">
        <v>17</v>
      </c>
      <c r="AX22" s="16">
        <v>-0.25376040325493199</v>
      </c>
      <c r="AY22" s="16">
        <v>-0.58308246933608898</v>
      </c>
      <c r="AZ22" s="16">
        <v>0.771764531723236</v>
      </c>
    </row>
    <row r="23" spans="5:52">
      <c r="E23" s="5"/>
      <c r="F23" s="4"/>
      <c r="G23" s="4"/>
      <c r="R23" s="5"/>
      <c r="S23" s="29">
        <v>0.316527554068263</v>
      </c>
      <c r="T23" s="29">
        <v>-0.36506177902539599</v>
      </c>
      <c r="AB23" s="5">
        <v>18</v>
      </c>
      <c r="AC23" s="16">
        <v>0.57886718075388999</v>
      </c>
      <c r="AD23" s="16">
        <v>0.157075054961862</v>
      </c>
      <c r="AE23" s="16">
        <v>0.90079598126133398</v>
      </c>
      <c r="AF23" s="16">
        <v>0.38912726960850902</v>
      </c>
      <c r="AG23" s="16">
        <v>6.8868951518018903E-2</v>
      </c>
      <c r="AH23" s="16">
        <v>0.67364395076247197</v>
      </c>
      <c r="AJ23" s="5">
        <v>18</v>
      </c>
      <c r="AK23" s="16">
        <v>0.31012322471794701</v>
      </c>
      <c r="AL23" s="16">
        <v>-0.200217347492048</v>
      </c>
      <c r="AM23" s="16">
        <v>-0.153563469904337</v>
      </c>
      <c r="AN23" s="16">
        <v>-0.53060537002462704</v>
      </c>
      <c r="AO23" s="16">
        <v>-0.15655975481361001</v>
      </c>
      <c r="AP23" s="16">
        <v>0.73082271751667605</v>
      </c>
      <c r="AR23" s="5"/>
      <c r="AS23" s="5"/>
      <c r="AT23" s="5"/>
      <c r="AU23" s="5"/>
      <c r="AW23" s="5">
        <v>18</v>
      </c>
      <c r="AX23" s="16">
        <v>-0.15001536682737501</v>
      </c>
      <c r="AY23" s="16">
        <v>0.38521141338081599</v>
      </c>
      <c r="AZ23" s="16">
        <v>0.91055343471032202</v>
      </c>
    </row>
    <row r="24" spans="5:52">
      <c r="E24" s="5">
        <v>5</v>
      </c>
      <c r="F24" s="4">
        <v>-1</v>
      </c>
      <c r="G24" s="4">
        <v>0</v>
      </c>
      <c r="H24" s="29">
        <f>F26-F24</f>
        <v>2</v>
      </c>
      <c r="I24" s="29">
        <f>G25-G26</f>
        <v>1.73</v>
      </c>
      <c r="R24" s="5"/>
      <c r="S24" s="5"/>
      <c r="T24" s="5"/>
      <c r="AB24" s="5">
        <v>19</v>
      </c>
      <c r="AC24" s="16">
        <v>0.201390848611016</v>
      </c>
      <c r="AD24" s="16">
        <v>0.57865799164609899</v>
      </c>
      <c r="AE24" s="16">
        <v>0.19788032457702701</v>
      </c>
      <c r="AF24" s="16">
        <v>0.576103539615893</v>
      </c>
      <c r="AG24" s="16">
        <v>0.84369102644764604</v>
      </c>
      <c r="AH24" s="16">
        <v>0.599862075773271</v>
      </c>
      <c r="AJ24" s="5">
        <v>19</v>
      </c>
      <c r="AK24" s="16">
        <v>0.14349203434682101</v>
      </c>
      <c r="AL24" s="16">
        <v>-0.378545895634051</v>
      </c>
      <c r="AM24" s="16">
        <v>0.141550578467908</v>
      </c>
      <c r="AN24" s="16">
        <v>-0.38656500075969102</v>
      </c>
      <c r="AO24" s="16">
        <v>-0.28504261281472998</v>
      </c>
      <c r="AP24" s="16">
        <v>0.76511089639374297</v>
      </c>
      <c r="AR24" s="5"/>
      <c r="AS24" s="5"/>
      <c r="AT24" s="5"/>
      <c r="AU24" s="5"/>
      <c r="AW24" s="5">
        <v>19</v>
      </c>
      <c r="AX24" s="16">
        <v>-0.51443482214368097</v>
      </c>
      <c r="AY24" s="16">
        <v>0.48702872913774298</v>
      </c>
      <c r="AZ24" s="16">
        <v>0.70580438543156399</v>
      </c>
    </row>
    <row r="25" spans="5:52">
      <c r="E25" s="5"/>
      <c r="F25" s="4">
        <v>0</v>
      </c>
      <c r="G25" s="4">
        <v>1.73</v>
      </c>
      <c r="R25" s="5">
        <v>5</v>
      </c>
      <c r="S25" s="29">
        <v>-0.50029609614459003</v>
      </c>
      <c r="T25" s="29">
        <v>-0.28850408211004702</v>
      </c>
      <c r="AB25" s="5">
        <v>20</v>
      </c>
      <c r="AC25" s="16">
        <v>0.18021948116952699</v>
      </c>
      <c r="AD25" s="16">
        <v>0.44283393518914399</v>
      </c>
      <c r="AE25" s="16">
        <v>0.25276934118649602</v>
      </c>
      <c r="AF25" s="16">
        <v>0.15697064251892701</v>
      </c>
      <c r="AG25" s="16">
        <v>0.71452956287248304</v>
      </c>
      <c r="AH25" s="16">
        <v>0.37497836431635101</v>
      </c>
      <c r="AJ25" s="5">
        <v>20</v>
      </c>
      <c r="AK25" s="16">
        <v>0.43908626410651802</v>
      </c>
      <c r="AL25" s="16">
        <v>-0.25506377633285299</v>
      </c>
      <c r="AM25" s="16">
        <v>-0.17765718203847999</v>
      </c>
      <c r="AN25" s="16">
        <v>-0.42460474274861398</v>
      </c>
      <c r="AO25" s="16">
        <v>-0.261429082068037</v>
      </c>
      <c r="AP25" s="16">
        <v>0.67966851908146697</v>
      </c>
      <c r="AR25" s="5"/>
      <c r="AS25" s="5"/>
      <c r="AT25" s="5"/>
      <c r="AU25" s="5"/>
      <c r="AW25" s="5">
        <v>20</v>
      </c>
      <c r="AX25" s="16">
        <v>-0.24567855746325801</v>
      </c>
      <c r="AY25" s="16">
        <v>0.19954426064389499</v>
      </c>
      <c r="AZ25" s="16">
        <v>0.94859060412646001</v>
      </c>
    </row>
    <row r="26" spans="5:52">
      <c r="E26" s="5"/>
      <c r="F26" s="4">
        <v>1</v>
      </c>
      <c r="G26" s="4">
        <v>0</v>
      </c>
      <c r="R26" s="5"/>
      <c r="S26" s="29">
        <v>3.6369989475990301E-17</v>
      </c>
      <c r="T26" s="29">
        <v>0.57700816422009404</v>
      </c>
      <c r="AB26" s="5">
        <v>21</v>
      </c>
      <c r="AC26" s="16">
        <v>0.364028553600377</v>
      </c>
      <c r="AD26" s="16">
        <v>0.26832209361326598</v>
      </c>
      <c r="AE26" s="16">
        <v>7.6077770021261495E-2</v>
      </c>
      <c r="AF26" s="16">
        <v>0.38213518321738799</v>
      </c>
      <c r="AG26" s="16">
        <v>0.44684083605977898</v>
      </c>
      <c r="AH26" s="16">
        <v>0.51785473361699497</v>
      </c>
      <c r="AJ26" s="5">
        <v>21</v>
      </c>
      <c r="AK26" s="16">
        <v>0.42301962082004901</v>
      </c>
      <c r="AL26" s="16">
        <v>-4.3749698542451303E-2</v>
      </c>
      <c r="AM26" s="16">
        <v>-0.370255729280978</v>
      </c>
      <c r="AN26" s="16">
        <v>-0.56049531346965997</v>
      </c>
      <c r="AO26" s="16">
        <v>-5.2763891539070698E-2</v>
      </c>
      <c r="AP26" s="16">
        <v>0.604245012012111</v>
      </c>
      <c r="AR26" s="5"/>
      <c r="AS26" s="5"/>
      <c r="AT26" s="5"/>
      <c r="AU26" s="5"/>
      <c r="AW26" s="5">
        <v>21</v>
      </c>
      <c r="AX26" s="16">
        <v>0.13994738696245199</v>
      </c>
      <c r="AY26" s="16">
        <v>0.22720779817296599</v>
      </c>
      <c r="AZ26" s="16">
        <v>0.96373821384414604</v>
      </c>
    </row>
    <row r="27" spans="5:52">
      <c r="E27" s="5"/>
      <c r="F27" s="4"/>
      <c r="G27" s="4"/>
      <c r="R27" s="5"/>
      <c r="S27" s="29">
        <v>0.50029609614459003</v>
      </c>
      <c r="T27" s="29">
        <v>-0.28850408211004702</v>
      </c>
      <c r="AB27" s="5">
        <v>22</v>
      </c>
      <c r="AC27" s="16">
        <v>0.91605307316720497</v>
      </c>
      <c r="AD27" s="16">
        <v>0.77855418647826302</v>
      </c>
      <c r="AE27" s="16">
        <v>0.52995271353864504</v>
      </c>
      <c r="AF27" s="16">
        <v>0.70015618701098603</v>
      </c>
      <c r="AG27" s="16">
        <v>0.71948692906630496</v>
      </c>
      <c r="AH27" s="16">
        <v>0.51175696062169296</v>
      </c>
      <c r="AJ27" s="5">
        <v>22</v>
      </c>
      <c r="AK27" s="16">
        <v>0.67015252155548399</v>
      </c>
      <c r="AL27" s="16">
        <v>-7.2790360058561293E-2</v>
      </c>
      <c r="AM27" s="16">
        <v>-0.47628641041249897</v>
      </c>
      <c r="AN27" s="16">
        <v>-0.33677711883768802</v>
      </c>
      <c r="AO27" s="16">
        <v>-0.19386611114298499</v>
      </c>
      <c r="AP27" s="16">
        <v>0.409567478896249</v>
      </c>
      <c r="AR27" s="5"/>
      <c r="AS27" s="5"/>
      <c r="AT27" s="5"/>
      <c r="AU27" s="5"/>
      <c r="AW27" s="5">
        <v>22</v>
      </c>
      <c r="AX27" s="16">
        <v>7.9219624790568002E-2</v>
      </c>
      <c r="AY27" s="16">
        <v>-0.19366288505142701</v>
      </c>
      <c r="AZ27" s="16">
        <v>0.97786447851161695</v>
      </c>
    </row>
    <row r="28" spans="5:52">
      <c r="E28" s="5">
        <v>6</v>
      </c>
      <c r="F28" s="4">
        <v>-1.5</v>
      </c>
      <c r="G28" s="4">
        <v>0</v>
      </c>
      <c r="H28" s="29">
        <f>F30-F28</f>
        <v>3</v>
      </c>
      <c r="I28" s="29">
        <f>G29-G30</f>
        <v>1.73</v>
      </c>
      <c r="R28" s="5"/>
      <c r="S28" s="5"/>
      <c r="T28" s="5"/>
      <c r="AB28" s="5">
        <v>23</v>
      </c>
      <c r="AC28" s="16">
        <v>0.23406252574349201</v>
      </c>
      <c r="AD28" s="16">
        <v>0.64445578614078602</v>
      </c>
      <c r="AE28" s="16">
        <v>0.44783816797986797</v>
      </c>
      <c r="AF28" s="16">
        <v>0.53583691802698397</v>
      </c>
      <c r="AG28" s="16">
        <v>0.38373175251401098</v>
      </c>
      <c r="AH28" s="16">
        <v>8.4240130917740894E-3</v>
      </c>
      <c r="AJ28" s="5">
        <v>23</v>
      </c>
      <c r="AK28" s="16">
        <v>0.41541995702245399</v>
      </c>
      <c r="AL28" s="16">
        <v>-0.354866107196532</v>
      </c>
      <c r="AM28" s="16">
        <v>-5.8038006087309302E-2</v>
      </c>
      <c r="AN28" s="16">
        <v>-0.32627373573826202</v>
      </c>
      <c r="AO28" s="16">
        <v>-0.35738195093514502</v>
      </c>
      <c r="AP28" s="16">
        <v>0.68113984293479501</v>
      </c>
      <c r="AW28" s="5">
        <v>23</v>
      </c>
      <c r="AX28" s="16">
        <v>-0.44177383041218798</v>
      </c>
      <c r="AY28" s="16">
        <v>0.17889527008865599</v>
      </c>
      <c r="AZ28" s="16">
        <v>0.879108847208667</v>
      </c>
    </row>
    <row r="29" spans="5:52">
      <c r="E29" s="5"/>
      <c r="F29" s="4">
        <v>0</v>
      </c>
      <c r="G29" s="4">
        <v>1.73</v>
      </c>
      <c r="R29" s="5">
        <v>6</v>
      </c>
      <c r="S29" s="29">
        <v>-0.58856274164521205</v>
      </c>
      <c r="T29" s="29">
        <v>-0.226269676232492</v>
      </c>
      <c r="AB29" s="5">
        <v>24</v>
      </c>
      <c r="AC29" s="16">
        <v>0.55763091857672697</v>
      </c>
      <c r="AD29" s="16">
        <v>0.52339618129266197</v>
      </c>
      <c r="AE29" s="16">
        <v>0.36235896667237</v>
      </c>
      <c r="AF29" s="16">
        <v>0.55328146616152296</v>
      </c>
      <c r="AG29" s="16">
        <v>0.82554169784354303</v>
      </c>
      <c r="AH29" s="16">
        <v>8.6411738136943098E-2</v>
      </c>
      <c r="AJ29" s="5">
        <v>24</v>
      </c>
      <c r="AK29" s="16">
        <v>0.172235570066683</v>
      </c>
      <c r="AL29" s="16">
        <v>-0.219013045070173</v>
      </c>
      <c r="AM29" s="16">
        <v>-4.5239119400446601E-2</v>
      </c>
      <c r="AN29" s="16">
        <v>-0.55389763826415295</v>
      </c>
      <c r="AO29" s="16">
        <v>-0.12699645066623599</v>
      </c>
      <c r="AP29" s="16">
        <v>0.772910683334327</v>
      </c>
      <c r="AW29" s="5">
        <v>24</v>
      </c>
      <c r="AX29" s="16">
        <v>-0.200061168531662</v>
      </c>
      <c r="AY29" s="16">
        <v>0.53807443873258798</v>
      </c>
      <c r="AZ29" s="16">
        <v>0.81881098332505797</v>
      </c>
    </row>
    <row r="30" spans="5:52">
      <c r="E30" s="5"/>
      <c r="F30" s="4">
        <v>1.5</v>
      </c>
      <c r="G30" s="4">
        <v>0</v>
      </c>
      <c r="R30" s="5"/>
      <c r="S30" s="29">
        <v>2.4246659650660199E-17</v>
      </c>
      <c r="T30" s="29">
        <v>0.452539352464985</v>
      </c>
      <c r="AB30" s="5">
        <v>25</v>
      </c>
      <c r="AC30" s="16">
        <v>0.58198321804245201</v>
      </c>
      <c r="AD30" s="16">
        <v>0.77939270156076301</v>
      </c>
      <c r="AE30" s="16">
        <v>0.92175901899603196</v>
      </c>
      <c r="AF30" s="16">
        <v>0.44124947806617798</v>
      </c>
      <c r="AG30" s="16">
        <v>0.43237143918623699</v>
      </c>
      <c r="AH30" s="16">
        <v>0.16949460763913399</v>
      </c>
      <c r="AJ30" s="5">
        <v>25</v>
      </c>
      <c r="AK30" s="16">
        <v>0.541206622456611</v>
      </c>
      <c r="AL30" s="16">
        <v>-0.198797955788274</v>
      </c>
      <c r="AM30" s="16">
        <v>-0.29216741557694897</v>
      </c>
      <c r="AN30" s="16">
        <v>-0.400817038284147</v>
      </c>
      <c r="AO30" s="16">
        <v>-0.249039206879662</v>
      </c>
      <c r="AP30" s="16">
        <v>0.59961499407242103</v>
      </c>
      <c r="AW30" s="5">
        <v>25</v>
      </c>
      <c r="AX30" s="16">
        <v>-0.13914319349378501</v>
      </c>
      <c r="AY30" s="16">
        <v>5.5068712519503099E-2</v>
      </c>
      <c r="AZ30" s="16">
        <v>0.98873990927252597</v>
      </c>
    </row>
    <row r="31" spans="5:52">
      <c r="E31" s="5"/>
      <c r="F31" s="4"/>
      <c r="G31" s="4"/>
      <c r="R31" s="5"/>
      <c r="S31" s="29">
        <v>0.58856274164521205</v>
      </c>
      <c r="T31" s="29">
        <v>-0.226269676232492</v>
      </c>
      <c r="AB31" s="5">
        <v>26</v>
      </c>
      <c r="AC31" s="16">
        <v>0.228946417560349</v>
      </c>
      <c r="AD31" s="16">
        <v>0.25757748493972099</v>
      </c>
      <c r="AE31" s="16">
        <v>0.388077542568458</v>
      </c>
      <c r="AF31" s="16">
        <v>0.185809541542028</v>
      </c>
      <c r="AG31" s="16">
        <v>0.52445575178459303</v>
      </c>
      <c r="AH31" s="16">
        <v>6.6020296893886304E-2</v>
      </c>
      <c r="AJ31" s="5">
        <v>26</v>
      </c>
      <c r="AK31" s="16">
        <v>0.55254238284531898</v>
      </c>
      <c r="AL31" s="16">
        <v>-0.43079433081829999</v>
      </c>
      <c r="AM31" s="16">
        <v>-3.88173003147083E-2</v>
      </c>
      <c r="AN31" s="16">
        <v>-5.9285413886506003E-2</v>
      </c>
      <c r="AO31" s="16">
        <v>-0.51372508253061</v>
      </c>
      <c r="AP31" s="16">
        <v>0.49007974470480697</v>
      </c>
      <c r="AW31" s="5">
        <v>26</v>
      </c>
      <c r="AX31" s="16">
        <v>-0.61130532631210899</v>
      </c>
      <c r="AY31" s="16">
        <v>-0.16378945068043199</v>
      </c>
      <c r="AZ31" s="16">
        <v>0.77426017265281399</v>
      </c>
    </row>
    <row r="32" spans="5:52">
      <c r="E32" s="5">
        <v>7</v>
      </c>
      <c r="F32" s="4">
        <v>-0.5</v>
      </c>
      <c r="G32" s="4">
        <v>0</v>
      </c>
      <c r="H32" s="29">
        <f>F34-F32</f>
        <v>1</v>
      </c>
      <c r="I32" s="29">
        <f>G33-G34</f>
        <v>0.87</v>
      </c>
      <c r="R32" s="5"/>
      <c r="S32" s="5"/>
      <c r="T32" s="5"/>
      <c r="AB32" s="5">
        <v>27</v>
      </c>
      <c r="AC32" s="16">
        <v>0.38977283663921602</v>
      </c>
      <c r="AD32" s="16">
        <v>0.55576944284444096</v>
      </c>
      <c r="AE32" s="16">
        <v>0.16951057285242799</v>
      </c>
      <c r="AF32" s="16">
        <v>0.66744262032399004</v>
      </c>
      <c r="AG32" s="16">
        <v>9.7687676033131297E-3</v>
      </c>
      <c r="AH32" s="16">
        <v>0.81518828265140497</v>
      </c>
      <c r="AJ32" s="5">
        <v>27</v>
      </c>
      <c r="AK32" s="16">
        <v>0.58436902143077496</v>
      </c>
      <c r="AL32" s="16">
        <v>-0.42099666687023302</v>
      </c>
      <c r="AM32" s="16">
        <v>-6.4208321958367995E-2</v>
      </c>
      <c r="AN32" s="16">
        <v>-3.2365511788842699E-2</v>
      </c>
      <c r="AO32" s="16">
        <v>-0.52016069947240595</v>
      </c>
      <c r="AP32" s="16">
        <v>0.45336217865907602</v>
      </c>
      <c r="AW32" s="5">
        <v>27</v>
      </c>
      <c r="AX32" s="16">
        <v>-0.59592957031974103</v>
      </c>
      <c r="AY32" s="16">
        <v>-0.22397211497257999</v>
      </c>
      <c r="AZ32" s="16">
        <v>0.77117082308378204</v>
      </c>
    </row>
    <row r="33" spans="2:52">
      <c r="E33" s="5"/>
      <c r="F33" s="4">
        <v>0</v>
      </c>
      <c r="G33" s="4">
        <v>0.87</v>
      </c>
      <c r="R33" s="5">
        <v>7</v>
      </c>
      <c r="S33" s="29">
        <v>-0.49885395235221203</v>
      </c>
      <c r="T33" s="29">
        <v>-0.28933529236428301</v>
      </c>
      <c r="AB33" s="5">
        <v>28</v>
      </c>
      <c r="AC33" s="16">
        <v>0.49065378112022801</v>
      </c>
      <c r="AD33" s="16">
        <v>0.47770106388596401</v>
      </c>
      <c r="AE33" s="16">
        <v>0.18769685357355201</v>
      </c>
      <c r="AF33" s="16">
        <v>0.581307609664519</v>
      </c>
      <c r="AG33" s="16">
        <v>0.96909966766975097</v>
      </c>
      <c r="AH33" s="16">
        <v>9.1363224231287996E-2</v>
      </c>
      <c r="AJ33" s="5">
        <v>28</v>
      </c>
      <c r="AK33" s="16">
        <v>7.1388397445767901E-2</v>
      </c>
      <c r="AL33" s="16">
        <v>-0.15042902594628901</v>
      </c>
      <c r="AM33" s="16">
        <v>-4.4116474687413698E-2</v>
      </c>
      <c r="AN33" s="16">
        <v>-0.616981390593764</v>
      </c>
      <c r="AO33" s="16">
        <v>-2.7271922758354099E-2</v>
      </c>
      <c r="AP33" s="16">
        <v>0.76741041654005304</v>
      </c>
      <c r="AW33" s="5">
        <v>28</v>
      </c>
      <c r="AX33" s="16">
        <v>-8.7026566440777997E-2</v>
      </c>
      <c r="AY33" s="16">
        <v>0.64832360875824302</v>
      </c>
      <c r="AZ33" s="16">
        <v>0.75637482524255595</v>
      </c>
    </row>
    <row r="34" spans="2:52">
      <c r="E34" s="5"/>
      <c r="F34" s="4">
        <v>0.5</v>
      </c>
      <c r="G34" s="4">
        <v>0</v>
      </c>
      <c r="R34" s="5"/>
      <c r="S34" s="29">
        <v>3.6580220629030702E-17</v>
      </c>
      <c r="T34" s="29">
        <v>0.57867058472856603</v>
      </c>
      <c r="AB34" s="5">
        <v>29</v>
      </c>
      <c r="AC34" s="16">
        <v>0.15415408067512301</v>
      </c>
      <c r="AD34" s="16">
        <v>0.39641312745571999</v>
      </c>
      <c r="AE34" s="16">
        <v>0.69745890187473703</v>
      </c>
      <c r="AF34" s="16">
        <v>2.0075290145045801E-2</v>
      </c>
      <c r="AG34" s="16">
        <v>0.77717175384852</v>
      </c>
      <c r="AH34" s="16">
        <v>0.51468248910580605</v>
      </c>
      <c r="AJ34" s="5">
        <v>29</v>
      </c>
      <c r="AK34" s="16">
        <v>0.64964373680076903</v>
      </c>
      <c r="AL34" s="16">
        <v>-0.119793299078441</v>
      </c>
      <c r="AM34" s="16">
        <v>-0.42373563414117399</v>
      </c>
      <c r="AN34" s="16">
        <v>-0.343743663729354</v>
      </c>
      <c r="AO34" s="16">
        <v>-0.22590810265959499</v>
      </c>
      <c r="AP34" s="16">
        <v>0.46353696280779499</v>
      </c>
      <c r="AW34" s="5">
        <v>29</v>
      </c>
      <c r="AX34" s="16">
        <v>-1.57314676175263E-3</v>
      </c>
      <c r="AY34" s="16">
        <v>-0.1416373730212</v>
      </c>
      <c r="AZ34" s="16">
        <v>0.989917360394996</v>
      </c>
    </row>
    <row r="35" spans="2:52">
      <c r="E35" s="5"/>
      <c r="R35" s="5"/>
      <c r="S35" s="29">
        <v>0.49885395235221203</v>
      </c>
      <c r="T35" s="29">
        <v>-0.28933529236428301</v>
      </c>
      <c r="AB35" s="5">
        <v>30</v>
      </c>
      <c r="AC35" s="16">
        <v>8.3317543718162093E-2</v>
      </c>
      <c r="AD35" s="16">
        <v>0.388517755496744</v>
      </c>
      <c r="AE35" s="16">
        <v>0.69313711526419397</v>
      </c>
      <c r="AF35" s="16">
        <v>0.2526811070203</v>
      </c>
      <c r="AG35" s="16">
        <v>0.101418143415649</v>
      </c>
      <c r="AH35" s="16">
        <v>0.206445053798504</v>
      </c>
      <c r="AJ35" s="5">
        <v>30</v>
      </c>
      <c r="AK35" s="16">
        <v>0.426079577873957</v>
      </c>
      <c r="AL35" s="16">
        <v>0.17667445094328901</v>
      </c>
      <c r="AM35" s="16">
        <v>-0.55729291103183898</v>
      </c>
      <c r="AN35" s="16">
        <v>-0.55942271315399605</v>
      </c>
      <c r="AO35" s="16">
        <v>0.131213333157882</v>
      </c>
      <c r="AP35" s="16">
        <v>0.38274826221070601</v>
      </c>
      <c r="AW35" s="5">
        <v>30</v>
      </c>
      <c r="AX35" s="16">
        <v>0.51027857225915996</v>
      </c>
      <c r="AY35" s="16">
        <v>9.5061335563117896E-2</v>
      </c>
      <c r="AZ35" s="16">
        <v>0.85473921221097704</v>
      </c>
    </row>
    <row r="36" spans="2:52">
      <c r="E36" s="5">
        <v>8</v>
      </c>
      <c r="F36" s="4">
        <v>-1</v>
      </c>
      <c r="G36" s="4">
        <v>0</v>
      </c>
      <c r="H36" s="29">
        <f>F38-F36</f>
        <v>2</v>
      </c>
      <c r="I36" s="29">
        <f>G37-G38</f>
        <v>0.87</v>
      </c>
      <c r="R36" s="5"/>
      <c r="S36" s="5"/>
      <c r="T36" s="5"/>
      <c r="AB36" s="5">
        <v>31</v>
      </c>
      <c r="AC36" s="16">
        <v>0.94266024353911404</v>
      </c>
      <c r="AD36" s="16">
        <v>0.92820676865458995</v>
      </c>
      <c r="AE36" s="16">
        <v>0.80721767998362504</v>
      </c>
      <c r="AF36" s="16">
        <v>0.21361186191319201</v>
      </c>
      <c r="AG36" s="16">
        <v>0.44759205137281199</v>
      </c>
      <c r="AH36" s="16">
        <v>0.36634785992540497</v>
      </c>
      <c r="AJ36" s="5">
        <v>31</v>
      </c>
      <c r="AK36" s="16">
        <v>0.71882341822903495</v>
      </c>
      <c r="AL36" s="16">
        <v>-0.16458460470602801</v>
      </c>
      <c r="AM36" s="16">
        <v>-0.410143978582173</v>
      </c>
      <c r="AN36" s="16">
        <v>-0.21700660811797901</v>
      </c>
      <c r="AO36" s="16">
        <v>-0.30867943964686201</v>
      </c>
      <c r="AP36" s="16">
        <v>0.38159121282400699</v>
      </c>
      <c r="AW36" s="5">
        <v>31</v>
      </c>
      <c r="AX36" s="16">
        <v>-9.6016698785862206E-2</v>
      </c>
      <c r="AY36" s="16">
        <v>-0.30272093536075101</v>
      </c>
      <c r="AZ36" s="16">
        <v>0.94823036718928599</v>
      </c>
    </row>
    <row r="37" spans="2:52">
      <c r="E37" s="5"/>
      <c r="F37" s="4">
        <v>0</v>
      </c>
      <c r="G37" s="4">
        <v>0.87</v>
      </c>
      <c r="R37" s="5">
        <v>8</v>
      </c>
      <c r="S37" s="29">
        <v>-0.63187447468051305</v>
      </c>
      <c r="T37" s="29">
        <v>-0.18324359765734799</v>
      </c>
      <c r="AB37" s="5">
        <v>32</v>
      </c>
      <c r="AC37" s="16">
        <v>0.88046436466861699</v>
      </c>
      <c r="AD37" s="16">
        <v>0.197657441296308</v>
      </c>
      <c r="AE37" s="16">
        <v>0.940416768392633</v>
      </c>
      <c r="AF37" s="16">
        <v>0.27340244605738301</v>
      </c>
      <c r="AG37" s="16">
        <v>0.23462346776333701</v>
      </c>
      <c r="AH37" s="16">
        <v>0.416240808763363</v>
      </c>
      <c r="AJ37" s="5">
        <v>32</v>
      </c>
      <c r="AK37" s="16">
        <v>0.18679832230478</v>
      </c>
      <c r="AL37" s="16">
        <v>-0.330829986744959</v>
      </c>
      <c r="AM37" s="16">
        <v>6.0331718005081303E-2</v>
      </c>
      <c r="AN37" s="16">
        <v>-0.441305903568039</v>
      </c>
      <c r="AO37" s="16">
        <v>-0.24713004030986199</v>
      </c>
      <c r="AP37" s="16">
        <v>0.77213589031299801</v>
      </c>
      <c r="AW37" s="5">
        <v>32</v>
      </c>
      <c r="AX37" s="16">
        <v>-0.41313511063163399</v>
      </c>
      <c r="AY37" s="16">
        <v>0.47721528851105999</v>
      </c>
      <c r="AZ37" s="16">
        <v>0.77561907440038502</v>
      </c>
    </row>
    <row r="38" spans="2:52">
      <c r="E38" s="5"/>
      <c r="F38" s="4">
        <v>1</v>
      </c>
      <c r="G38" s="4">
        <v>0</v>
      </c>
      <c r="R38" s="5"/>
      <c r="S38" s="29">
        <v>1.8290110314515301E-17</v>
      </c>
      <c r="T38" s="29">
        <v>0.36648719531469698</v>
      </c>
      <c r="AB38" s="5">
        <v>33</v>
      </c>
      <c r="AC38" s="16">
        <v>0.97443721883813095</v>
      </c>
      <c r="AD38" s="16">
        <v>0.37858887017209097</v>
      </c>
      <c r="AE38" s="16">
        <v>0.224564265831346</v>
      </c>
      <c r="AF38" s="16">
        <v>0.666053587574026</v>
      </c>
      <c r="AG38" s="16">
        <v>0.28448272074949599</v>
      </c>
      <c r="AH38" s="16">
        <v>0.488905273471121</v>
      </c>
      <c r="AJ38" s="5">
        <v>33</v>
      </c>
      <c r="AK38" s="16">
        <v>0.792651087500433</v>
      </c>
      <c r="AL38" s="16">
        <v>-9.1828844688037203E-2</v>
      </c>
      <c r="AM38" s="16">
        <v>-0.49411847357741501</v>
      </c>
      <c r="AN38" s="16">
        <v>-6.7621168778516205E-2</v>
      </c>
      <c r="AO38" s="16">
        <v>-0.298532613923017</v>
      </c>
      <c r="AP38" s="16">
        <v>0.15945001346655299</v>
      </c>
      <c r="AW38" s="5">
        <v>33</v>
      </c>
      <c r="AX38" s="16">
        <v>2.0864883365870599E-3</v>
      </c>
      <c r="AY38" s="16">
        <v>-0.55912115355411696</v>
      </c>
      <c r="AZ38" s="16">
        <v>0.82908333924204503</v>
      </c>
    </row>
    <row r="39" spans="2:52">
      <c r="E39" s="5"/>
      <c r="R39" s="5"/>
      <c r="S39" s="29">
        <v>0.63187447468051305</v>
      </c>
      <c r="T39" s="29">
        <v>-0.18324359765734799</v>
      </c>
      <c r="AB39" s="5">
        <v>34</v>
      </c>
      <c r="AC39" s="16">
        <v>0.50827626785532598</v>
      </c>
      <c r="AD39" s="16">
        <v>0.86498927160918604</v>
      </c>
      <c r="AE39" s="16">
        <v>0.70928829597693299</v>
      </c>
      <c r="AF39" s="16">
        <v>0.97662464109407598</v>
      </c>
      <c r="AG39" s="16">
        <v>0.76823584797137101</v>
      </c>
      <c r="AH39" s="16">
        <v>0.90491003282871196</v>
      </c>
      <c r="AJ39" s="5">
        <v>34</v>
      </c>
      <c r="AK39" s="16">
        <v>0.74155382945647297</v>
      </c>
      <c r="AL39" s="16">
        <v>-0.22540639085691799</v>
      </c>
      <c r="AM39" s="16">
        <v>-0.35405311558274999</v>
      </c>
      <c r="AN39" s="16">
        <v>-0.10907985684698999</v>
      </c>
      <c r="AO39" s="16">
        <v>-0.38750071387372298</v>
      </c>
      <c r="AP39" s="16">
        <v>0.334486247703909</v>
      </c>
      <c r="AW39" s="5">
        <v>34</v>
      </c>
      <c r="AX39" s="16">
        <v>-0.22088369409505601</v>
      </c>
      <c r="AY39" s="16">
        <v>-0.39560627673565302</v>
      </c>
      <c r="AZ39" s="16">
        <v>0.89146288060836198</v>
      </c>
    </row>
    <row r="40" spans="2:52">
      <c r="E40" s="5">
        <v>9</v>
      </c>
      <c r="F40" s="4">
        <v>-1.5</v>
      </c>
      <c r="G40" s="4">
        <v>0</v>
      </c>
      <c r="H40" s="29">
        <f>F42-F40</f>
        <v>3</v>
      </c>
      <c r="I40" s="29">
        <f>G41-G42</f>
        <v>0.87</v>
      </c>
      <c r="K40" s="2"/>
      <c r="R40" s="5"/>
      <c r="S40" s="5"/>
      <c r="T40" s="5"/>
      <c r="AB40" s="5">
        <v>35</v>
      </c>
      <c r="AC40" s="16">
        <v>0.63711583203698297</v>
      </c>
      <c r="AD40" s="16">
        <v>0.31950456783959003</v>
      </c>
      <c r="AE40" s="16">
        <v>0.34986796824095501</v>
      </c>
      <c r="AF40" s="16">
        <v>0.23033447806810101</v>
      </c>
      <c r="AG40" s="16">
        <v>0.87785467614143298</v>
      </c>
      <c r="AH40" s="16">
        <v>0.83875872781030802</v>
      </c>
      <c r="AJ40" s="5">
        <v>35</v>
      </c>
      <c r="AK40" s="16">
        <v>0.1746221487138</v>
      </c>
      <c r="AL40" s="16">
        <v>-0.16723948337726499</v>
      </c>
      <c r="AM40" s="16">
        <v>-9.7755189833340597E-2</v>
      </c>
      <c r="AN40" s="16">
        <v>-0.59169090218988996</v>
      </c>
      <c r="AO40" s="16">
        <v>-7.6866958880459996E-2</v>
      </c>
      <c r="AP40" s="16">
        <v>0.75893038556715597</v>
      </c>
      <c r="AW40" s="5">
        <v>35</v>
      </c>
      <c r="AX40" s="16">
        <v>-0.103351783616558</v>
      </c>
      <c r="AY40" s="16">
        <v>0.54395697991403402</v>
      </c>
      <c r="AZ40" s="16">
        <v>0.83272397184366498</v>
      </c>
    </row>
    <row r="41" spans="2:52">
      <c r="E41" s="5"/>
      <c r="F41" s="4">
        <v>0</v>
      </c>
      <c r="G41" s="4">
        <v>0.87</v>
      </c>
      <c r="K41" s="2"/>
      <c r="R41" s="5">
        <v>9</v>
      </c>
      <c r="S41" s="29">
        <v>-0.67051202862432802</v>
      </c>
      <c r="T41" s="29">
        <v>-0.129632325534036</v>
      </c>
      <c r="AB41" s="5">
        <v>36</v>
      </c>
      <c r="AC41" s="16">
        <v>0.118876614876662</v>
      </c>
      <c r="AD41" s="16">
        <v>0.75218766534045201</v>
      </c>
      <c r="AE41" s="16">
        <v>0.48600818627771603</v>
      </c>
      <c r="AF41" s="16">
        <v>0.118813006561044</v>
      </c>
      <c r="AG41" s="16">
        <v>0.22647023796791099</v>
      </c>
      <c r="AH41" s="16">
        <v>0.29674336605507001</v>
      </c>
      <c r="AJ41" s="5">
        <v>36</v>
      </c>
      <c r="AK41" s="16">
        <v>0.73998294482156901</v>
      </c>
      <c r="AL41" s="16">
        <v>5.60437223851908E-2</v>
      </c>
      <c r="AM41" s="16">
        <v>-0.607531882945341</v>
      </c>
      <c r="AN41" s="16">
        <v>-0.202772570143611</v>
      </c>
      <c r="AO41" s="16">
        <v>-0.13245106187622799</v>
      </c>
      <c r="AP41" s="16">
        <v>0.14672884775841999</v>
      </c>
      <c r="AW41" s="5">
        <v>36</v>
      </c>
      <c r="AX41" s="16">
        <v>0.27457948970770002</v>
      </c>
      <c r="AY41" s="16">
        <v>-0.46380005101944899</v>
      </c>
      <c r="AZ41" s="16">
        <v>0.842315627801697</v>
      </c>
    </row>
    <row r="42" spans="2:52">
      <c r="E42" s="5"/>
      <c r="F42" s="4">
        <v>1.5</v>
      </c>
      <c r="G42" s="4">
        <v>0</v>
      </c>
      <c r="R42" s="5"/>
      <c r="S42" s="29">
        <v>9.1315540545175402E-18</v>
      </c>
      <c r="T42" s="29">
        <v>0.259264651068073</v>
      </c>
      <c r="AB42" s="5">
        <v>37</v>
      </c>
      <c r="AC42" s="16">
        <v>0.80539999087088199</v>
      </c>
      <c r="AD42" s="16">
        <v>0.395749610775876</v>
      </c>
      <c r="AE42" s="16">
        <v>0.40027997759802703</v>
      </c>
      <c r="AF42" s="16">
        <v>0.69142019491451701</v>
      </c>
      <c r="AG42" s="16">
        <v>0.47607066500509498</v>
      </c>
      <c r="AH42" s="16">
        <v>0.50852023767342203</v>
      </c>
      <c r="AJ42" s="5">
        <v>37</v>
      </c>
      <c r="AK42" s="16">
        <v>0.75574913294315704</v>
      </c>
      <c r="AL42" s="16">
        <v>1.87840419394322E-2</v>
      </c>
      <c r="AM42" s="16">
        <v>-0.58301147641026696</v>
      </c>
      <c r="AN42" s="16">
        <v>-0.180525460276209</v>
      </c>
      <c r="AO42" s="16">
        <v>-0.172737656532889</v>
      </c>
      <c r="AP42" s="16">
        <v>0.16174141833677699</v>
      </c>
      <c r="AW42" s="5">
        <v>37</v>
      </c>
      <c r="AX42" s="16">
        <v>0.20928529023211301</v>
      </c>
      <c r="AY42" s="16">
        <v>-0.47805847826529801</v>
      </c>
      <c r="AZ42" s="16">
        <v>0.85302975224410904</v>
      </c>
    </row>
    <row r="43" spans="2:52">
      <c r="R43" s="5"/>
      <c r="S43" s="29">
        <v>0.67051202862432802</v>
      </c>
      <c r="T43" s="29">
        <v>-0.129632325534036</v>
      </c>
      <c r="AB43" s="5">
        <v>38</v>
      </c>
      <c r="AC43" s="16">
        <v>0.84023356833204399</v>
      </c>
      <c r="AD43" s="16">
        <v>0.75757406442661201</v>
      </c>
      <c r="AE43" s="16">
        <v>0.48056729012591698</v>
      </c>
      <c r="AF43" s="16">
        <v>0.333312790571895</v>
      </c>
      <c r="AG43" s="16">
        <v>5.0706567476436801E-2</v>
      </c>
      <c r="AH43" s="16">
        <v>0.161900524467399</v>
      </c>
      <c r="AJ43" s="5">
        <v>38</v>
      </c>
      <c r="AK43" s="16">
        <v>0.60590826934798903</v>
      </c>
      <c r="AL43" s="16">
        <v>-0.39614202016498301</v>
      </c>
      <c r="AM43" s="16">
        <v>-0.1062512257841</v>
      </c>
      <c r="AN43" s="16">
        <v>-6.3210384932063296E-2</v>
      </c>
      <c r="AO43" s="16">
        <v>-0.49965704356388901</v>
      </c>
      <c r="AP43" s="16">
        <v>0.459352405097046</v>
      </c>
      <c r="AW43" s="5">
        <v>38</v>
      </c>
      <c r="AX43" s="16">
        <v>-0.54276510667865796</v>
      </c>
      <c r="AY43" s="16">
        <v>-0.22585916167571499</v>
      </c>
      <c r="AZ43" s="16">
        <v>0.80894602904517499</v>
      </c>
    </row>
    <row r="44" spans="2:52">
      <c r="AB44" s="5">
        <v>39</v>
      </c>
      <c r="AC44" s="16">
        <v>0.97111092500988405</v>
      </c>
      <c r="AD44" s="16">
        <v>0.73679694721478195</v>
      </c>
      <c r="AE44" s="16">
        <v>0.52878690402560102</v>
      </c>
      <c r="AF44" s="16">
        <v>0.18919690274227999</v>
      </c>
      <c r="AG44" s="16">
        <v>0.19614669775551499</v>
      </c>
      <c r="AH44" s="16">
        <v>0.28030965201466501</v>
      </c>
      <c r="AJ44" s="5">
        <v>39</v>
      </c>
      <c r="AK44" s="16">
        <v>0.71358819280491104</v>
      </c>
      <c r="AL44" s="16">
        <v>-0.27182962607835098</v>
      </c>
      <c r="AM44" s="16">
        <v>-0.29491238640735001</v>
      </c>
      <c r="AN44" s="16">
        <v>-0.106667261885425</v>
      </c>
      <c r="AO44" s="16">
        <v>-0.41867580639756102</v>
      </c>
      <c r="AP44" s="16">
        <v>0.37849688796377601</v>
      </c>
      <c r="AW44" s="5">
        <v>39</v>
      </c>
      <c r="AX44" s="16">
        <v>-0.30434068778196399</v>
      </c>
      <c r="AY44" s="16">
        <v>-0.34696917216767797</v>
      </c>
      <c r="AZ44" s="16">
        <v>0.88712408322635705</v>
      </c>
    </row>
    <row r="45" spans="2:52">
      <c r="AB45" s="5">
        <v>40</v>
      </c>
      <c r="AC45" s="16">
        <v>0.72675349251093802</v>
      </c>
      <c r="AD45" s="16">
        <v>0.56758788822639705</v>
      </c>
      <c r="AE45" s="16">
        <v>0.79436226772231899</v>
      </c>
      <c r="AF45" s="16">
        <v>0.10725249984676399</v>
      </c>
      <c r="AG45" s="16">
        <v>0.54599782775613803</v>
      </c>
      <c r="AH45" s="16">
        <v>0.73792860216700096</v>
      </c>
      <c r="AJ45" s="5">
        <v>40</v>
      </c>
      <c r="AK45" s="16">
        <v>0.18823397048389001</v>
      </c>
      <c r="AL45" s="16">
        <v>9.1421711831753696E-2</v>
      </c>
      <c r="AM45" s="16">
        <v>-0.34223960250289698</v>
      </c>
      <c r="AN45" s="16">
        <v>-0.68257245707015501</v>
      </c>
      <c r="AO45" s="16">
        <v>0.15400563201900699</v>
      </c>
      <c r="AP45" s="16">
        <v>0.59115074523840105</v>
      </c>
      <c r="AW45" s="5">
        <v>40</v>
      </c>
      <c r="AX45" s="16">
        <v>0.35582716814564502</v>
      </c>
      <c r="AY45" s="16">
        <v>0.47316768863035102</v>
      </c>
      <c r="AZ45" s="16">
        <v>0.80591523415990896</v>
      </c>
    </row>
    <row r="46" spans="2:52">
      <c r="B46" t="s">
        <v>100</v>
      </c>
      <c r="AB46" s="5">
        <v>41</v>
      </c>
      <c r="AC46" s="16">
        <v>0.94280950822612297</v>
      </c>
      <c r="AD46" s="16">
        <v>0.15667700489569</v>
      </c>
      <c r="AE46" s="16">
        <v>0.54653879726340004</v>
      </c>
      <c r="AF46" s="16">
        <v>0.27868671155286201</v>
      </c>
      <c r="AG46" s="16">
        <v>0.50991055225432502</v>
      </c>
      <c r="AH46" s="16">
        <v>0.87962637572685598</v>
      </c>
      <c r="AJ46" s="5">
        <v>41</v>
      </c>
      <c r="AK46" s="16">
        <v>0.51085220782508001</v>
      </c>
      <c r="AL46" s="16">
        <v>-0.33826915415008402</v>
      </c>
      <c r="AM46" s="16">
        <v>-0.13038700073072801</v>
      </c>
      <c r="AN46" s="16">
        <v>-0.28121886579911698</v>
      </c>
      <c r="AO46" s="16">
        <v>-0.380465207094352</v>
      </c>
      <c r="AP46" s="16">
        <v>0.619488019949201</v>
      </c>
      <c r="AW46" s="5">
        <v>41</v>
      </c>
      <c r="AX46" s="16">
        <v>-0.40828583815950498</v>
      </c>
      <c r="AY46" s="16">
        <v>4.18386803219589E-2</v>
      </c>
      <c r="AZ46" s="16">
        <v>0.91189484012073996</v>
      </c>
    </row>
    <row r="47" spans="2:52">
      <c r="E47" s="5" t="s">
        <v>471</v>
      </c>
      <c r="F47" s="5" t="s">
        <v>472</v>
      </c>
      <c r="G47" s="5" t="s">
        <v>473</v>
      </c>
      <c r="H47" s="5" t="s">
        <v>124</v>
      </c>
      <c r="I47" s="5" t="s">
        <v>99</v>
      </c>
      <c r="Q47" t="s">
        <v>100</v>
      </c>
      <c r="AB47" s="5">
        <v>42</v>
      </c>
      <c r="AC47" s="16">
        <v>0.51863892242612097</v>
      </c>
      <c r="AD47" s="16">
        <v>0.817265854015925</v>
      </c>
      <c r="AE47" s="16">
        <v>0.37472628837090899</v>
      </c>
      <c r="AF47" s="16">
        <v>0.92798084260769997</v>
      </c>
      <c r="AG47" s="16">
        <v>0.84462048655009903</v>
      </c>
      <c r="AH47" s="16">
        <v>0.61494399460919902</v>
      </c>
      <c r="AJ47" s="5">
        <v>42</v>
      </c>
      <c r="AK47" s="16">
        <v>2.3740624935072702E-2</v>
      </c>
      <c r="AL47" s="16">
        <v>-0.16488809092581799</v>
      </c>
      <c r="AM47" s="16">
        <v>3.0028504893577501E-3</v>
      </c>
      <c r="AN47" s="16">
        <v>-0.60962893780731997</v>
      </c>
      <c r="AO47" s="16">
        <v>-2.6743475424430601E-2</v>
      </c>
      <c r="AP47" s="16">
        <v>0.77451702873313899</v>
      </c>
      <c r="AW47" s="5">
        <v>42</v>
      </c>
      <c r="AX47" s="16">
        <v>-0.12150885656491101</v>
      </c>
      <c r="AY47" s="16">
        <v>0.69026059714366395</v>
      </c>
      <c r="AZ47" s="16">
        <v>0.71328529107038696</v>
      </c>
    </row>
    <row r="48" spans="2:52">
      <c r="E48" s="5">
        <v>1</v>
      </c>
      <c r="F48" s="4">
        <v>-0.5</v>
      </c>
      <c r="G48" s="4">
        <v>0</v>
      </c>
      <c r="H48" s="29">
        <f>F50-F48</f>
        <v>1</v>
      </c>
      <c r="I48" s="29">
        <f>G49-G50</f>
        <v>2.6</v>
      </c>
      <c r="R48" s="5" t="s">
        <v>471</v>
      </c>
      <c r="S48" s="5" t="s">
        <v>472</v>
      </c>
      <c r="T48" s="5" t="s">
        <v>473</v>
      </c>
      <c r="AB48" s="5">
        <v>43</v>
      </c>
      <c r="AC48" s="16">
        <v>0.69884942634221803</v>
      </c>
      <c r="AD48" s="16">
        <v>0.31914116002645698</v>
      </c>
      <c r="AE48" s="16">
        <v>0.238894418085279</v>
      </c>
      <c r="AF48" s="16">
        <v>0.41734493093334801</v>
      </c>
      <c r="AG48" s="16">
        <v>0.37329562471641498</v>
      </c>
      <c r="AH48" s="16">
        <v>0.38480011947724901</v>
      </c>
      <c r="AJ48" s="5">
        <v>43</v>
      </c>
      <c r="AK48" s="16">
        <v>0.781290617001966</v>
      </c>
      <c r="AL48" s="16">
        <v>4.1374184280711303E-2</v>
      </c>
      <c r="AM48" s="16">
        <v>-0.59216766441764301</v>
      </c>
      <c r="AN48" s="16">
        <v>-3.7821897673058699E-2</v>
      </c>
      <c r="AO48" s="16">
        <v>-0.18912295258432299</v>
      </c>
      <c r="AP48" s="16">
        <v>-3.5522866076525702E-3</v>
      </c>
      <c r="AW48" s="5">
        <v>43</v>
      </c>
      <c r="AX48" s="16">
        <v>0.21632727231833199</v>
      </c>
      <c r="AY48" s="16">
        <v>-0.65701967746712797</v>
      </c>
      <c r="AZ48" s="16">
        <v>0.72216871597717203</v>
      </c>
    </row>
    <row r="49" spans="5:52">
      <c r="E49" s="5"/>
      <c r="F49" s="4">
        <v>-0.5</v>
      </c>
      <c r="G49" s="4">
        <v>2.6</v>
      </c>
      <c r="R49" s="5">
        <v>1</v>
      </c>
      <c r="S49" s="2">
        <v>-0.20110273731845199</v>
      </c>
      <c r="T49" s="2">
        <v>-0.35528067173671601</v>
      </c>
      <c r="AB49" s="5">
        <v>44</v>
      </c>
      <c r="AC49" s="16">
        <v>0.42800546173401499</v>
      </c>
      <c r="AD49" s="16">
        <v>0.77734956304468195</v>
      </c>
      <c r="AE49" s="16">
        <v>0.10112283004502901</v>
      </c>
      <c r="AF49" s="16">
        <v>0.65900532738557105</v>
      </c>
      <c r="AG49" s="16">
        <v>0.55826263748251104</v>
      </c>
      <c r="AH49" s="16">
        <v>0.58851922339542595</v>
      </c>
      <c r="AJ49" s="5">
        <v>44</v>
      </c>
      <c r="AK49" s="16">
        <v>0.33721684705238297</v>
      </c>
      <c r="AL49" s="16">
        <v>2.70259157231072E-2</v>
      </c>
      <c r="AM49" s="16">
        <v>-0.38106113973771899</v>
      </c>
      <c r="AN49" s="16">
        <v>-0.620991057739958</v>
      </c>
      <c r="AO49" s="16">
        <v>4.3844292685336898E-2</v>
      </c>
      <c r="AP49" s="16">
        <v>0.59396514201685102</v>
      </c>
      <c r="AW49" s="5">
        <v>44</v>
      </c>
      <c r="AX49" s="16">
        <v>0.25866722140645398</v>
      </c>
      <c r="AY49" s="16">
        <v>0.320649526455769</v>
      </c>
      <c r="AZ49" s="16">
        <v>0.91119435372681301</v>
      </c>
    </row>
    <row r="50" spans="5:52">
      <c r="E50" s="5"/>
      <c r="F50" s="4">
        <v>0.5</v>
      </c>
      <c r="G50" s="4">
        <v>0</v>
      </c>
      <c r="R50" s="5"/>
      <c r="S50" s="2">
        <v>-3.2652444371051699E-2</v>
      </c>
      <c r="T50" s="2">
        <v>0.77534991768396999</v>
      </c>
      <c r="AB50" s="5">
        <v>45</v>
      </c>
      <c r="AC50" s="16">
        <v>0.11521904011350401</v>
      </c>
      <c r="AD50" s="16">
        <v>0.83955724550933597</v>
      </c>
      <c r="AE50" s="16">
        <v>0.46209282398592</v>
      </c>
      <c r="AF50" s="16">
        <v>0.75081918082028898</v>
      </c>
      <c r="AG50" s="16">
        <v>0.49323944151544502</v>
      </c>
      <c r="AH50" s="16">
        <v>0.91709676215856595</v>
      </c>
      <c r="AJ50" s="5">
        <v>45</v>
      </c>
      <c r="AK50" s="16">
        <v>0.73264690221471696</v>
      </c>
      <c r="AL50" s="16">
        <v>-0.19049242074924799</v>
      </c>
      <c r="AM50" s="16">
        <v>-0.38872576296919298</v>
      </c>
      <c r="AN50" s="16">
        <v>-0.16876894479160201</v>
      </c>
      <c r="AO50" s="16">
        <v>-0.34392113924552398</v>
      </c>
      <c r="AP50" s="16">
        <v>0.35926136554084998</v>
      </c>
      <c r="AW50" s="5">
        <v>45</v>
      </c>
      <c r="AX50" s="16">
        <v>-0.14903813060884799</v>
      </c>
      <c r="AY50" s="16">
        <v>-0.34812669117497602</v>
      </c>
      <c r="AZ50" s="16">
        <v>0.925524414887262</v>
      </c>
    </row>
    <row r="51" spans="5:52">
      <c r="E51" s="5"/>
      <c r="F51" s="4"/>
      <c r="G51" s="4"/>
      <c r="R51" s="5"/>
      <c r="S51" s="2">
        <v>0.23375518168950399</v>
      </c>
      <c r="T51" s="2">
        <v>-0.42006924594725398</v>
      </c>
      <c r="AB51" s="5">
        <v>46</v>
      </c>
      <c r="AC51" s="16">
        <v>0.29123754565159699</v>
      </c>
      <c r="AD51" s="16">
        <v>0.14143154132942201</v>
      </c>
      <c r="AE51" s="16">
        <v>4.1508141524699602E-2</v>
      </c>
      <c r="AF51" s="16">
        <v>7.7230354089507999E-2</v>
      </c>
      <c r="AG51" s="16">
        <v>0.113449988934217</v>
      </c>
      <c r="AH51" s="16">
        <v>0.93152980452507606</v>
      </c>
      <c r="AJ51" s="5">
        <v>46</v>
      </c>
      <c r="AK51" s="16">
        <v>0.28087207875074999</v>
      </c>
      <c r="AL51" s="16">
        <v>-0.28885372953365801</v>
      </c>
      <c r="AM51" s="16">
        <v>-4.5414643481593298E-2</v>
      </c>
      <c r="AN51" s="16">
        <v>-0.46321343430569201</v>
      </c>
      <c r="AO51" s="16">
        <v>-0.23545743526915699</v>
      </c>
      <c r="AP51" s="16">
        <v>0.75206716383935002</v>
      </c>
      <c r="AW51" s="5">
        <v>46</v>
      </c>
      <c r="AX51" s="16">
        <v>-0.32067729967922398</v>
      </c>
      <c r="AY51" s="16">
        <v>0.39404301308119599</v>
      </c>
      <c r="AZ51" s="16">
        <v>0.86133395005055902</v>
      </c>
    </row>
    <row r="52" spans="5:52">
      <c r="E52" s="5">
        <v>2</v>
      </c>
      <c r="F52" s="4">
        <v>-1</v>
      </c>
      <c r="G52" s="4">
        <v>0</v>
      </c>
      <c r="H52" s="29">
        <f>F54-F52</f>
        <v>2</v>
      </c>
      <c r="I52" s="29">
        <f>G53-G54</f>
        <v>2.6</v>
      </c>
      <c r="R52" s="5"/>
      <c r="AB52" s="5">
        <v>47</v>
      </c>
      <c r="AC52" s="16">
        <v>0.76364398425457403</v>
      </c>
      <c r="AD52" s="16">
        <v>0.184921354328347</v>
      </c>
      <c r="AE52" s="16">
        <v>0.266842128113017</v>
      </c>
      <c r="AF52" s="16">
        <v>0.21185375785445301</v>
      </c>
      <c r="AG52" s="16">
        <v>3.9670168037120299E-2</v>
      </c>
      <c r="AH52" s="16">
        <v>0.177544096899342</v>
      </c>
      <c r="AJ52" s="5">
        <v>47</v>
      </c>
      <c r="AK52" s="16">
        <v>0.68626471708302905</v>
      </c>
      <c r="AL52" s="16">
        <v>-0.362889509007011</v>
      </c>
      <c r="AM52" s="16">
        <v>-0.16900281613342799</v>
      </c>
      <c r="AN52" s="16">
        <v>4.8430246965979598E-2</v>
      </c>
      <c r="AO52" s="16">
        <v>-0.51726190094960101</v>
      </c>
      <c r="AP52" s="16">
        <v>0.31445926204103097</v>
      </c>
      <c r="AW52" s="5">
        <v>47</v>
      </c>
      <c r="AX52" s="16">
        <v>-0.50047549208499897</v>
      </c>
      <c r="AY52" s="16">
        <v>-0.42679808957958798</v>
      </c>
      <c r="AZ52" s="16">
        <v>0.75323812464516904</v>
      </c>
    </row>
    <row r="53" spans="5:52">
      <c r="E53" s="5"/>
      <c r="F53" s="4">
        <v>-1</v>
      </c>
      <c r="G53" s="4">
        <v>2.6</v>
      </c>
      <c r="R53" s="5">
        <v>2</v>
      </c>
      <c r="S53" s="2">
        <v>-0.31832942337675402</v>
      </c>
      <c r="T53" s="2">
        <v>-0.255603295908502</v>
      </c>
      <c r="AB53" s="5">
        <v>48</v>
      </c>
      <c r="AC53" s="16">
        <v>0.63841636341973995</v>
      </c>
      <c r="AD53" s="16">
        <v>5.4455183847430901E-2</v>
      </c>
      <c r="AE53" s="16">
        <v>0.71686296073524203</v>
      </c>
      <c r="AF53" s="16">
        <v>0.40198457225810102</v>
      </c>
      <c r="AG53" s="16">
        <v>0.73133196773548304</v>
      </c>
      <c r="AH53" s="16">
        <v>0.639781583938825</v>
      </c>
      <c r="AJ53" s="5">
        <v>48</v>
      </c>
      <c r="AK53" s="16">
        <v>0.62913199729517699</v>
      </c>
      <c r="AL53" s="16">
        <v>-0.40590370752119498</v>
      </c>
      <c r="AM53" s="16">
        <v>-9.7701330911608403E-2</v>
      </c>
      <c r="AN53" s="16">
        <v>2.2546619530242399E-2</v>
      </c>
      <c r="AO53" s="16">
        <v>-0.53143066638356795</v>
      </c>
      <c r="AP53" s="16">
        <v>0.38335708799095303</v>
      </c>
      <c r="AW53" s="5">
        <v>48</v>
      </c>
      <c r="AX53" s="16">
        <v>-0.57632696879840295</v>
      </c>
      <c r="AY53" s="16">
        <v>-0.32657038956172602</v>
      </c>
      <c r="AZ53" s="16">
        <v>0.74913216814667805</v>
      </c>
    </row>
    <row r="54" spans="5:52">
      <c r="E54" s="5"/>
      <c r="F54" s="4">
        <v>1</v>
      </c>
      <c r="G54" s="4">
        <v>0</v>
      </c>
      <c r="R54" s="5"/>
      <c r="S54" s="2">
        <v>-8.8932649221740906E-2</v>
      </c>
      <c r="T54" s="2">
        <v>0.68766564885932302</v>
      </c>
      <c r="AB54" s="5">
        <v>49</v>
      </c>
      <c r="AC54" s="16">
        <v>0.51178054349364899</v>
      </c>
      <c r="AD54" s="16">
        <v>0.91669215897638001</v>
      </c>
      <c r="AE54" s="16">
        <v>4.6505799095892503E-2</v>
      </c>
      <c r="AF54" s="16">
        <v>0.13701411840272601</v>
      </c>
      <c r="AG54" s="16">
        <v>0.934670572012825</v>
      </c>
      <c r="AH54" s="16">
        <v>0.24264237700931601</v>
      </c>
      <c r="AJ54" s="5">
        <v>49</v>
      </c>
      <c r="AK54" s="16">
        <v>0.55409064470466396</v>
      </c>
      <c r="AL54" s="16">
        <v>-7.2709443728140602E-2</v>
      </c>
      <c r="AM54" s="16">
        <v>-0.41852306633313502</v>
      </c>
      <c r="AN54" s="16">
        <v>-0.459383836895219</v>
      </c>
      <c r="AO54" s="16">
        <v>-0.135567578371529</v>
      </c>
      <c r="AP54" s="16">
        <v>0.53209328062336003</v>
      </c>
      <c r="AW54" s="5">
        <v>49</v>
      </c>
      <c r="AX54" s="16">
        <v>8.9327045827604895E-2</v>
      </c>
      <c r="AY54" s="16">
        <v>2.9575250697869301E-2</v>
      </c>
      <c r="AZ54" s="16">
        <v>0.995563149134293</v>
      </c>
    </row>
    <row r="55" spans="5:52">
      <c r="E55" s="5"/>
      <c r="F55" s="4"/>
      <c r="G55" s="4"/>
      <c r="R55" s="5"/>
      <c r="S55" s="2">
        <v>0.40726207259849501</v>
      </c>
      <c r="T55" s="2">
        <v>-0.43206235295082102</v>
      </c>
      <c r="AB55" s="5">
        <v>50</v>
      </c>
      <c r="AC55" s="16">
        <v>0.64671384232565998</v>
      </c>
      <c r="AD55" s="16">
        <v>0.89477724335275699</v>
      </c>
      <c r="AE55" s="16">
        <v>2.9728199382301899E-2</v>
      </c>
      <c r="AF55" s="16">
        <v>0.72446692272633995</v>
      </c>
      <c r="AG55" s="16">
        <v>0.59389804007131697</v>
      </c>
      <c r="AH55" s="16">
        <v>0.86770992212483</v>
      </c>
      <c r="AJ55" s="5">
        <v>50</v>
      </c>
      <c r="AK55" s="16">
        <v>0.35529070200715901</v>
      </c>
      <c r="AL55" s="16">
        <v>0.29983026368878202</v>
      </c>
      <c r="AM55" s="16">
        <v>-0.60735687483463496</v>
      </c>
      <c r="AN55" s="16">
        <v>-0.54138767726676396</v>
      </c>
      <c r="AO55" s="16">
        <v>0.25206617282747601</v>
      </c>
      <c r="AP55" s="16">
        <v>0.24155741357798199</v>
      </c>
      <c r="AW55" s="5">
        <v>50</v>
      </c>
      <c r="AX55" s="16">
        <v>0.70011004845754099</v>
      </c>
      <c r="AY55" s="16">
        <v>6.5919084638116604E-2</v>
      </c>
      <c r="AZ55" s="16">
        <v>0.71098565014609705</v>
      </c>
    </row>
    <row r="56" spans="5:52">
      <c r="E56" s="5">
        <v>3</v>
      </c>
      <c r="F56" s="4">
        <v>-1.5</v>
      </c>
      <c r="G56" s="4">
        <v>0</v>
      </c>
      <c r="H56" s="29">
        <f>F58-F56</f>
        <v>3</v>
      </c>
      <c r="I56" s="29">
        <f>G57-G58</f>
        <v>2.6</v>
      </c>
      <c r="R56" s="5"/>
      <c r="AB56" s="5">
        <v>51</v>
      </c>
      <c r="AC56" s="16">
        <v>0.80478014985467805</v>
      </c>
      <c r="AD56" s="16">
        <v>0.16460155913641</v>
      </c>
      <c r="AE56" s="16">
        <v>0.55955532053519597</v>
      </c>
      <c r="AF56" s="16">
        <v>0.80928166114142097</v>
      </c>
      <c r="AG56" s="16">
        <v>0.48501000095080399</v>
      </c>
      <c r="AH56" s="16">
        <v>0.69966830615704301</v>
      </c>
      <c r="AJ56" s="5">
        <v>51</v>
      </c>
      <c r="AK56" s="16">
        <v>0.796281208377008</v>
      </c>
      <c r="AL56" s="16">
        <v>-0.11259191722436</v>
      </c>
      <c r="AM56" s="16">
        <v>-0.47380514959838299</v>
      </c>
      <c r="AN56" s="16">
        <v>-3.9721485578772302E-2</v>
      </c>
      <c r="AO56" s="16">
        <v>-0.32247605877862401</v>
      </c>
      <c r="AP56" s="16">
        <v>0.15231340280313199</v>
      </c>
      <c r="AW56" s="5">
        <v>51</v>
      </c>
      <c r="AX56" s="16">
        <v>-3.9049443669998699E-2</v>
      </c>
      <c r="AY56" s="16">
        <v>-0.57826675548020001</v>
      </c>
      <c r="AZ56" s="16">
        <v>0.81491269496880603</v>
      </c>
    </row>
    <row r="57" spans="5:52">
      <c r="E57" s="5"/>
      <c r="F57" s="4">
        <v>-1.5</v>
      </c>
      <c r="G57" s="4">
        <v>2.6</v>
      </c>
      <c r="R57" s="5">
        <v>3</v>
      </c>
      <c r="S57" s="2">
        <v>-0.373564441332014</v>
      </c>
      <c r="T57" s="2">
        <v>-0.164670200215359</v>
      </c>
      <c r="AB57" s="5">
        <v>52</v>
      </c>
      <c r="AC57" s="16">
        <v>0.92725754665580096</v>
      </c>
      <c r="AD57" s="16">
        <v>0.87895861795736097</v>
      </c>
      <c r="AE57" s="16">
        <v>0.87822256315231795</v>
      </c>
      <c r="AF57" s="16">
        <v>0.51144565712020096</v>
      </c>
      <c r="AG57" s="16">
        <v>0.33374832548669497</v>
      </c>
      <c r="AH57" s="16">
        <v>0.29615362270768902</v>
      </c>
      <c r="AJ57" s="5">
        <v>52</v>
      </c>
      <c r="AK57" s="16">
        <v>0.492103090347696</v>
      </c>
      <c r="AL57" s="16">
        <v>-0.36339262832359498</v>
      </c>
      <c r="AM57" s="16">
        <v>-9.2074562188712003E-2</v>
      </c>
      <c r="AN57" s="16">
        <v>-0.26060036039446799</v>
      </c>
      <c r="AO57" s="16">
        <v>-0.40002852815898399</v>
      </c>
      <c r="AP57" s="16">
        <v>0.62399298871806397</v>
      </c>
      <c r="AW57" s="5">
        <v>52</v>
      </c>
      <c r="AX57" s="16">
        <v>-0.45887536564766901</v>
      </c>
      <c r="AY57" s="16">
        <v>5.1795279031259099E-2</v>
      </c>
      <c r="AZ57" s="16">
        <v>0.88698965454998802</v>
      </c>
    </row>
    <row r="58" spans="5:52">
      <c r="E58" s="5"/>
      <c r="F58" s="4">
        <v>1.5</v>
      </c>
      <c r="G58" s="4">
        <v>0</v>
      </c>
      <c r="R58" s="5"/>
      <c r="S58" s="2">
        <v>-0.13735859201895401</v>
      </c>
      <c r="T58" s="2">
        <v>0.60188561117655803</v>
      </c>
      <c r="AB58" s="5">
        <v>53</v>
      </c>
      <c r="AC58" s="16">
        <v>0.31884044152433699</v>
      </c>
      <c r="AD58" s="16">
        <v>0.30012844848204501</v>
      </c>
      <c r="AE58" s="16">
        <v>0.18420951568183699</v>
      </c>
      <c r="AF58" s="16">
        <v>2.8193374589825002E-2</v>
      </c>
      <c r="AG58" s="16">
        <v>5.9539208832046497E-2</v>
      </c>
      <c r="AH58" s="16">
        <v>0.56756718156248798</v>
      </c>
      <c r="AJ58" s="5">
        <v>53</v>
      </c>
      <c r="AK58" s="16">
        <v>0.29165630323199399</v>
      </c>
      <c r="AL58" s="16">
        <v>-0.10593357737344999</v>
      </c>
      <c r="AM58" s="16">
        <v>-0.23234147845903799</v>
      </c>
      <c r="AN58" s="16">
        <v>-0.59533981528702895</v>
      </c>
      <c r="AO58" s="16">
        <v>-5.9314824772955702E-2</v>
      </c>
      <c r="AP58" s="16">
        <v>0.70127339266047894</v>
      </c>
      <c r="AW58" s="5">
        <v>53</v>
      </c>
      <c r="AX58" s="16">
        <v>2.10715252326115E-2</v>
      </c>
      <c r="AY58" s="16">
        <v>0.41139457163139498</v>
      </c>
      <c r="AZ58" s="16">
        <v>0.91121374934216504</v>
      </c>
    </row>
    <row r="59" spans="5:52">
      <c r="E59" s="5"/>
      <c r="F59" s="4"/>
      <c r="G59" s="4"/>
      <c r="R59" s="5"/>
      <c r="S59" s="2">
        <v>0.510923033350968</v>
      </c>
      <c r="T59" s="2">
        <v>-0.43721541096119798</v>
      </c>
      <c r="AB59" s="5">
        <v>54</v>
      </c>
      <c r="AC59" s="16">
        <v>0.90662424633564798</v>
      </c>
      <c r="AD59" s="16">
        <v>0.80898039771863495</v>
      </c>
      <c r="AE59" s="16">
        <v>2.0084002048013001E-3</v>
      </c>
      <c r="AF59" s="16">
        <v>0.59781761942632095</v>
      </c>
      <c r="AG59" s="16">
        <v>0.53396800719996895</v>
      </c>
      <c r="AH59" s="16">
        <v>0.146862937766255</v>
      </c>
      <c r="AJ59" s="5">
        <v>54</v>
      </c>
      <c r="AK59" s="16">
        <v>0.640798755715002</v>
      </c>
      <c r="AL59" s="16">
        <v>-5.9999106571556E-2</v>
      </c>
      <c r="AM59" s="16">
        <v>-0.47420244108267801</v>
      </c>
      <c r="AN59" s="16">
        <v>-0.37703535204310401</v>
      </c>
      <c r="AO59" s="16">
        <v>-0.16659631463232299</v>
      </c>
      <c r="AP59" s="16">
        <v>0.43703445861466</v>
      </c>
      <c r="AW59" s="5">
        <v>54</v>
      </c>
      <c r="AX59" s="16">
        <v>0.105509149828715</v>
      </c>
      <c r="AY59" s="16">
        <v>-0.135319751326784</v>
      </c>
      <c r="AZ59" s="16">
        <v>0.98516820135870597</v>
      </c>
    </row>
    <row r="60" spans="5:52">
      <c r="E60" s="5">
        <v>4</v>
      </c>
      <c r="F60" s="4">
        <v>-0.5</v>
      </c>
      <c r="G60" s="4">
        <v>0</v>
      </c>
      <c r="H60" s="29">
        <f>F62-F60</f>
        <v>1</v>
      </c>
      <c r="I60" s="29">
        <f>G61-G62</f>
        <v>1.73</v>
      </c>
      <c r="R60" s="5"/>
      <c r="AB60" s="5">
        <v>55</v>
      </c>
      <c r="AC60" s="16">
        <v>0.265712405239732</v>
      </c>
      <c r="AD60" s="16">
        <v>0.64995225653230804</v>
      </c>
      <c r="AE60" s="16">
        <v>0.863337046305936</v>
      </c>
      <c r="AF60" s="16">
        <v>0.70014048336150103</v>
      </c>
      <c r="AG60" s="16">
        <v>0.58380855657776598</v>
      </c>
      <c r="AH60" s="16">
        <v>0.821852555398221</v>
      </c>
      <c r="AJ60" s="5">
        <v>55</v>
      </c>
      <c r="AK60" s="16">
        <v>0.70899647411617905</v>
      </c>
      <c r="AL60" s="16">
        <v>6.8226075743213294E-2</v>
      </c>
      <c r="AM60" s="16">
        <v>-0.60872105201432003</v>
      </c>
      <c r="AN60" s="16">
        <v>-0.26836218315363197</v>
      </c>
      <c r="AO60" s="16">
        <v>-0.100275422101859</v>
      </c>
      <c r="AP60" s="16">
        <v>0.20013610741041901</v>
      </c>
      <c r="AW60" s="5">
        <v>55</v>
      </c>
      <c r="AX60" s="16">
        <v>0.30583944056138701</v>
      </c>
      <c r="AY60" s="16">
        <v>-0.37816295903473501</v>
      </c>
      <c r="AZ60" s="16">
        <v>0.87375912733251904</v>
      </c>
    </row>
    <row r="61" spans="5:52">
      <c r="E61" s="5"/>
      <c r="F61" s="4">
        <v>-0.5</v>
      </c>
      <c r="G61" s="4">
        <v>1.73</v>
      </c>
      <c r="R61" s="5">
        <v>4</v>
      </c>
      <c r="S61" s="2">
        <v>-0.269987317876283</v>
      </c>
      <c r="T61" s="2">
        <v>-0.306224615033863</v>
      </c>
      <c r="AB61" s="5">
        <v>56</v>
      </c>
      <c r="AC61" s="16">
        <v>0.65008635788372204</v>
      </c>
      <c r="AD61" s="16">
        <v>0.90298162990811204</v>
      </c>
      <c r="AE61" s="16">
        <v>0.140140258319814</v>
      </c>
      <c r="AF61" s="16">
        <v>0.65244789585774599</v>
      </c>
      <c r="AG61" s="16">
        <v>0.86247075428639797</v>
      </c>
      <c r="AH61" s="16">
        <v>4.43205369200192E-2</v>
      </c>
      <c r="AJ61" s="5">
        <v>56</v>
      </c>
      <c r="AK61" s="16">
        <v>0.42239692607000401</v>
      </c>
      <c r="AL61" s="16">
        <v>-0.204310121853708</v>
      </c>
      <c r="AM61" s="16">
        <v>-0.21863029452077501</v>
      </c>
      <c r="AN61" s="16">
        <v>-0.47648422748762698</v>
      </c>
      <c r="AO61" s="16">
        <v>-0.203766631549228</v>
      </c>
      <c r="AP61" s="16">
        <v>0.68079434934133598</v>
      </c>
      <c r="AW61" s="5">
        <v>56</v>
      </c>
      <c r="AX61" s="16">
        <v>-0.150546212320358</v>
      </c>
      <c r="AY61" s="16">
        <v>0.236605620578273</v>
      </c>
      <c r="AZ61" s="16">
        <v>0.95987166732391804</v>
      </c>
    </row>
    <row r="62" spans="5:52">
      <c r="E62" s="5"/>
      <c r="F62" s="4">
        <v>0.5</v>
      </c>
      <c r="G62" s="4">
        <v>0</v>
      </c>
      <c r="R62" s="5"/>
      <c r="S62" s="2">
        <v>-6.0908858864027603E-2</v>
      </c>
      <c r="T62" s="2">
        <v>0.73330383065284399</v>
      </c>
      <c r="AB62" s="5">
        <v>57</v>
      </c>
      <c r="AC62" s="16">
        <v>0.34405943180722298</v>
      </c>
      <c r="AD62" s="16">
        <v>7.3558956208387594E-2</v>
      </c>
      <c r="AE62" s="16">
        <v>0.25006837146858801</v>
      </c>
      <c r="AF62" s="16">
        <v>0.78578481290906599</v>
      </c>
      <c r="AG62" s="16">
        <v>0.18928294237386101</v>
      </c>
      <c r="AH62" s="16">
        <v>0.72528430663153998</v>
      </c>
      <c r="AJ62" s="5">
        <v>57</v>
      </c>
      <c r="AK62" s="16">
        <v>0.80134275493181095</v>
      </c>
      <c r="AL62" s="16">
        <v>-0.130194544923074</v>
      </c>
      <c r="AM62" s="16">
        <v>-0.45276885434297898</v>
      </c>
      <c r="AN62" s="16">
        <v>1.0689275843685699E-2</v>
      </c>
      <c r="AO62" s="16">
        <v>-0.34857390058883198</v>
      </c>
      <c r="AP62" s="16">
        <v>0.11950526907938799</v>
      </c>
      <c r="AW62" s="5">
        <v>57</v>
      </c>
      <c r="AX62" s="16">
        <v>-8.0208375242556099E-2</v>
      </c>
      <c r="AY62" s="16">
        <v>-0.623176999705775</v>
      </c>
      <c r="AZ62" s="16">
        <v>0.777956967748475</v>
      </c>
    </row>
    <row r="63" spans="5:52">
      <c r="E63" s="5"/>
      <c r="F63" s="4"/>
      <c r="G63" s="4"/>
      <c r="R63" s="5"/>
      <c r="S63" s="2">
        <v>0.33089617674031002</v>
      </c>
      <c r="T63" s="2">
        <v>-0.42707921561898099</v>
      </c>
      <c r="AB63" s="5">
        <v>58</v>
      </c>
      <c r="AC63" s="16">
        <v>0.39469723281121499</v>
      </c>
      <c r="AD63" s="16">
        <v>0.115581981225127</v>
      </c>
      <c r="AE63" s="16">
        <v>0.96230295849705405</v>
      </c>
      <c r="AF63" s="16">
        <v>0.88584284643964795</v>
      </c>
      <c r="AG63" s="16">
        <v>0.41161768028031398</v>
      </c>
      <c r="AH63" s="16">
        <v>0.72490188286409596</v>
      </c>
      <c r="AJ63" s="5">
        <v>58</v>
      </c>
      <c r="AK63" s="16">
        <v>0.679592565914654</v>
      </c>
      <c r="AL63" s="16">
        <v>3.4042903161092299E-2</v>
      </c>
      <c r="AM63" s="16">
        <v>-0.571643259851767</v>
      </c>
      <c r="AN63" s="16">
        <v>-0.331653376420247</v>
      </c>
      <c r="AO63" s="16">
        <v>-0.107949306062886</v>
      </c>
      <c r="AP63" s="16">
        <v>0.29761047325915502</v>
      </c>
      <c r="AW63" s="5">
        <v>58</v>
      </c>
      <c r="AX63" s="16">
        <v>0.25896741242105098</v>
      </c>
      <c r="AY63" s="16">
        <v>-0.26918585337845202</v>
      </c>
      <c r="AZ63" s="16">
        <v>0.92761783913030704</v>
      </c>
    </row>
    <row r="64" spans="5:52">
      <c r="E64" s="5">
        <v>5</v>
      </c>
      <c r="F64" s="4">
        <v>-1</v>
      </c>
      <c r="G64" s="4">
        <v>0</v>
      </c>
      <c r="H64" s="29">
        <f>F66-F64</f>
        <v>2</v>
      </c>
      <c r="I64" s="29">
        <f>G65-G66</f>
        <v>1.73</v>
      </c>
      <c r="R64" s="5"/>
      <c r="AB64" s="5">
        <v>59</v>
      </c>
      <c r="AC64" s="16">
        <v>0.61030733348227695</v>
      </c>
      <c r="AD64" s="16">
        <v>0.36675501738067501</v>
      </c>
      <c r="AE64" s="16">
        <v>0.26082062878734702</v>
      </c>
      <c r="AF64" s="16">
        <v>0.73377575022750496</v>
      </c>
      <c r="AG64" s="16">
        <v>0.159088644197274</v>
      </c>
      <c r="AH64" s="16">
        <v>0.93970323053092997</v>
      </c>
      <c r="AJ64" s="5">
        <v>59</v>
      </c>
      <c r="AK64" s="16">
        <v>0.69170310511273303</v>
      </c>
      <c r="AL64" s="16">
        <v>-0.35428646808052899</v>
      </c>
      <c r="AM64" s="16">
        <v>-0.182837269774727</v>
      </c>
      <c r="AN64" s="16">
        <v>3.4149254119752802E-2</v>
      </c>
      <c r="AO64" s="16">
        <v>-0.508865835338006</v>
      </c>
      <c r="AP64" s="16">
        <v>0.32013721396077599</v>
      </c>
      <c r="AW64" s="5">
        <v>59</v>
      </c>
      <c r="AX64" s="16">
        <v>-0.481534806381331</v>
      </c>
      <c r="AY64" s="16">
        <v>-0.42208504799487201</v>
      </c>
      <c r="AZ64" s="16">
        <v>0.76809403203302795</v>
      </c>
    </row>
    <row r="65" spans="5:52">
      <c r="E65" s="5"/>
      <c r="F65" s="4">
        <v>-1</v>
      </c>
      <c r="G65" s="4">
        <v>1.73</v>
      </c>
      <c r="R65" s="5">
        <v>5</v>
      </c>
      <c r="S65" s="2">
        <v>-0.373768654996886</v>
      </c>
      <c r="T65" s="2">
        <v>-0.16420614850998999</v>
      </c>
      <c r="AB65" s="5">
        <v>60</v>
      </c>
      <c r="AC65" s="16">
        <v>0.119776859023981</v>
      </c>
      <c r="AD65" s="16">
        <v>0.84859022851919896</v>
      </c>
      <c r="AE65" s="16">
        <v>0.64330561014940202</v>
      </c>
      <c r="AF65" s="16">
        <v>0.59172112032363</v>
      </c>
      <c r="AG65" s="16">
        <v>2.98436665506518E-2</v>
      </c>
      <c r="AH65" s="16">
        <v>0.32215634202722698</v>
      </c>
      <c r="AJ65" s="5">
        <v>60</v>
      </c>
      <c r="AK65" s="16">
        <v>0.49291574086941398</v>
      </c>
      <c r="AL65" s="16">
        <v>-7.5814421984675695E-2</v>
      </c>
      <c r="AM65" s="16">
        <v>-0.38180261330945697</v>
      </c>
      <c r="AN65" s="16">
        <v>-0.50536664715185997</v>
      </c>
      <c r="AO65" s="16">
        <v>-0.11111312755995501</v>
      </c>
      <c r="AP65" s="16">
        <v>0.581181069136536</v>
      </c>
      <c r="AW65" s="5">
        <v>60</v>
      </c>
      <c r="AX65" s="16">
        <v>8.4748605759228796E-2</v>
      </c>
      <c r="AY65" s="16">
        <v>0.13028259484726001</v>
      </c>
      <c r="AZ65" s="16">
        <v>0.98784822669379801</v>
      </c>
    </row>
    <row r="66" spans="5:52">
      <c r="E66" s="5"/>
      <c r="F66" s="4">
        <v>1</v>
      </c>
      <c r="G66" s="4">
        <v>0</v>
      </c>
      <c r="R66" s="5"/>
      <c r="S66" s="2">
        <v>-0.137600999076332</v>
      </c>
      <c r="T66" s="2">
        <v>0.60143848883564999</v>
      </c>
      <c r="AB66" s="5">
        <v>61</v>
      </c>
      <c r="AC66" s="16">
        <v>0.95256667647858395</v>
      </c>
      <c r="AD66" s="16">
        <v>9.03945694620302E-2</v>
      </c>
      <c r="AE66" s="16">
        <v>6.0120250832717603E-2</v>
      </c>
      <c r="AF66" s="16">
        <v>0.234046199411095</v>
      </c>
      <c r="AG66" s="16">
        <v>0.92702574757012401</v>
      </c>
      <c r="AH66" s="16">
        <v>0.55444808901083897</v>
      </c>
      <c r="AJ66" s="5">
        <v>61</v>
      </c>
      <c r="AK66" s="16">
        <v>0.45664559969687202</v>
      </c>
      <c r="AL66" s="16">
        <v>7.4437545766503799E-2</v>
      </c>
      <c r="AM66" s="16">
        <v>-0.49240508488580997</v>
      </c>
      <c r="AN66" s="16">
        <v>-0.556555785595369</v>
      </c>
      <c r="AO66" s="16">
        <v>3.57594851889384E-2</v>
      </c>
      <c r="AP66" s="16">
        <v>0.48211823982886598</v>
      </c>
      <c r="AW66" s="5">
        <v>61</v>
      </c>
      <c r="AX66" s="16">
        <v>0.34330655112539699</v>
      </c>
      <c r="AY66" s="16">
        <v>0.12548991343662699</v>
      </c>
      <c r="AZ66" s="16">
        <v>0.93080228545379695</v>
      </c>
    </row>
    <row r="67" spans="5:52">
      <c r="E67" s="5"/>
      <c r="F67" s="4"/>
      <c r="G67" s="4"/>
      <c r="R67" s="5"/>
      <c r="S67" s="2">
        <v>0.51136965407321899</v>
      </c>
      <c r="T67" s="2">
        <v>-0.437232340325659</v>
      </c>
      <c r="AB67" s="5">
        <v>62</v>
      </c>
      <c r="AC67" s="16">
        <v>0.17132742422926101</v>
      </c>
      <c r="AD67" s="16">
        <v>7.5488818514468398E-2</v>
      </c>
      <c r="AE67" s="16">
        <v>0.87667041744395102</v>
      </c>
      <c r="AF67" s="16">
        <v>0.44865220796258898</v>
      </c>
      <c r="AG67" s="16">
        <v>0.92716604399782199</v>
      </c>
      <c r="AH67" s="16">
        <v>0.39395717711926898</v>
      </c>
      <c r="AJ67" s="5">
        <v>62</v>
      </c>
      <c r="AK67" s="16">
        <v>0.79183956099862196</v>
      </c>
      <c r="AL67" s="16">
        <v>-0.18826276003917999</v>
      </c>
      <c r="AM67" s="16">
        <v>-0.39198849543360798</v>
      </c>
      <c r="AN67" s="16">
        <v>3.8051284507119899E-2</v>
      </c>
      <c r="AO67" s="16">
        <v>-0.39985106556501299</v>
      </c>
      <c r="AP67" s="16">
        <v>0.15021147553205999</v>
      </c>
      <c r="AW67" s="5">
        <v>62</v>
      </c>
      <c r="AX67" s="16">
        <v>-0.186151840567232</v>
      </c>
      <c r="AY67" s="16">
        <v>-0.60876352757957897</v>
      </c>
      <c r="AZ67" s="16">
        <v>0.77120325460655303</v>
      </c>
    </row>
    <row r="68" spans="5:52">
      <c r="E68" s="5">
        <v>6</v>
      </c>
      <c r="F68" s="4">
        <v>-1.5</v>
      </c>
      <c r="G68" s="4">
        <v>0</v>
      </c>
      <c r="H68" s="29">
        <f>F70-F68</f>
        <v>3</v>
      </c>
      <c r="I68" s="29">
        <f>G69-G70</f>
        <v>1.73</v>
      </c>
      <c r="R68" s="5"/>
      <c r="AB68" s="5">
        <v>63</v>
      </c>
      <c r="AC68" s="16">
        <v>0.17832574771929699</v>
      </c>
      <c r="AD68" s="16">
        <v>0.73973772552107997</v>
      </c>
      <c r="AE68" s="16">
        <v>0.47469346038403099</v>
      </c>
      <c r="AF68" s="16">
        <v>0.50710086182069203</v>
      </c>
      <c r="AG68" s="16">
        <v>0.67791818523938197</v>
      </c>
      <c r="AH68" s="16">
        <v>0.198421977759655</v>
      </c>
      <c r="AJ68" s="5">
        <v>63</v>
      </c>
      <c r="AK68" s="16">
        <v>0.56578760575237597</v>
      </c>
      <c r="AL68" s="16">
        <v>-0.42452345753248599</v>
      </c>
      <c r="AM68" s="16">
        <v>-5.2692333549919701E-2</v>
      </c>
      <c r="AN68" s="16">
        <v>-5.56103450045577E-2</v>
      </c>
      <c r="AO68" s="16">
        <v>-0.51309527220245599</v>
      </c>
      <c r="AP68" s="16">
        <v>0.48013380253704302</v>
      </c>
      <c r="AW68" s="5">
        <v>63</v>
      </c>
      <c r="AX68" s="16">
        <v>-0.59935771914333902</v>
      </c>
      <c r="AY68" s="16">
        <v>-0.18252440040914</v>
      </c>
      <c r="AZ68" s="16">
        <v>0.77939410359551098</v>
      </c>
    </row>
    <row r="69" spans="5:52">
      <c r="E69" s="5"/>
      <c r="F69" s="4">
        <v>-1.5</v>
      </c>
      <c r="G69" s="4">
        <v>1.73</v>
      </c>
      <c r="R69" s="5">
        <v>6</v>
      </c>
      <c r="S69" s="2">
        <v>-0.40276078609162602</v>
      </c>
      <c r="T69" s="2">
        <v>-6.6711437201740706E-2</v>
      </c>
      <c r="AB69" s="5">
        <v>64</v>
      </c>
      <c r="AC69" s="16">
        <v>0.84392966018778504</v>
      </c>
      <c r="AD69" s="16">
        <v>4.1864662986256899E-2</v>
      </c>
      <c r="AE69" s="16">
        <v>0.190482767212549</v>
      </c>
      <c r="AF69" s="16">
        <v>0.329541110966035</v>
      </c>
      <c r="AG69" s="16">
        <v>0.33595548296913402</v>
      </c>
      <c r="AH69" s="16">
        <v>0.39005472694820398</v>
      </c>
      <c r="AJ69" s="5">
        <v>64</v>
      </c>
      <c r="AK69" s="16">
        <v>0.79499265659761797</v>
      </c>
      <c r="AL69" s="16">
        <v>-8.6538345893824906E-2</v>
      </c>
      <c r="AM69" s="16">
        <v>-0.49829470303526402</v>
      </c>
      <c r="AN69" s="16">
        <v>-5.7790367101791099E-2</v>
      </c>
      <c r="AO69" s="16">
        <v>-0.29669795356235201</v>
      </c>
      <c r="AP69" s="16">
        <v>0.144328712995616</v>
      </c>
      <c r="AW69" s="5">
        <v>64</v>
      </c>
      <c r="AX69" s="16">
        <v>8.9433043983385193E-3</v>
      </c>
      <c r="AY69" s="16">
        <v>-0.57412551481899199</v>
      </c>
      <c r="AZ69" s="16">
        <v>0.81871845674351096</v>
      </c>
    </row>
    <row r="70" spans="5:52">
      <c r="E70" s="5"/>
      <c r="F70" s="4">
        <v>1.5</v>
      </c>
      <c r="G70" s="4">
        <v>0</v>
      </c>
      <c r="R70" s="5"/>
      <c r="S70" s="2">
        <v>-0.18783602286923801</v>
      </c>
      <c r="T70" s="2">
        <v>0.506124775945196</v>
      </c>
      <c r="AB70" s="5">
        <v>65</v>
      </c>
      <c r="AC70" s="16">
        <v>0.66223041979161801</v>
      </c>
      <c r="AD70" s="16">
        <v>0.78278255714880496</v>
      </c>
      <c r="AE70" s="16">
        <v>0.40028899318856798</v>
      </c>
      <c r="AF70" s="16">
        <v>0.925613548732792</v>
      </c>
      <c r="AG70" s="16">
        <v>0.99698537424103595</v>
      </c>
      <c r="AH70" s="16">
        <v>0.290270011472542</v>
      </c>
      <c r="AJ70" s="5">
        <v>65</v>
      </c>
      <c r="AK70" s="16">
        <v>9.7320233465080494E-2</v>
      </c>
      <c r="AL70" s="16">
        <v>-0.16083744100214101</v>
      </c>
      <c r="AM70" s="16">
        <v>-5.1822522662140998E-2</v>
      </c>
      <c r="AN70" s="16">
        <v>-0.60768379111066295</v>
      </c>
      <c r="AO70" s="16">
        <v>-4.5497710802939302E-2</v>
      </c>
      <c r="AP70" s="16">
        <v>0.76852123211280399</v>
      </c>
      <c r="AW70" s="5">
        <v>65</v>
      </c>
      <c r="AX70" s="16">
        <v>-0.102242288128967</v>
      </c>
      <c r="AY70" s="16">
        <v>0.62274286052670003</v>
      </c>
      <c r="AZ70" s="16">
        <v>0.77571763150970796</v>
      </c>
    </row>
    <row r="71" spans="5:52">
      <c r="E71" s="5"/>
      <c r="F71" s="4"/>
      <c r="G71" s="4"/>
      <c r="R71" s="5"/>
      <c r="S71" s="2">
        <v>0.59059680896086397</v>
      </c>
      <c r="T71" s="2">
        <v>-0.43941333874345501</v>
      </c>
      <c r="AB71" s="5">
        <v>66</v>
      </c>
      <c r="AC71" s="16">
        <v>6.5552208442804405E-2</v>
      </c>
      <c r="AD71" s="16">
        <v>0.58660775118602604</v>
      </c>
      <c r="AE71" s="16">
        <v>0.26931644033851898</v>
      </c>
      <c r="AF71" s="16">
        <v>0.51909298562488004</v>
      </c>
      <c r="AG71" s="16">
        <v>0.14974010683383601</v>
      </c>
      <c r="AH71" s="16">
        <v>0.49447061114382201</v>
      </c>
      <c r="AJ71" s="5">
        <v>66</v>
      </c>
      <c r="AK71" s="16">
        <v>0.68313226149219297</v>
      </c>
      <c r="AL71" s="16">
        <v>7.2907387532165704E-2</v>
      </c>
      <c r="AM71" s="16">
        <v>-0.60346729885724903</v>
      </c>
      <c r="AN71" s="16">
        <v>-0.31469620984847602</v>
      </c>
      <c r="AO71" s="16">
        <v>-7.9664962634943506E-2</v>
      </c>
      <c r="AP71" s="16">
        <v>0.24178882231630999</v>
      </c>
      <c r="AW71" s="5">
        <v>66</v>
      </c>
      <c r="AX71" s="16">
        <v>0.32063396367234398</v>
      </c>
      <c r="AY71" s="16">
        <v>-0.31196636956714102</v>
      </c>
      <c r="AZ71" s="16">
        <v>0.89435498833934601</v>
      </c>
    </row>
    <row r="72" spans="5:52">
      <c r="E72" s="5">
        <v>7</v>
      </c>
      <c r="F72" s="4">
        <v>-0.5</v>
      </c>
      <c r="G72" s="4">
        <v>0</v>
      </c>
      <c r="H72" s="29">
        <f>F74-F72</f>
        <v>1</v>
      </c>
      <c r="I72" s="29">
        <f>G73-G74</f>
        <v>0.87</v>
      </c>
      <c r="R72" s="5"/>
      <c r="AB72" s="5">
        <v>67</v>
      </c>
      <c r="AC72" s="16">
        <v>0.16119587108431299</v>
      </c>
      <c r="AD72" s="16">
        <v>0.35326345182872498</v>
      </c>
      <c r="AE72" s="16">
        <v>0.40959213377490999</v>
      </c>
      <c r="AF72" s="16">
        <v>0.51675488035509698</v>
      </c>
      <c r="AG72" s="16">
        <v>0.87477108759396405</v>
      </c>
      <c r="AH72" s="16">
        <v>0.68420828158450397</v>
      </c>
      <c r="AJ72" s="5">
        <v>67</v>
      </c>
      <c r="AK72" s="16">
        <v>0.45059342454530199</v>
      </c>
      <c r="AL72" s="16">
        <v>-0.454710354191116</v>
      </c>
      <c r="AM72" s="16">
        <v>4.0897066658004202E-2</v>
      </c>
      <c r="AN72" s="16">
        <v>-0.121634674790656</v>
      </c>
      <c r="AO72" s="16">
        <v>-0.49149049120330601</v>
      </c>
      <c r="AP72" s="16">
        <v>0.57634502898177198</v>
      </c>
      <c r="AW72" s="5">
        <v>67</v>
      </c>
      <c r="AX72" s="16">
        <v>-0.65394020290160604</v>
      </c>
      <c r="AY72" s="16">
        <v>5.6361303683433097E-4</v>
      </c>
      <c r="AZ72" s="16">
        <v>0.75654602867596599</v>
      </c>
    </row>
    <row r="73" spans="5:52">
      <c r="E73" s="5"/>
      <c r="F73" s="4">
        <v>-0.5</v>
      </c>
      <c r="G73" s="4">
        <v>0.87</v>
      </c>
      <c r="R73" s="5">
        <v>7</v>
      </c>
      <c r="S73" s="2">
        <v>-0.37315533475107598</v>
      </c>
      <c r="T73" s="2">
        <v>-0.16559517750670999</v>
      </c>
      <c r="AB73" s="5">
        <v>68</v>
      </c>
      <c r="AC73" s="16">
        <v>2.6361151466159201E-2</v>
      </c>
      <c r="AD73" s="16">
        <v>0.91443324968513995</v>
      </c>
      <c r="AE73" s="16">
        <v>0.92988833967721995</v>
      </c>
      <c r="AF73" s="16">
        <v>1.15175825488793E-2</v>
      </c>
      <c r="AG73" s="16">
        <v>0.27373774909961401</v>
      </c>
      <c r="AH73" s="16">
        <v>0.34370411702263598</v>
      </c>
      <c r="AJ73" s="5">
        <v>68</v>
      </c>
      <c r="AK73" s="16">
        <v>0.659357223551853</v>
      </c>
      <c r="AL73" s="16">
        <v>0.14347662866828101</v>
      </c>
      <c r="AM73" s="16">
        <v>-0.64579980062117504</v>
      </c>
      <c r="AN73" s="16">
        <v>-0.313738883641421</v>
      </c>
      <c r="AO73" s="16">
        <v>-1.3557422930677999E-2</v>
      </c>
      <c r="AP73" s="16">
        <v>0.17026225497313899</v>
      </c>
      <c r="AW73" s="5">
        <v>68</v>
      </c>
      <c r="AX73" s="16">
        <v>0.43468777220487198</v>
      </c>
      <c r="AY73" s="16">
        <v>-0.33363075770268202</v>
      </c>
      <c r="AZ73" s="16">
        <v>0.836502874843703</v>
      </c>
    </row>
    <row r="74" spans="5:52">
      <c r="E74" s="5"/>
      <c r="F74" s="4">
        <v>0.5</v>
      </c>
      <c r="G74" s="4">
        <v>0</v>
      </c>
      <c r="R74" s="5"/>
      <c r="S74" s="2">
        <v>-0.136875293014633</v>
      </c>
      <c r="T74" s="2">
        <v>0.60277660988289405</v>
      </c>
      <c r="AB74" s="5">
        <v>69</v>
      </c>
      <c r="AC74" s="16">
        <v>0.21401131373966001</v>
      </c>
      <c r="AD74" s="16">
        <v>0.44823618444389002</v>
      </c>
      <c r="AE74" s="16">
        <v>0.97011322979492798</v>
      </c>
      <c r="AF74" s="16">
        <v>0.799058859694047</v>
      </c>
      <c r="AG74" s="16">
        <v>0.59564089462247005</v>
      </c>
      <c r="AH74" s="16">
        <v>0.47760249405687299</v>
      </c>
      <c r="AJ74" s="5">
        <v>69</v>
      </c>
      <c r="AK74" s="16">
        <v>0.64487437462967001</v>
      </c>
      <c r="AL74" s="16">
        <v>0.162131554392558</v>
      </c>
      <c r="AM74" s="16">
        <v>-0.65324209539767997</v>
      </c>
      <c r="AN74" s="16">
        <v>-0.323874164202334</v>
      </c>
      <c r="AO74" s="16">
        <v>8.3677207680100604E-3</v>
      </c>
      <c r="AP74" s="16">
        <v>0.16174260980977601</v>
      </c>
      <c r="AW74" s="5">
        <v>69</v>
      </c>
      <c r="AX74" s="16">
        <v>0.46597056923569202</v>
      </c>
      <c r="AY74" s="16">
        <v>-0.32184400750166597</v>
      </c>
      <c r="AZ74" s="16">
        <v>0.82418921565776404</v>
      </c>
    </row>
    <row r="75" spans="5:52">
      <c r="E75" s="5"/>
      <c r="R75" s="5"/>
      <c r="S75" s="2">
        <v>0.51003062776570995</v>
      </c>
      <c r="T75" s="2">
        <v>-0.43718143237618401</v>
      </c>
      <c r="AB75" s="5">
        <v>70</v>
      </c>
      <c r="AC75" s="16">
        <v>0.649821184695757</v>
      </c>
      <c r="AD75" s="16">
        <v>0.71680961661991005</v>
      </c>
      <c r="AE75" s="16">
        <v>1.03270637243224E-3</v>
      </c>
      <c r="AF75" s="16">
        <v>0.29162716428500901</v>
      </c>
      <c r="AG75" s="16">
        <v>0.73312894848642596</v>
      </c>
      <c r="AH75" s="16">
        <v>0.52046549353202898</v>
      </c>
      <c r="AJ75" s="5">
        <v>70</v>
      </c>
      <c r="AK75" s="16">
        <v>0.39750038295849299</v>
      </c>
      <c r="AL75" s="16">
        <v>0.18022832704865599</v>
      </c>
      <c r="AM75" s="16">
        <v>-0.54378500301436195</v>
      </c>
      <c r="AN75" s="16">
        <v>-0.57805306911266796</v>
      </c>
      <c r="AO75" s="16">
        <v>0.14628462005586901</v>
      </c>
      <c r="AP75" s="16">
        <v>0.39782474206401203</v>
      </c>
      <c r="AW75" s="5">
        <v>70</v>
      </c>
      <c r="AX75" s="16">
        <v>0.51583440752408705</v>
      </c>
      <c r="AY75" s="16">
        <v>0.13631833546274599</v>
      </c>
      <c r="AZ75" s="16">
        <v>0.84577312278958405</v>
      </c>
    </row>
    <row r="76" spans="5:52">
      <c r="E76" s="5">
        <v>8</v>
      </c>
      <c r="F76" s="4">
        <v>-1</v>
      </c>
      <c r="G76" s="4">
        <v>0</v>
      </c>
      <c r="H76" s="29">
        <f>F78-F76</f>
        <v>2</v>
      </c>
      <c r="I76" s="29">
        <f>G77-G78</f>
        <v>0.87</v>
      </c>
      <c r="R76" s="5"/>
      <c r="AB76" s="5">
        <v>71</v>
      </c>
      <c r="AC76" s="16">
        <v>0.24369785531112101</v>
      </c>
      <c r="AD76" s="16">
        <v>0.28488142177369302</v>
      </c>
      <c r="AE76" s="16">
        <v>9.0864954248042806E-2</v>
      </c>
      <c r="AF76" s="16">
        <v>0.81763035134824602</v>
      </c>
      <c r="AG76" s="16">
        <v>0.79245433179291203</v>
      </c>
      <c r="AH76" s="16">
        <v>0.40693236575647601</v>
      </c>
      <c r="AJ76" s="5">
        <v>71</v>
      </c>
      <c r="AK76" s="16">
        <v>0.38133645225795698</v>
      </c>
      <c r="AL76" s="16">
        <v>-8.1075431216583296E-2</v>
      </c>
      <c r="AM76" s="16">
        <v>-0.31121333523956701</v>
      </c>
      <c r="AN76" s="16">
        <v>-0.56895046323013798</v>
      </c>
      <c r="AO76" s="16">
        <v>-7.0123117018390094E-2</v>
      </c>
      <c r="AP76" s="16">
        <v>0.65002589444672099</v>
      </c>
      <c r="AW76" s="5">
        <v>71</v>
      </c>
      <c r="AX76" s="16">
        <v>7.2043999100356707E-2</v>
      </c>
      <c r="AY76" s="16">
        <v>0.29328166843474002</v>
      </c>
      <c r="AZ76" s="16">
        <v>0.95330767537431305</v>
      </c>
    </row>
    <row r="77" spans="5:52">
      <c r="E77" s="5"/>
      <c r="F77" s="4">
        <v>-1</v>
      </c>
      <c r="G77" s="4">
        <v>0.87</v>
      </c>
      <c r="R77" s="5">
        <v>8</v>
      </c>
      <c r="S77" s="2">
        <v>-0.40821467834423297</v>
      </c>
      <c r="T77" s="2">
        <v>-5.2386115508292804E-3</v>
      </c>
      <c r="AB77" s="5">
        <v>72</v>
      </c>
      <c r="AC77" s="16">
        <v>0.94368225070161604</v>
      </c>
      <c r="AD77" s="16">
        <v>0.54799802633800099</v>
      </c>
      <c r="AE77" s="16">
        <v>0.46340307545211701</v>
      </c>
      <c r="AF77" s="16">
        <v>0.59121432169334898</v>
      </c>
      <c r="AG77" s="16">
        <v>0.50623914610721699</v>
      </c>
      <c r="AH77" s="16">
        <v>0.63083489896643896</v>
      </c>
      <c r="AJ77" s="5">
        <v>72</v>
      </c>
      <c r="AK77" s="16">
        <v>0.80211470439793997</v>
      </c>
      <c r="AL77" s="16">
        <v>-0.124243967578653</v>
      </c>
      <c r="AM77" s="16">
        <v>-0.45824431383039299</v>
      </c>
      <c r="AN77" s="16">
        <v>1.1021792487768601E-2</v>
      </c>
      <c r="AO77" s="16">
        <v>-0.34387039056754598</v>
      </c>
      <c r="AP77" s="16">
        <v>0.113222175090884</v>
      </c>
      <c r="AW77" s="5">
        <v>72</v>
      </c>
      <c r="AX77" s="16">
        <v>-7.0164850418765606E-2</v>
      </c>
      <c r="AY77" s="16">
        <v>-0.62764251999615095</v>
      </c>
      <c r="AZ77" s="16">
        <v>0.775333322350091</v>
      </c>
    </row>
    <row r="78" spans="5:52">
      <c r="E78" s="5"/>
      <c r="F78" s="4">
        <v>1</v>
      </c>
      <c r="G78" s="4">
        <v>0</v>
      </c>
      <c r="R78" s="5"/>
      <c r="S78" s="2">
        <v>-0.21910254274732699</v>
      </c>
      <c r="T78" s="2">
        <v>0.44521776470374103</v>
      </c>
      <c r="AB78" s="5">
        <v>73</v>
      </c>
      <c r="AC78" s="16">
        <v>0.57047749611600596</v>
      </c>
      <c r="AD78" s="16">
        <v>0.37034499436281998</v>
      </c>
      <c r="AE78" s="16">
        <v>0.101726038480646</v>
      </c>
      <c r="AF78" s="16">
        <v>6.3778173312831699E-2</v>
      </c>
      <c r="AG78" s="16">
        <v>0.34664384745069599</v>
      </c>
      <c r="AH78" s="16">
        <v>0.14207045135541899</v>
      </c>
      <c r="AJ78" s="5">
        <v>73</v>
      </c>
      <c r="AK78" s="16">
        <v>0.71909561910022601</v>
      </c>
      <c r="AL78" s="16">
        <v>0.11140763315659601</v>
      </c>
      <c r="AM78" s="16">
        <v>-0.64072371347841095</v>
      </c>
      <c r="AN78" s="16">
        <v>-0.210000554875273</v>
      </c>
      <c r="AO78" s="16">
        <v>-7.8371905621815299E-2</v>
      </c>
      <c r="AP78" s="16">
        <v>9.8592921718676493E-2</v>
      </c>
      <c r="AW78" s="5">
        <v>73</v>
      </c>
      <c r="AX78" s="16">
        <v>0.36564328490223302</v>
      </c>
      <c r="AY78" s="16">
        <v>-0.47083309143263702</v>
      </c>
      <c r="AZ78" s="16">
        <v>0.80288304726960702</v>
      </c>
    </row>
    <row r="79" spans="5:52">
      <c r="E79" s="5"/>
      <c r="R79" s="5"/>
      <c r="S79" s="2">
        <v>0.62731722109156096</v>
      </c>
      <c r="T79" s="2">
        <v>-0.43997915315291197</v>
      </c>
      <c r="AB79" s="5">
        <v>74</v>
      </c>
      <c r="AC79" s="16">
        <v>0.91542884950496095</v>
      </c>
      <c r="AD79" s="16">
        <v>0.257156450717344</v>
      </c>
      <c r="AE79" s="16">
        <v>0.19898323227555501</v>
      </c>
      <c r="AF79" s="16">
        <v>0.81627699876214599</v>
      </c>
      <c r="AG79" s="16">
        <v>0.98102117908535102</v>
      </c>
      <c r="AH79" s="16">
        <v>0.50380989585848002</v>
      </c>
      <c r="AJ79" s="5">
        <v>74</v>
      </c>
      <c r="AK79" s="16">
        <v>0.43476026290310199</v>
      </c>
      <c r="AL79" s="16">
        <v>0.18564188356144401</v>
      </c>
      <c r="AM79" s="16">
        <v>-0.56903827805271101</v>
      </c>
      <c r="AN79" s="16">
        <v>-0.54968744479902798</v>
      </c>
      <c r="AO79" s="16">
        <v>0.13427801514960899</v>
      </c>
      <c r="AP79" s="16">
        <v>0.36404556123758303</v>
      </c>
      <c r="AW79" s="5">
        <v>74</v>
      </c>
      <c r="AX79" s="16">
        <v>0.524447628887457</v>
      </c>
      <c r="AY79" s="16">
        <v>7.2566217680254605E-2</v>
      </c>
      <c r="AZ79" s="16">
        <v>0.84834475822084299</v>
      </c>
    </row>
    <row r="80" spans="5:52">
      <c r="E80" s="5">
        <v>9</v>
      </c>
      <c r="F80" s="4">
        <v>-1.5</v>
      </c>
      <c r="G80" s="4">
        <v>0</v>
      </c>
      <c r="H80" s="29">
        <f>F82-F80</f>
        <v>3</v>
      </c>
      <c r="I80" s="29">
        <f>G81-G82</f>
        <v>0.87</v>
      </c>
      <c r="R80" s="5"/>
      <c r="AB80" s="5">
        <v>75</v>
      </c>
      <c r="AC80" s="16">
        <v>0.54608521348322403</v>
      </c>
      <c r="AD80" s="16">
        <v>0.52284613864804497</v>
      </c>
      <c r="AE80" s="16">
        <v>0.344929128309716</v>
      </c>
      <c r="AF80" s="16">
        <v>0.31335751463035</v>
      </c>
      <c r="AG80" s="16">
        <v>0.50030974491703495</v>
      </c>
      <c r="AH80" s="16">
        <v>0.33550623763156201</v>
      </c>
      <c r="AJ80" s="5">
        <v>75</v>
      </c>
      <c r="AK80" s="16">
        <v>0.70542779533759903</v>
      </c>
      <c r="AL80" s="16">
        <v>2.27118260477326E-2</v>
      </c>
      <c r="AM80" s="16">
        <v>-0.57237787329386702</v>
      </c>
      <c r="AN80" s="16">
        <v>-0.29089050248395998</v>
      </c>
      <c r="AO80" s="16">
        <v>-0.13304992204373101</v>
      </c>
      <c r="AP80" s="16">
        <v>0.268178676436228</v>
      </c>
      <c r="AW80" s="5">
        <v>75</v>
      </c>
      <c r="AX80" s="16">
        <v>0.23438500935991499</v>
      </c>
      <c r="AY80" s="16">
        <v>-0.32586651292730201</v>
      </c>
      <c r="AZ80" s="16">
        <v>0.91590102183473099</v>
      </c>
    </row>
    <row r="81" spans="2:52">
      <c r="E81" s="5"/>
      <c r="F81" s="4">
        <v>-1.5</v>
      </c>
      <c r="G81" s="4">
        <v>0.87</v>
      </c>
      <c r="R81" s="5">
        <v>9</v>
      </c>
      <c r="S81" s="2">
        <v>-0.402793517857091</v>
      </c>
      <c r="T81" s="2">
        <v>6.65135222265021E-2</v>
      </c>
      <c r="AB81" s="5">
        <v>76</v>
      </c>
      <c r="AC81" s="16">
        <v>0.80691380583792105</v>
      </c>
      <c r="AD81" s="16">
        <v>0.476512946394338</v>
      </c>
      <c r="AE81" s="16">
        <v>0.106472551337841</v>
      </c>
      <c r="AF81" s="16">
        <v>0.96598824128852001</v>
      </c>
      <c r="AG81" s="16">
        <v>0.80381643245066203</v>
      </c>
      <c r="AH81" s="16">
        <v>0.50879766332592502</v>
      </c>
      <c r="AJ81" s="5">
        <v>76</v>
      </c>
      <c r="AK81" s="16">
        <v>0.31015522694028902</v>
      </c>
      <c r="AL81" s="16">
        <v>0.28821613836839599</v>
      </c>
      <c r="AM81" s="16">
        <v>-0.57346079858321197</v>
      </c>
      <c r="AN81" s="16">
        <v>-0.58057903614977402</v>
      </c>
      <c r="AO81" s="16">
        <v>0.26330557164292201</v>
      </c>
      <c r="AP81" s="16">
        <v>0.29236289778137797</v>
      </c>
      <c r="AW81" s="5">
        <v>76</v>
      </c>
      <c r="AX81" s="16">
        <v>0.68238493381705601</v>
      </c>
      <c r="AY81" s="16">
        <v>0.150961951105406</v>
      </c>
      <c r="AZ81" s="16">
        <v>0.71523513047291598</v>
      </c>
    </row>
    <row r="82" spans="2:52">
      <c r="E82" s="5"/>
      <c r="F82" s="4">
        <v>1.5</v>
      </c>
      <c r="G82" s="4">
        <v>0</v>
      </c>
      <c r="R82" s="5"/>
      <c r="S82" s="2">
        <v>-0.255674646081055</v>
      </c>
      <c r="T82" s="2">
        <v>0.374279409947121</v>
      </c>
      <c r="AB82" s="5">
        <v>77</v>
      </c>
      <c r="AC82" s="16">
        <v>0.181113721474461</v>
      </c>
      <c r="AD82" s="16">
        <v>0.82932000757772395</v>
      </c>
      <c r="AE82" s="16">
        <v>0.775709004098041</v>
      </c>
      <c r="AF82" s="16">
        <v>0.35755541246609102</v>
      </c>
      <c r="AG82" s="16">
        <v>0.79370177641800499</v>
      </c>
      <c r="AH82" s="16">
        <v>0.37380257241637199</v>
      </c>
      <c r="AJ82" s="5">
        <v>77</v>
      </c>
      <c r="AK82" s="16">
        <v>0.79681273151892595</v>
      </c>
      <c r="AL82" s="16">
        <v>-0.176774579851947</v>
      </c>
      <c r="AM82" s="16">
        <v>-0.39912739366192201</v>
      </c>
      <c r="AN82" s="16">
        <v>6.8902828824903103E-2</v>
      </c>
      <c r="AO82" s="16">
        <v>-0.397685337857003</v>
      </c>
      <c r="AP82" s="16">
        <v>0.10787175102704399</v>
      </c>
      <c r="AW82" s="5">
        <v>77</v>
      </c>
      <c r="AX82" s="16">
        <v>-0.17363828516394</v>
      </c>
      <c r="AY82" s="16">
        <v>-0.65083066209087903</v>
      </c>
      <c r="AZ82" s="16">
        <v>0.739100261418279</v>
      </c>
    </row>
    <row r="83" spans="2:52">
      <c r="R83" s="5"/>
      <c r="S83" s="2">
        <v>0.658468163938147</v>
      </c>
      <c r="T83" s="2">
        <v>-0.44079293217362298</v>
      </c>
      <c r="AB83" s="5">
        <v>78</v>
      </c>
      <c r="AC83" s="16">
        <v>0.19803505421547299</v>
      </c>
      <c r="AD83" s="16">
        <v>0.30363737406668101</v>
      </c>
      <c r="AE83" s="16">
        <v>0.61002732455488695</v>
      </c>
      <c r="AF83" s="16">
        <v>0.15559190614858601</v>
      </c>
      <c r="AG83" s="16">
        <v>0.77805220463673996</v>
      </c>
      <c r="AH83" s="16">
        <v>0.74421850131227196</v>
      </c>
      <c r="AJ83" s="5">
        <v>78</v>
      </c>
      <c r="AK83" s="16">
        <v>0.50632740117450203</v>
      </c>
      <c r="AL83" s="16">
        <v>-0.26208368907901902</v>
      </c>
      <c r="AM83" s="16">
        <v>-0.209091720595659</v>
      </c>
      <c r="AN83" s="16">
        <v>-0.37320629639268499</v>
      </c>
      <c r="AO83" s="16">
        <v>-0.29723568057884198</v>
      </c>
      <c r="AP83" s="16">
        <v>0.63528998547170401</v>
      </c>
      <c r="AW83" s="5">
        <v>78</v>
      </c>
      <c r="AX83" s="16">
        <v>-0.25837335774738501</v>
      </c>
      <c r="AY83" s="16">
        <v>9.4066724565377097E-2</v>
      </c>
      <c r="AZ83" s="16">
        <v>0.96145444959434301</v>
      </c>
    </row>
    <row r="84" spans="2:52">
      <c r="AB84" s="5">
        <v>79</v>
      </c>
      <c r="AC84" s="16">
        <v>0.11854992918254401</v>
      </c>
      <c r="AD84" s="16">
        <v>0.96911586213654799</v>
      </c>
      <c r="AE84" s="16">
        <v>0.196640341714406</v>
      </c>
      <c r="AF84" s="16">
        <v>0.80811849424140203</v>
      </c>
      <c r="AG84" s="16">
        <v>0.85341425347854905</v>
      </c>
      <c r="AH84" s="16">
        <v>0.56641262031227202</v>
      </c>
      <c r="AJ84" s="5">
        <v>79</v>
      </c>
      <c r="AK84" s="16">
        <v>0.31800358792375299</v>
      </c>
      <c r="AL84" s="16">
        <v>-0.406687062651995</v>
      </c>
      <c r="AM84" s="16">
        <v>5.9358155895423599E-2</v>
      </c>
      <c r="AN84" s="16">
        <v>-0.29907904544842301</v>
      </c>
      <c r="AO84" s="16">
        <v>-0.37736174381917698</v>
      </c>
      <c r="AP84" s="16">
        <v>0.70576610810041895</v>
      </c>
      <c r="AW84" s="5">
        <v>79</v>
      </c>
      <c r="AX84" s="16">
        <v>-0.55265837772009496</v>
      </c>
      <c r="AY84" s="16">
        <v>0.26534474573674099</v>
      </c>
      <c r="AZ84" s="16">
        <v>0.79003853293124704</v>
      </c>
    </row>
    <row r="85" spans="2:52">
      <c r="AB85" s="5">
        <v>80</v>
      </c>
      <c r="AC85" s="16">
        <v>0.151281686116578</v>
      </c>
      <c r="AD85" s="16">
        <v>0.32512865943159602</v>
      </c>
      <c r="AE85" s="16">
        <v>0.78872046090908499</v>
      </c>
      <c r="AF85" s="16">
        <v>0.65041418024884001</v>
      </c>
      <c r="AG85" s="16">
        <v>0.99053295940396802</v>
      </c>
      <c r="AH85" s="16">
        <v>0.23367631606033401</v>
      </c>
      <c r="AJ85" s="5">
        <v>80</v>
      </c>
      <c r="AK85" s="16">
        <v>0.68652539694540604</v>
      </c>
      <c r="AL85" s="16">
        <v>-0.21536785334498801</v>
      </c>
      <c r="AM85" s="16">
        <v>-0.34662099228294502</v>
      </c>
      <c r="AN85" s="16">
        <v>-0.22655161480024699</v>
      </c>
      <c r="AO85" s="16">
        <v>-0.33990440466246002</v>
      </c>
      <c r="AP85" s="16">
        <v>0.44191946814523497</v>
      </c>
      <c r="AW85" s="5">
        <v>80</v>
      </c>
      <c r="AX85" s="16">
        <v>-0.18459144194420901</v>
      </c>
      <c r="AY85" s="16">
        <v>-0.23576770832268401</v>
      </c>
      <c r="AZ85" s="16">
        <v>0.95411717686825204</v>
      </c>
    </row>
    <row r="86" spans="2:52">
      <c r="B86" t="s">
        <v>101</v>
      </c>
      <c r="AB86" s="5">
        <v>81</v>
      </c>
      <c r="AC86" s="16">
        <v>0.42900251925992799</v>
      </c>
      <c r="AD86" s="16">
        <v>0.80636457149636898</v>
      </c>
      <c r="AE86" s="16">
        <v>0.40319228179799899</v>
      </c>
      <c r="AF86" s="16">
        <v>0.64333587982254103</v>
      </c>
      <c r="AG86" s="16">
        <v>0.39852437271213198</v>
      </c>
      <c r="AH86" s="16">
        <v>0.34716053932463797</v>
      </c>
      <c r="AJ86" s="5">
        <v>81</v>
      </c>
      <c r="AK86" s="16">
        <v>0.42782537546751598</v>
      </c>
      <c r="AL86" s="16">
        <v>-0.46382245060507798</v>
      </c>
      <c r="AM86" s="16">
        <v>6.4962174177033996E-2</v>
      </c>
      <c r="AN86" s="16">
        <v>-0.119663017510867</v>
      </c>
      <c r="AO86" s="16">
        <v>-0.49278754964455002</v>
      </c>
      <c r="AP86" s="16">
        <v>0.58348546811594604</v>
      </c>
      <c r="AW86" s="5">
        <v>81</v>
      </c>
      <c r="AX86" s="16">
        <v>-0.67373349701359297</v>
      </c>
      <c r="AY86" s="16">
        <v>2.34405930714781E-2</v>
      </c>
      <c r="AZ86" s="16">
        <v>0.73860254120445901</v>
      </c>
    </row>
    <row r="87" spans="2:52">
      <c r="E87" s="5" t="s">
        <v>471</v>
      </c>
      <c r="F87" s="5" t="s">
        <v>472</v>
      </c>
      <c r="G87" s="5" t="s">
        <v>473</v>
      </c>
      <c r="H87" s="5" t="s">
        <v>124</v>
      </c>
      <c r="I87" s="5" t="s">
        <v>99</v>
      </c>
      <c r="Q87" t="s">
        <v>101</v>
      </c>
      <c r="AB87" s="5">
        <v>82</v>
      </c>
      <c r="AC87" s="16">
        <v>8.69401063659032E-2</v>
      </c>
      <c r="AD87" s="16">
        <v>0.31185842231419503</v>
      </c>
      <c r="AE87" s="16">
        <v>0.74251456978757002</v>
      </c>
      <c r="AF87" s="16">
        <v>0.51157096404898295</v>
      </c>
      <c r="AG87" s="16">
        <v>0.608463507703213</v>
      </c>
      <c r="AH87" s="16">
        <v>0.52649329434004999</v>
      </c>
      <c r="AJ87" s="5">
        <v>82</v>
      </c>
      <c r="AK87" s="16">
        <v>0.80063767569129196</v>
      </c>
      <c r="AL87" s="16">
        <v>-5.5428256490994199E-2</v>
      </c>
      <c r="AM87" s="16">
        <v>-0.52114343605285196</v>
      </c>
      <c r="AN87" s="16">
        <v>-2.0573364468217999E-2</v>
      </c>
      <c r="AO87" s="16">
        <v>-0.279494239638439</v>
      </c>
      <c r="AP87" s="16">
        <v>7.6001620959212396E-2</v>
      </c>
      <c r="AW87" s="5">
        <v>82</v>
      </c>
      <c r="AX87" s="16">
        <v>5.2939206088875201E-2</v>
      </c>
      <c r="AY87" s="16">
        <v>-0.63462009978617995</v>
      </c>
      <c r="AZ87" s="16">
        <v>0.77100892989634595</v>
      </c>
    </row>
    <row r="88" spans="2:52">
      <c r="E88" s="5">
        <v>1</v>
      </c>
      <c r="F88" s="4">
        <v>-0.5</v>
      </c>
      <c r="G88" s="4">
        <v>0</v>
      </c>
      <c r="H88" s="29">
        <f>F90-F88</f>
        <v>1</v>
      </c>
      <c r="I88" s="29">
        <f>G89-G90</f>
        <v>2.6</v>
      </c>
      <c r="R88" s="5" t="s">
        <v>471</v>
      </c>
      <c r="S88" s="5" t="s">
        <v>472</v>
      </c>
      <c r="T88" s="5" t="s">
        <v>473</v>
      </c>
      <c r="AB88" s="5">
        <v>83</v>
      </c>
      <c r="AC88" s="16">
        <v>0.76972947560940497</v>
      </c>
      <c r="AD88" s="16">
        <v>0.94783007650195195</v>
      </c>
      <c r="AE88" s="16">
        <v>0.411188781986634</v>
      </c>
      <c r="AF88" s="16">
        <v>0.23972618801871201</v>
      </c>
      <c r="AG88" s="16">
        <v>0.605426749003383</v>
      </c>
      <c r="AH88" s="16">
        <v>0.96447825837960999</v>
      </c>
      <c r="AJ88" s="5">
        <v>83</v>
      </c>
      <c r="AK88" s="16">
        <v>0.397901672157495</v>
      </c>
      <c r="AL88" s="16">
        <v>0.21669585860170601</v>
      </c>
      <c r="AM88" s="16">
        <v>-0.57182121992094603</v>
      </c>
      <c r="AN88" s="16">
        <v>-0.56332655514246799</v>
      </c>
      <c r="AO88" s="16">
        <v>0.173919547763451</v>
      </c>
      <c r="AP88" s="16">
        <v>0.34663069654076201</v>
      </c>
      <c r="AW88" s="5">
        <v>83</v>
      </c>
      <c r="AX88" s="16">
        <v>0.57347755928111399</v>
      </c>
      <c r="AY88" s="16">
        <v>9.9878761645947695E-2</v>
      </c>
      <c r="AZ88" s="16">
        <v>0.81310990791582205</v>
      </c>
    </row>
    <row r="89" spans="2:52">
      <c r="E89" s="5"/>
      <c r="F89" s="4">
        <v>0.5</v>
      </c>
      <c r="G89" s="4">
        <v>2.6</v>
      </c>
      <c r="R89" s="5">
        <v>1</v>
      </c>
      <c r="S89" s="2">
        <v>-0.23375518168950399</v>
      </c>
      <c r="T89" s="2">
        <v>-0.42006924594725398</v>
      </c>
      <c r="AB89" s="5">
        <v>84</v>
      </c>
      <c r="AC89" s="16">
        <v>0.80420767820326</v>
      </c>
      <c r="AD89" s="16">
        <v>0.713155615039754</v>
      </c>
      <c r="AE89" s="16">
        <v>0.21602084613910499</v>
      </c>
      <c r="AF89" s="16">
        <v>0.66015462571161398</v>
      </c>
      <c r="AG89" s="16">
        <v>0.40312296478288201</v>
      </c>
      <c r="AH89" s="16">
        <v>0.121406949489646</v>
      </c>
      <c r="AJ89" s="5">
        <v>84</v>
      </c>
      <c r="AK89" s="16">
        <v>0.59629891699362803</v>
      </c>
      <c r="AL89" s="16">
        <v>-0.19139320870198301</v>
      </c>
      <c r="AM89" s="16">
        <v>-0.32863434304945899</v>
      </c>
      <c r="AN89" s="16">
        <v>-0.35698192700989501</v>
      </c>
      <c r="AO89" s="16">
        <v>-0.26766457394416898</v>
      </c>
      <c r="AP89" s="16">
        <v>0.54837513571187901</v>
      </c>
      <c r="AW89" s="5">
        <v>84</v>
      </c>
      <c r="AX89" s="16">
        <v>-0.12788405604427999</v>
      </c>
      <c r="AY89" s="16">
        <v>-4.0754631866247698E-2</v>
      </c>
      <c r="AZ89" s="16">
        <v>0.99095142596350005</v>
      </c>
    </row>
    <row r="90" spans="2:52">
      <c r="E90" s="5"/>
      <c r="F90" s="4">
        <v>0.5</v>
      </c>
      <c r="G90" s="4">
        <v>0</v>
      </c>
      <c r="R90" s="5"/>
      <c r="S90" s="2">
        <v>3.26524443710519E-2</v>
      </c>
      <c r="T90" s="2">
        <v>0.77534991768397099</v>
      </c>
      <c r="AB90" s="5">
        <v>85</v>
      </c>
      <c r="AC90" s="16">
        <v>0.30797527037662098</v>
      </c>
      <c r="AD90" s="16">
        <v>0.29764502139772397</v>
      </c>
      <c r="AE90" s="16">
        <v>0.47735729678097799</v>
      </c>
      <c r="AF90" s="16">
        <v>0.91354897737648</v>
      </c>
      <c r="AG90" s="16">
        <v>0.36377057538971402</v>
      </c>
      <c r="AH90" s="16">
        <v>0.87379504517306295</v>
      </c>
      <c r="AJ90" s="5">
        <v>85</v>
      </c>
      <c r="AK90" s="16">
        <v>0.79657370526643401</v>
      </c>
      <c r="AL90" s="16">
        <v>-0.11410630852951401</v>
      </c>
      <c r="AM90" s="16">
        <v>-0.47223361310355999</v>
      </c>
      <c r="AN90" s="16">
        <v>-3.7124541820065103E-2</v>
      </c>
      <c r="AO90" s="16">
        <v>-0.32434009216287402</v>
      </c>
      <c r="AP90" s="16">
        <v>0.151230850349579</v>
      </c>
      <c r="AW90" s="5">
        <v>85</v>
      </c>
      <c r="AX90" s="16">
        <v>-4.2184221545013001E-2</v>
      </c>
      <c r="AY90" s="16">
        <v>-0.58025357894836105</v>
      </c>
      <c r="AZ90" s="16">
        <v>0.81334265531651695</v>
      </c>
    </row>
    <row r="91" spans="2:52">
      <c r="E91" s="5"/>
      <c r="F91" s="4"/>
      <c r="G91" s="4"/>
      <c r="R91" s="5"/>
      <c r="S91" s="2">
        <v>0.20110273731845199</v>
      </c>
      <c r="T91" s="2">
        <v>-0.35528067173671601</v>
      </c>
      <c r="AB91" s="5">
        <v>86</v>
      </c>
      <c r="AC91" s="16">
        <v>0.57655363698350603</v>
      </c>
      <c r="AD91" s="16">
        <v>0.56450463384474703</v>
      </c>
      <c r="AE91" s="16">
        <v>0.68635681569875795</v>
      </c>
      <c r="AF91" s="16">
        <v>0.549265676701439</v>
      </c>
      <c r="AG91" s="16">
        <v>0.73486039967014405</v>
      </c>
      <c r="AH91" s="16">
        <v>0.91648901950744899</v>
      </c>
      <c r="AJ91" s="5">
        <v>86</v>
      </c>
      <c r="AK91" s="16">
        <v>0.315519267775136</v>
      </c>
      <c r="AL91" s="16">
        <v>-0.32769632680684302</v>
      </c>
      <c r="AM91" s="16">
        <v>-2.6533396558746501E-2</v>
      </c>
      <c r="AN91" s="16">
        <v>-0.40849500850612203</v>
      </c>
      <c r="AO91" s="16">
        <v>-0.28898587121638902</v>
      </c>
      <c r="AP91" s="16">
        <v>0.73619133531296599</v>
      </c>
      <c r="AW91" s="5">
        <v>86</v>
      </c>
      <c r="AX91" s="16">
        <v>-0.39335642182943298</v>
      </c>
      <c r="AY91" s="16">
        <v>0.33175556824547098</v>
      </c>
      <c r="AZ91" s="16">
        <v>0.85744327418972499</v>
      </c>
    </row>
    <row r="92" spans="2:52">
      <c r="E92" s="5">
        <v>2</v>
      </c>
      <c r="F92" s="4">
        <v>-1</v>
      </c>
      <c r="G92" s="4">
        <v>0</v>
      </c>
      <c r="H92" s="29">
        <f>F94-F92</f>
        <v>2</v>
      </c>
      <c r="I92" s="29">
        <f>G93-G94</f>
        <v>2.6</v>
      </c>
      <c r="R92" s="5"/>
      <c r="AB92" s="5">
        <v>87</v>
      </c>
      <c r="AC92" s="16">
        <v>0.43247977686433497</v>
      </c>
      <c r="AD92" s="16">
        <v>0.34750376284064599</v>
      </c>
      <c r="AE92" s="16">
        <v>0.83098931026518996</v>
      </c>
      <c r="AF92" s="16">
        <v>0.32082719056231401</v>
      </c>
      <c r="AG92" s="16">
        <v>6.1604453005494803E-2</v>
      </c>
      <c r="AH92" s="16">
        <v>0.25481430488460399</v>
      </c>
      <c r="AJ92" s="5">
        <v>87</v>
      </c>
      <c r="AK92" s="16">
        <v>7.4325083093175495E-2</v>
      </c>
      <c r="AL92" s="16">
        <v>-4.8567583379228998E-3</v>
      </c>
      <c r="AM92" s="16">
        <v>-0.181996525302725</v>
      </c>
      <c r="AN92" s="16">
        <v>-0.68667412597127897</v>
      </c>
      <c r="AO92" s="16">
        <v>0.10767144220954999</v>
      </c>
      <c r="AP92" s="16">
        <v>0.69153088430920195</v>
      </c>
      <c r="AW92" s="5">
        <v>87</v>
      </c>
      <c r="AX92" s="16">
        <v>0.175161696454047</v>
      </c>
      <c r="AY92" s="16">
        <v>0.63123715146359205</v>
      </c>
      <c r="AZ92" s="16">
        <v>0.75555147948158796</v>
      </c>
    </row>
    <row r="93" spans="2:52">
      <c r="E93" s="5"/>
      <c r="F93" s="4">
        <v>1</v>
      </c>
      <c r="G93" s="4">
        <v>2.6</v>
      </c>
      <c r="R93" s="5">
        <v>2</v>
      </c>
      <c r="S93" s="2">
        <v>-0.40726207259849501</v>
      </c>
      <c r="T93" s="2">
        <v>-0.43206235295082002</v>
      </c>
      <c r="AB93" s="5">
        <v>88</v>
      </c>
      <c r="AC93" s="16">
        <v>0.27349873156542998</v>
      </c>
      <c r="AD93" s="16">
        <v>0.84136117715972103</v>
      </c>
      <c r="AE93" s="16">
        <v>0.72311418900541802</v>
      </c>
      <c r="AF93" s="16">
        <v>0.92009041539736003</v>
      </c>
      <c r="AG93" s="16">
        <v>2.3441345914475699E-2</v>
      </c>
      <c r="AH93" s="16">
        <v>0.78094619040983904</v>
      </c>
      <c r="AJ93" s="5">
        <v>88</v>
      </c>
      <c r="AK93" s="16">
        <v>5.9039100558873299E-2</v>
      </c>
      <c r="AL93" s="16">
        <v>0.11662354073275499</v>
      </c>
      <c r="AM93" s="16">
        <v>-0.27790418006879197</v>
      </c>
      <c r="AN93" s="16">
        <v>-0.71060777407061604</v>
      </c>
      <c r="AO93" s="16">
        <v>0.21886507950991901</v>
      </c>
      <c r="AP93" s="16">
        <v>0.59398423333786099</v>
      </c>
      <c r="AW93" s="5">
        <v>88</v>
      </c>
      <c r="AX93" s="16">
        <v>0.382352123329466</v>
      </c>
      <c r="AY93" s="16">
        <v>0.59770958456962198</v>
      </c>
      <c r="AZ93" s="16">
        <v>0.704663115316842</v>
      </c>
    </row>
    <row r="94" spans="2:52">
      <c r="E94" s="5"/>
      <c r="F94" s="4">
        <v>1</v>
      </c>
      <c r="G94" s="4">
        <v>0</v>
      </c>
      <c r="R94" s="5"/>
      <c r="S94" s="2">
        <v>8.8932649221741003E-2</v>
      </c>
      <c r="T94" s="2">
        <v>0.68766564885932302</v>
      </c>
      <c r="AB94" s="5">
        <v>89</v>
      </c>
      <c r="AC94" s="16">
        <v>0.37917476072263201</v>
      </c>
      <c r="AD94" s="16">
        <v>0.69885288165971104</v>
      </c>
      <c r="AE94" s="16">
        <v>0.23936925746781701</v>
      </c>
      <c r="AF94" s="16">
        <v>0.205849366394706</v>
      </c>
      <c r="AG94" s="16">
        <v>0.81270377270852701</v>
      </c>
      <c r="AH94" s="16">
        <v>0.88130971912683098</v>
      </c>
      <c r="AJ94" s="5">
        <v>89</v>
      </c>
      <c r="AK94" s="16">
        <v>0.21768430769202701</v>
      </c>
      <c r="AL94" s="16">
        <v>-2.48028751921077E-2</v>
      </c>
      <c r="AM94" s="16">
        <v>-0.25940957151129901</v>
      </c>
      <c r="AN94" s="16">
        <v>-0.65192395136085102</v>
      </c>
      <c r="AO94" s="16">
        <v>4.1725263819272503E-2</v>
      </c>
      <c r="AP94" s="16">
        <v>0.67672682655295802</v>
      </c>
      <c r="AW94" s="5">
        <v>89</v>
      </c>
      <c r="AX94" s="16">
        <v>0.158288188476331</v>
      </c>
      <c r="AY94" s="16">
        <v>0.48469794451922499</v>
      </c>
      <c r="AZ94" s="16">
        <v>0.86023993890975203</v>
      </c>
    </row>
    <row r="95" spans="2:52">
      <c r="E95" s="5"/>
      <c r="F95" s="4"/>
      <c r="G95" s="4"/>
      <c r="R95" s="5"/>
      <c r="S95" s="2">
        <v>0.31832942337675402</v>
      </c>
      <c r="T95" s="2">
        <v>-0.255603295908502</v>
      </c>
      <c r="AB95" s="5">
        <v>90</v>
      </c>
      <c r="AC95" s="16">
        <v>0.19282544885851499</v>
      </c>
      <c r="AD95" s="16">
        <v>1.29589378386087E-2</v>
      </c>
      <c r="AE95" s="16">
        <v>0.45308800673257699</v>
      </c>
      <c r="AF95" s="16">
        <v>0.16066588322196401</v>
      </c>
      <c r="AG95" s="16">
        <v>0.14913544435227299</v>
      </c>
      <c r="AH95" s="16">
        <v>0.30660325867997401</v>
      </c>
      <c r="AJ95" s="5">
        <v>90</v>
      </c>
      <c r="AK95" s="16">
        <v>0.51551456129767903</v>
      </c>
      <c r="AL95" s="16">
        <v>-0.103653303021569</v>
      </c>
      <c r="AM95" s="16">
        <v>-0.36892368929976299</v>
      </c>
      <c r="AN95" s="16">
        <v>-0.47757638681138098</v>
      </c>
      <c r="AO95" s="16">
        <v>-0.14659087199791601</v>
      </c>
      <c r="AP95" s="16">
        <v>0.58122968983295098</v>
      </c>
      <c r="AW95" s="5">
        <v>90</v>
      </c>
      <c r="AX95" s="16">
        <v>3.5098663983857803E-2</v>
      </c>
      <c r="AY95" s="16">
        <v>9.9078272863925398E-2</v>
      </c>
      <c r="AZ95" s="16">
        <v>0.99446044641063602</v>
      </c>
    </row>
    <row r="96" spans="2:52">
      <c r="E96" s="5">
        <v>3</v>
      </c>
      <c r="F96" s="4">
        <v>-1.5</v>
      </c>
      <c r="G96" s="4">
        <v>0</v>
      </c>
      <c r="H96" s="29">
        <f>F98-F96</f>
        <v>3</v>
      </c>
      <c r="I96" s="29">
        <f>G97-G98</f>
        <v>2.6</v>
      </c>
      <c r="R96" s="5"/>
      <c r="AB96" s="5">
        <v>91</v>
      </c>
      <c r="AC96" s="16">
        <v>0.35345841014387602</v>
      </c>
      <c r="AD96" s="16">
        <v>0.61962380410254303</v>
      </c>
      <c r="AE96" s="16">
        <v>0.19391929297334401</v>
      </c>
      <c r="AF96" s="16">
        <v>0.75628085337050099</v>
      </c>
      <c r="AG96" s="16">
        <v>0.58097138329098896</v>
      </c>
      <c r="AH96" s="16">
        <v>0.24028889967817399</v>
      </c>
      <c r="AJ96" s="5">
        <v>91</v>
      </c>
      <c r="AK96" s="16">
        <v>6.7033798837468406E-2</v>
      </c>
      <c r="AL96" s="16">
        <v>-0.16669463935940401</v>
      </c>
      <c r="AM96" s="16">
        <v>-2.5327241018815599E-2</v>
      </c>
      <c r="AN96" s="16">
        <v>-0.60637904255533903</v>
      </c>
      <c r="AO96" s="16">
        <v>-4.1706557818652699E-2</v>
      </c>
      <c r="AP96" s="16">
        <v>0.77307368191474402</v>
      </c>
      <c r="AW96" s="5">
        <v>91</v>
      </c>
      <c r="AX96" s="16">
        <v>-0.117728835861156</v>
      </c>
      <c r="AY96" s="16">
        <v>0.65085303500542802</v>
      </c>
      <c r="AZ96" s="16">
        <v>0.75002016547438499</v>
      </c>
    </row>
    <row r="97" spans="5:52">
      <c r="E97" s="5"/>
      <c r="F97" s="4">
        <v>1.5</v>
      </c>
      <c r="G97" s="4">
        <v>2.6</v>
      </c>
      <c r="R97" s="5">
        <v>3</v>
      </c>
      <c r="S97" s="2">
        <v>-0.510923033350968</v>
      </c>
      <c r="T97" s="2">
        <v>-0.43721541096119898</v>
      </c>
      <c r="AB97" s="5">
        <v>92</v>
      </c>
      <c r="AC97" s="16">
        <v>0.40707722193443602</v>
      </c>
      <c r="AD97" s="16">
        <v>0.97231052088733905</v>
      </c>
      <c r="AE97" s="16">
        <v>0.96993801098413401</v>
      </c>
      <c r="AF97" s="16">
        <v>0.43738815523255498</v>
      </c>
      <c r="AG97" s="16">
        <v>0.75552899375414195</v>
      </c>
      <c r="AH97" s="16">
        <v>7.1206578983387697E-2</v>
      </c>
      <c r="AJ97" s="5">
        <v>92</v>
      </c>
      <c r="AK97" s="16">
        <v>0.70609262110924798</v>
      </c>
      <c r="AL97" s="16">
        <v>-0.25138707859124398</v>
      </c>
      <c r="AM97" s="16">
        <v>-0.31568993749468199</v>
      </c>
      <c r="AN97" s="16">
        <v>-0.15230432353992099</v>
      </c>
      <c r="AO97" s="16">
        <v>-0.39040268361456498</v>
      </c>
      <c r="AP97" s="16">
        <v>0.403691402131165</v>
      </c>
      <c r="AW97" s="5">
        <v>92</v>
      </c>
      <c r="AX97" s="16">
        <v>-0.26002576386430898</v>
      </c>
      <c r="AY97" s="16">
        <v>-0.30643556493987101</v>
      </c>
      <c r="AZ97" s="16">
        <v>0.91568763600960301</v>
      </c>
    </row>
    <row r="98" spans="5:52">
      <c r="E98" s="5"/>
      <c r="F98" s="4">
        <v>1.5</v>
      </c>
      <c r="G98" s="4">
        <v>0</v>
      </c>
      <c r="R98" s="5"/>
      <c r="S98" s="2">
        <v>0.13735859201895401</v>
      </c>
      <c r="T98" s="2">
        <v>0.60188561117655903</v>
      </c>
      <c r="AB98" s="5">
        <v>93</v>
      </c>
      <c r="AC98" s="16">
        <v>0.187398193768988</v>
      </c>
      <c r="AD98" s="16">
        <v>0.49640453198597001</v>
      </c>
      <c r="AE98" s="16">
        <v>0.70376506728787103</v>
      </c>
      <c r="AF98" s="16">
        <v>0.68150737700890496</v>
      </c>
      <c r="AG98" s="16">
        <v>0.64345976608690103</v>
      </c>
      <c r="AH98" s="16">
        <v>0.883416169034826</v>
      </c>
      <c r="AJ98" s="5">
        <v>93</v>
      </c>
      <c r="AK98" s="16">
        <v>0.74982802894423295</v>
      </c>
      <c r="AL98" s="16">
        <v>-0.203144338798666</v>
      </c>
      <c r="AM98" s="16">
        <v>-0.37992218761736501</v>
      </c>
      <c r="AN98" s="16">
        <v>-0.116011485017748</v>
      </c>
      <c r="AO98" s="16">
        <v>-0.36990584132686699</v>
      </c>
      <c r="AP98" s="16">
        <v>0.319155823816414</v>
      </c>
      <c r="AW98" s="5">
        <v>93</v>
      </c>
      <c r="AX98" s="16">
        <v>-0.18033457526593</v>
      </c>
      <c r="AY98" s="16">
        <v>-0.40869670497706601</v>
      </c>
      <c r="AZ98" s="16">
        <v>0.89467672632742901</v>
      </c>
    </row>
    <row r="99" spans="5:52">
      <c r="E99" s="5"/>
      <c r="F99" s="4"/>
      <c r="G99" s="4"/>
      <c r="R99" s="5"/>
      <c r="S99" s="2">
        <v>0.373564441332014</v>
      </c>
      <c r="T99" s="2">
        <v>-0.16467020021536</v>
      </c>
      <c r="AB99" s="5">
        <v>94</v>
      </c>
      <c r="AC99" s="16">
        <v>0.48879007822475201</v>
      </c>
      <c r="AD99" s="16">
        <v>3.9153947582501299E-2</v>
      </c>
      <c r="AE99" s="16">
        <v>0.54616545479143397</v>
      </c>
      <c r="AF99" s="16">
        <v>0.63667863969445404</v>
      </c>
      <c r="AG99" s="16">
        <v>0.13007205367375901</v>
      </c>
      <c r="AH99" s="16">
        <v>0.51527516264073403</v>
      </c>
      <c r="AJ99" s="5">
        <v>94</v>
      </c>
      <c r="AK99" s="16">
        <v>0.66352922162379302</v>
      </c>
      <c r="AL99" s="16">
        <v>-0.13591617736770201</v>
      </c>
      <c r="AM99" s="16">
        <v>-0.41497260317028001</v>
      </c>
      <c r="AN99" s="16">
        <v>-0.31807073613819897</v>
      </c>
      <c r="AO99" s="16">
        <v>-0.24855661845351201</v>
      </c>
      <c r="AP99" s="16">
        <v>0.45398691350590098</v>
      </c>
      <c r="AW99" s="5">
        <v>94</v>
      </c>
      <c r="AX99" s="16">
        <v>-3.2562139559655902E-2</v>
      </c>
      <c r="AY99" s="16">
        <v>-0.170050111276555</v>
      </c>
      <c r="AZ99" s="16">
        <v>0.98489728759671502</v>
      </c>
    </row>
    <row r="100" spans="5:52">
      <c r="E100" s="5">
        <v>4</v>
      </c>
      <c r="F100" s="4">
        <v>-0.5</v>
      </c>
      <c r="G100" s="4">
        <v>0</v>
      </c>
      <c r="H100" s="29">
        <f>F102-F100</f>
        <v>1</v>
      </c>
      <c r="I100" s="29">
        <f>G101-G102</f>
        <v>1.73</v>
      </c>
      <c r="R100" s="5"/>
      <c r="AB100" s="5">
        <v>95</v>
      </c>
      <c r="AC100" s="16">
        <v>0.19151080391686001</v>
      </c>
      <c r="AD100" s="16">
        <v>2.0846490332993899E-2</v>
      </c>
      <c r="AE100" s="16">
        <v>0.48766592057688501</v>
      </c>
      <c r="AF100" s="16">
        <v>0.82376353308865202</v>
      </c>
      <c r="AG100" s="16">
        <v>0.416271798503558</v>
      </c>
      <c r="AH100" s="16">
        <v>0.79716456571236605</v>
      </c>
      <c r="AJ100" s="5">
        <v>95</v>
      </c>
      <c r="AK100" s="16">
        <v>0.80220136359336902</v>
      </c>
      <c r="AL100" s="16">
        <v>-0.137723554877098</v>
      </c>
      <c r="AM100" s="16">
        <v>-0.44294977400741098</v>
      </c>
      <c r="AN100" s="16">
        <v>3.1746423582575803E-2</v>
      </c>
      <c r="AO100" s="16">
        <v>-0.35925158958595699</v>
      </c>
      <c r="AP100" s="16">
        <v>0.10597713129452201</v>
      </c>
      <c r="AW100" s="5">
        <v>95</v>
      </c>
      <c r="AX100" s="16">
        <v>-9.7917695971192806E-2</v>
      </c>
      <c r="AY100" s="16">
        <v>-0.64075538784518704</v>
      </c>
      <c r="AZ100" s="16">
        <v>0.761475317199653</v>
      </c>
    </row>
    <row r="101" spans="5:52">
      <c r="E101" s="5"/>
      <c r="F101" s="4">
        <v>0.5</v>
      </c>
      <c r="G101" s="4">
        <v>1.73</v>
      </c>
      <c r="R101" s="5">
        <v>4</v>
      </c>
      <c r="S101" s="2">
        <v>-0.33089617674031002</v>
      </c>
      <c r="T101" s="2">
        <v>-0.42707921561898099</v>
      </c>
      <c r="AB101" s="5">
        <v>96</v>
      </c>
      <c r="AC101" s="16">
        <v>0.63863626556574904</v>
      </c>
      <c r="AD101" s="16">
        <v>0.24788454431317</v>
      </c>
      <c r="AE101" s="16">
        <v>0.22607680668514901</v>
      </c>
      <c r="AF101" s="16">
        <v>0.261130216487579</v>
      </c>
      <c r="AG101" s="16">
        <v>0.26233519158926399</v>
      </c>
      <c r="AH101" s="16">
        <v>0.17521679190369699</v>
      </c>
      <c r="AJ101" s="5">
        <v>96</v>
      </c>
      <c r="AK101" s="16">
        <v>0.78973968135306705</v>
      </c>
      <c r="AL101" s="16">
        <v>-0.12767304547866001</v>
      </c>
      <c r="AM101" s="16">
        <v>-0.46074611544917599</v>
      </c>
      <c r="AN101" s="16">
        <v>-6.1337109819603101E-2</v>
      </c>
      <c r="AO101" s="16">
        <v>-0.32899356590389101</v>
      </c>
      <c r="AP101" s="16">
        <v>0.18901015529826301</v>
      </c>
      <c r="AW101" s="5">
        <v>96</v>
      </c>
      <c r="AX101" s="16">
        <v>-6.0160718340437097E-2</v>
      </c>
      <c r="AY101" s="16">
        <v>-0.54206987420911001</v>
      </c>
      <c r="AZ101" s="16">
        <v>0.83817715211195098</v>
      </c>
    </row>
    <row r="102" spans="5:52">
      <c r="E102" s="5"/>
      <c r="F102" s="4">
        <v>0.5</v>
      </c>
      <c r="G102" s="4">
        <v>0</v>
      </c>
      <c r="R102" s="5"/>
      <c r="S102" s="2">
        <v>6.09088588640277E-2</v>
      </c>
      <c r="T102" s="2">
        <v>0.73330383065284399</v>
      </c>
      <c r="AB102" s="5">
        <v>97</v>
      </c>
      <c r="AC102" s="16">
        <v>0.97162326785386599</v>
      </c>
      <c r="AD102" s="16">
        <v>0.78396412642897595</v>
      </c>
      <c r="AE102" s="16">
        <v>0.84297499905009499</v>
      </c>
      <c r="AF102" s="16">
        <v>0.94235380974148897</v>
      </c>
      <c r="AG102" s="16">
        <v>0.83404959476901197</v>
      </c>
      <c r="AH102" s="16">
        <v>0.25807944919762499</v>
      </c>
      <c r="AJ102" s="5">
        <v>97</v>
      </c>
      <c r="AK102" s="16">
        <v>0.184424821353291</v>
      </c>
      <c r="AL102" s="16">
        <v>-0.226300287319045</v>
      </c>
      <c r="AM102" s="16">
        <v>-4.6085843001662699E-2</v>
      </c>
      <c r="AN102" s="16">
        <v>-0.54560177373853602</v>
      </c>
      <c r="AO102" s="16">
        <v>-0.13833897835162801</v>
      </c>
      <c r="AP102" s="16">
        <v>0.77190206105758097</v>
      </c>
      <c r="AW102" s="5">
        <v>97</v>
      </c>
      <c r="AX102" s="16">
        <v>-0.21220696022178201</v>
      </c>
      <c r="AY102" s="16">
        <v>0.52348823180412396</v>
      </c>
      <c r="AZ102" s="16">
        <v>0.82518378378412505</v>
      </c>
    </row>
    <row r="103" spans="5:52">
      <c r="E103" s="5"/>
      <c r="F103" s="4"/>
      <c r="G103" s="4"/>
      <c r="R103" s="5"/>
      <c r="S103" s="2">
        <v>0.269987317876283</v>
      </c>
      <c r="T103" s="2">
        <v>-0.306224615033862</v>
      </c>
      <c r="AB103" s="5">
        <v>98</v>
      </c>
      <c r="AC103" s="16">
        <v>0.18578673459992201</v>
      </c>
      <c r="AD103" s="16">
        <v>0.55212289624307898</v>
      </c>
      <c r="AE103" s="16">
        <v>0.72151542956485604</v>
      </c>
      <c r="AF103" s="16">
        <v>0.77235001180686003</v>
      </c>
      <c r="AG103" s="16">
        <v>0.53982672182763602</v>
      </c>
      <c r="AH103" s="16">
        <v>0.43699190757515299</v>
      </c>
      <c r="AJ103" s="5">
        <v>98</v>
      </c>
      <c r="AK103" s="16">
        <v>0.656624884535423</v>
      </c>
      <c r="AL103" s="16">
        <v>2.67040981031193E-2</v>
      </c>
      <c r="AM103" s="16">
        <v>-0.55597491794711895</v>
      </c>
      <c r="AN103" s="16">
        <v>-0.36586841219308702</v>
      </c>
      <c r="AO103" s="16">
        <v>-0.100649966588304</v>
      </c>
      <c r="AP103" s="16">
        <v>0.339164314089968</v>
      </c>
      <c r="AW103" s="5">
        <v>98</v>
      </c>
      <c r="AX103" s="16">
        <v>0.25108724935181997</v>
      </c>
      <c r="AY103" s="16">
        <v>-0.21069045532177799</v>
      </c>
      <c r="AZ103" s="16">
        <v>0.94475643728592595</v>
      </c>
    </row>
    <row r="104" spans="5:52">
      <c r="E104" s="5">
        <v>5</v>
      </c>
      <c r="F104" s="4">
        <v>-1</v>
      </c>
      <c r="G104" s="4">
        <v>0</v>
      </c>
      <c r="H104" s="29">
        <f>F106-F104</f>
        <v>2</v>
      </c>
      <c r="I104" s="29">
        <f>G105-G106</f>
        <v>1.73</v>
      </c>
      <c r="R104" s="5"/>
      <c r="AB104" s="5">
        <v>99</v>
      </c>
      <c r="AC104" s="16">
        <v>0.54244380984979601</v>
      </c>
      <c r="AD104" s="16">
        <v>9.6962409937420793E-2</v>
      </c>
      <c r="AE104" s="16">
        <v>0.21032508867250199</v>
      </c>
      <c r="AF104" s="16">
        <v>0.55783424142575699</v>
      </c>
      <c r="AG104" s="16">
        <v>0.84269542809859699</v>
      </c>
      <c r="AH104" s="16">
        <v>0.59140332098588899</v>
      </c>
      <c r="AJ104" s="5">
        <v>99</v>
      </c>
      <c r="AK104" s="16">
        <v>0.52428466735865797</v>
      </c>
      <c r="AL104" s="16">
        <v>-0.11349746136163701</v>
      </c>
      <c r="AM104" s="16">
        <v>-0.36465320056852901</v>
      </c>
      <c r="AN104" s="16">
        <v>-0.466390311589434</v>
      </c>
      <c r="AO104" s="16">
        <v>-0.15963146679012899</v>
      </c>
      <c r="AP104" s="16">
        <v>0.57988777295107097</v>
      </c>
      <c r="AW104" s="5">
        <v>99</v>
      </c>
      <c r="AX104" s="16">
        <v>1.7341982808779601E-2</v>
      </c>
      <c r="AY104" s="16">
        <v>8.6004937082497901E-2</v>
      </c>
      <c r="AZ104" s="16">
        <v>0.99614376813435801</v>
      </c>
    </row>
    <row r="105" spans="5:52">
      <c r="E105" s="5"/>
      <c r="F105" s="4">
        <v>1</v>
      </c>
      <c r="G105" s="4">
        <v>1.73</v>
      </c>
      <c r="R105" s="5">
        <v>5</v>
      </c>
      <c r="S105" s="2">
        <v>-0.51136965407321899</v>
      </c>
      <c r="T105" s="2">
        <v>-0.437232340325659</v>
      </c>
      <c r="AB105" s="5">
        <v>100</v>
      </c>
      <c r="AC105" s="16">
        <v>0.255854865489892</v>
      </c>
      <c r="AD105" s="16">
        <v>0.69014868227677595</v>
      </c>
      <c r="AE105" s="16">
        <v>0.101649495719893</v>
      </c>
      <c r="AF105" s="16">
        <v>0.84904225881809503</v>
      </c>
      <c r="AG105" s="16">
        <v>0.23137351377448301</v>
      </c>
      <c r="AH105" s="16">
        <v>0.85648433496468701</v>
      </c>
      <c r="AJ105" s="5">
        <v>100</v>
      </c>
      <c r="AK105" s="16">
        <v>0.69732171606126503</v>
      </c>
      <c r="AL105" s="16">
        <v>-3.3658347095836399E-2</v>
      </c>
      <c r="AM105" s="16">
        <v>-0.52230534881455104</v>
      </c>
      <c r="AN105" s="16">
        <v>-0.30613327907700499</v>
      </c>
      <c r="AO105" s="16">
        <v>-0.17501636724671299</v>
      </c>
      <c r="AP105" s="16">
        <v>0.33979162617284098</v>
      </c>
      <c r="AW105" s="5">
        <v>100</v>
      </c>
      <c r="AX105" s="16">
        <v>0.142100468183298</v>
      </c>
      <c r="AY105" s="16">
        <v>-0.27069204901442201</v>
      </c>
      <c r="AZ105" s="16">
        <v>0.95212040803320896</v>
      </c>
    </row>
    <row r="106" spans="5:52">
      <c r="E106" s="5"/>
      <c r="F106" s="4">
        <v>1</v>
      </c>
      <c r="G106" s="4">
        <v>0</v>
      </c>
      <c r="R106" s="5"/>
      <c r="S106" s="2">
        <v>0.137600999076333</v>
      </c>
      <c r="T106" s="2">
        <v>0.60143848883564999</v>
      </c>
      <c r="AB106" s="5">
        <v>101</v>
      </c>
      <c r="AC106" s="16">
        <v>0.75553484227802103</v>
      </c>
      <c r="AD106" s="16">
        <v>0.169631047779469</v>
      </c>
      <c r="AE106" s="16">
        <v>0.53087356609764402</v>
      </c>
      <c r="AF106" s="16">
        <v>0.31606645225019397</v>
      </c>
      <c r="AG106" s="16">
        <v>0.44905780233153297</v>
      </c>
      <c r="AH106" s="16">
        <v>0.79945697230493395</v>
      </c>
      <c r="AJ106" s="5">
        <v>101</v>
      </c>
      <c r="AK106" s="16">
        <v>0.457685905934888</v>
      </c>
      <c r="AL106" s="16">
        <v>-0.39726521878625998</v>
      </c>
      <c r="AM106" s="16">
        <v>-3.4090649221248402E-2</v>
      </c>
      <c r="AN106" s="16">
        <v>-0.23333904277168199</v>
      </c>
      <c r="AO106" s="16">
        <v>-0.42359525671364001</v>
      </c>
      <c r="AP106" s="16">
        <v>0.63060426155794203</v>
      </c>
      <c r="AW106" s="5">
        <v>101</v>
      </c>
      <c r="AX106" s="16">
        <v>-0.52855740310866295</v>
      </c>
      <c r="AY106" s="16">
        <v>7.3610227865485003E-2</v>
      </c>
      <c r="AZ106" s="16">
        <v>0.84570006922882102</v>
      </c>
    </row>
    <row r="107" spans="5:52">
      <c r="E107" s="5"/>
      <c r="F107" s="4"/>
      <c r="G107" s="4"/>
      <c r="R107" s="5"/>
      <c r="S107" s="2">
        <v>0.373768654996886</v>
      </c>
      <c r="T107" s="2">
        <v>-0.16420614850998999</v>
      </c>
      <c r="AB107" s="5">
        <v>102</v>
      </c>
      <c r="AC107" s="16">
        <v>0.66552566851946404</v>
      </c>
      <c r="AD107" s="16">
        <v>0.816464576357261</v>
      </c>
      <c r="AE107" s="16">
        <v>0.61302623709966797</v>
      </c>
      <c r="AF107" s="16">
        <v>0.576679677636312</v>
      </c>
      <c r="AG107" s="16">
        <v>0.49741299977238002</v>
      </c>
      <c r="AH107" s="16">
        <v>0.28104689003987199</v>
      </c>
      <c r="AJ107" s="5">
        <v>102</v>
      </c>
      <c r="AK107" s="16">
        <v>0.49793599754566698</v>
      </c>
      <c r="AL107" s="16">
        <v>-0.45498746067215601</v>
      </c>
      <c r="AM107" s="16">
        <v>1.82194522674647E-2</v>
      </c>
      <c r="AN107" s="16">
        <v>-6.8133536236315795E-2</v>
      </c>
      <c r="AO107" s="16">
        <v>-0.51615544981313199</v>
      </c>
      <c r="AP107" s="16">
        <v>0.52312099690847202</v>
      </c>
      <c r="AW107" s="5">
        <v>102</v>
      </c>
      <c r="AX107" s="16">
        <v>-0.65933784754806002</v>
      </c>
      <c r="AY107" s="16">
        <v>-9.3871957868387798E-2</v>
      </c>
      <c r="AZ107" s="16">
        <v>0.74596357773965605</v>
      </c>
    </row>
    <row r="108" spans="5:52">
      <c r="E108" s="5">
        <v>6</v>
      </c>
      <c r="F108" s="4">
        <v>-1.5</v>
      </c>
      <c r="G108" s="4">
        <v>0</v>
      </c>
      <c r="H108" s="29">
        <f>F110-F108</f>
        <v>3</v>
      </c>
      <c r="I108" s="29">
        <f>G109-G110</f>
        <v>1.73</v>
      </c>
      <c r="R108" s="5"/>
      <c r="AB108" s="5">
        <v>103</v>
      </c>
      <c r="AC108" s="16">
        <v>0.92269268735031296</v>
      </c>
      <c r="AD108" s="16">
        <v>0.955336037976939</v>
      </c>
      <c r="AE108" s="16">
        <v>0.19296164298488899</v>
      </c>
      <c r="AF108" s="16">
        <v>0.86473179504587105</v>
      </c>
      <c r="AG108" s="16">
        <v>0.63611321853563596</v>
      </c>
      <c r="AH108" s="16">
        <v>0.48718857516692199</v>
      </c>
      <c r="AJ108" s="5">
        <v>103</v>
      </c>
      <c r="AK108" s="16">
        <v>0.61558365276282001</v>
      </c>
      <c r="AL108" s="16">
        <v>-2.6964265908073499E-2</v>
      </c>
      <c r="AM108" s="16">
        <v>-0.49113641011449399</v>
      </c>
      <c r="AN108" s="16">
        <v>-0.41270096704777898</v>
      </c>
      <c r="AO108" s="16">
        <v>-0.124447242648326</v>
      </c>
      <c r="AP108" s="16">
        <v>0.43966523295585203</v>
      </c>
      <c r="AW108" s="5">
        <v>103</v>
      </c>
      <c r="AX108" s="16">
        <v>0.16537431842882999</v>
      </c>
      <c r="AY108" s="16">
        <v>-9.6956690123769798E-2</v>
      </c>
      <c r="AZ108" s="16">
        <v>0.98145337908423003</v>
      </c>
    </row>
    <row r="109" spans="5:52">
      <c r="E109" s="5"/>
      <c r="F109" s="4">
        <v>1.5</v>
      </c>
      <c r="G109" s="4">
        <v>1.73</v>
      </c>
      <c r="R109" s="5">
        <v>6</v>
      </c>
      <c r="S109" s="2">
        <v>-0.59059680896086497</v>
      </c>
      <c r="T109" s="2">
        <v>-0.43941333874345501</v>
      </c>
      <c r="AB109" s="5">
        <v>104</v>
      </c>
      <c r="AC109" s="16">
        <v>0.50831507001273302</v>
      </c>
      <c r="AD109" s="16">
        <v>0.56857511633757296</v>
      </c>
      <c r="AE109" s="16">
        <v>0.85903644721620198</v>
      </c>
      <c r="AF109" s="16">
        <v>0.28798945822643801</v>
      </c>
      <c r="AG109" s="16">
        <v>0.58306282122264497</v>
      </c>
      <c r="AH109" s="16">
        <v>7.1820528154553198E-2</v>
      </c>
      <c r="AJ109" s="5">
        <v>104</v>
      </c>
      <c r="AK109" s="16">
        <v>0.64930860558534997</v>
      </c>
      <c r="AL109" s="16">
        <v>-0.17909396218832499</v>
      </c>
      <c r="AM109" s="16">
        <v>-0.36672516635216901</v>
      </c>
      <c r="AN109" s="16">
        <v>-0.307910951276961</v>
      </c>
      <c r="AO109" s="16">
        <v>-0.28258343923318102</v>
      </c>
      <c r="AP109" s="16">
        <v>0.48700491346528602</v>
      </c>
      <c r="AW109" s="5">
        <v>104</v>
      </c>
      <c r="AX109" s="16">
        <v>-0.110072332621077</v>
      </c>
      <c r="AY109" s="16">
        <v>-0.14291952149825099</v>
      </c>
      <c r="AZ109" s="16">
        <v>0.98359447508779896</v>
      </c>
    </row>
    <row r="110" spans="5:52">
      <c r="E110" s="5"/>
      <c r="F110" s="4">
        <v>1.5</v>
      </c>
      <c r="G110" s="4">
        <v>0</v>
      </c>
      <c r="R110" s="5"/>
      <c r="S110" s="2">
        <v>0.18783602286923801</v>
      </c>
      <c r="T110" s="2">
        <v>0.506124775945196</v>
      </c>
      <c r="AB110" s="5">
        <v>105</v>
      </c>
      <c r="AC110" s="16">
        <v>0.63934210758122401</v>
      </c>
      <c r="AD110" s="16">
        <v>0.27600891554372398</v>
      </c>
      <c r="AE110" s="16">
        <v>0.55340111430288697</v>
      </c>
      <c r="AF110" s="16">
        <v>0.143887794482596</v>
      </c>
      <c r="AG110" s="16">
        <v>0.81250609707275001</v>
      </c>
      <c r="AH110" s="16">
        <v>0.405730430266039</v>
      </c>
      <c r="AJ110" s="5">
        <v>105</v>
      </c>
      <c r="AK110" s="16">
        <v>7.2521099162642197E-2</v>
      </c>
      <c r="AL110" s="16">
        <v>-8.3547011913313998E-2</v>
      </c>
      <c r="AM110" s="16">
        <v>-0.10849560164821</v>
      </c>
      <c r="AN110" s="16">
        <v>-0.65507837033079497</v>
      </c>
      <c r="AO110" s="16">
        <v>3.5974502485567897E-2</v>
      </c>
      <c r="AP110" s="16">
        <v>0.73862538224410901</v>
      </c>
      <c r="AW110" s="5">
        <v>105</v>
      </c>
      <c r="AX110" s="16">
        <v>3.49022517350253E-2</v>
      </c>
      <c r="AY110" s="16">
        <v>0.64678585603646799</v>
      </c>
      <c r="AZ110" s="16">
        <v>0.76187261959811003</v>
      </c>
    </row>
    <row r="111" spans="5:52">
      <c r="E111" s="5"/>
      <c r="F111" s="4"/>
      <c r="G111" s="4"/>
      <c r="R111" s="5"/>
      <c r="S111" s="2">
        <v>0.40276078609162602</v>
      </c>
      <c r="T111" s="2">
        <v>-6.6711437201740803E-2</v>
      </c>
      <c r="AB111" s="5">
        <v>106</v>
      </c>
      <c r="AC111" s="16">
        <v>0.99737027007394496</v>
      </c>
      <c r="AD111" s="16">
        <v>0.34400766378055397</v>
      </c>
      <c r="AE111" s="16">
        <v>0.45834268964719999</v>
      </c>
      <c r="AF111" s="16">
        <v>5.5756227788395299E-2</v>
      </c>
      <c r="AG111" s="16">
        <v>0.40613995141860898</v>
      </c>
      <c r="AH111" s="16">
        <v>0.45175232288030098</v>
      </c>
      <c r="AJ111" s="5">
        <v>106</v>
      </c>
      <c r="AK111" s="16">
        <v>0.68528700618651495</v>
      </c>
      <c r="AL111" s="16">
        <v>-0.13660901940325201</v>
      </c>
      <c r="AM111" s="16">
        <v>-0.42391541774536901</v>
      </c>
      <c r="AN111" s="16">
        <v>-0.28832505597680202</v>
      </c>
      <c r="AO111" s="16">
        <v>-0.261371588441146</v>
      </c>
      <c r="AP111" s="16">
        <v>0.42493407538005401</v>
      </c>
      <c r="AW111" s="5">
        <v>106</v>
      </c>
      <c r="AX111" s="16">
        <v>-3.7270790383200803E-2</v>
      </c>
      <c r="AY111" s="16">
        <v>-0.21832084660103299</v>
      </c>
      <c r="AZ111" s="16">
        <v>0.97516506060946995</v>
      </c>
    </row>
    <row r="112" spans="5:52">
      <c r="E112" s="5">
        <v>7</v>
      </c>
      <c r="F112" s="4">
        <v>-0.5</v>
      </c>
      <c r="G112" s="4">
        <v>0</v>
      </c>
      <c r="H112" s="29">
        <f>F114-F112</f>
        <v>1</v>
      </c>
      <c r="I112" s="29">
        <f>G113-G114</f>
        <v>0.87</v>
      </c>
      <c r="R112" s="5"/>
      <c r="AB112" s="5">
        <v>107</v>
      </c>
      <c r="AC112" s="16">
        <v>0.26662371524589801</v>
      </c>
      <c r="AD112" s="16">
        <v>0.78993168828300797</v>
      </c>
      <c r="AE112" s="16">
        <v>0.37839997536153103</v>
      </c>
      <c r="AF112" s="16">
        <v>0.76236696837653095</v>
      </c>
      <c r="AG112" s="16">
        <v>0.63038987565198801</v>
      </c>
      <c r="AH112" s="16">
        <v>0.55151874774878995</v>
      </c>
      <c r="AJ112" s="5">
        <v>107</v>
      </c>
      <c r="AK112" s="16">
        <v>0.36011505006114802</v>
      </c>
      <c r="AL112" s="16">
        <v>-0.43492655875880099</v>
      </c>
      <c r="AM112" s="16">
        <v>6.6959212571227805E-2</v>
      </c>
      <c r="AN112" s="16">
        <v>-0.22958231197435</v>
      </c>
      <c r="AO112" s="16">
        <v>-0.42707426263237602</v>
      </c>
      <c r="AP112" s="16">
        <v>0.66450887073315201</v>
      </c>
      <c r="AW112" s="5">
        <v>107</v>
      </c>
      <c r="AX112" s="16">
        <v>-0.60988670575427495</v>
      </c>
      <c r="AY112" s="16">
        <v>0.17556992492389201</v>
      </c>
      <c r="AZ112" s="16">
        <v>0.77279583882810299</v>
      </c>
    </row>
    <row r="113" spans="5:52">
      <c r="E113" s="5"/>
      <c r="F113" s="4">
        <v>0.5</v>
      </c>
      <c r="G113" s="4">
        <v>0.87</v>
      </c>
      <c r="R113" s="5">
        <v>7</v>
      </c>
      <c r="S113" s="2">
        <v>-0.51003062776570995</v>
      </c>
      <c r="T113" s="2">
        <v>-0.43718143237618401</v>
      </c>
      <c r="AB113" s="5">
        <v>108</v>
      </c>
      <c r="AC113" s="16">
        <v>0.87877978664318401</v>
      </c>
      <c r="AD113" s="16">
        <v>0.72641881573463396</v>
      </c>
      <c r="AE113" s="16">
        <v>0.56316880752881104</v>
      </c>
      <c r="AF113" s="16">
        <v>3.0240303336395599E-2</v>
      </c>
      <c r="AG113" s="16">
        <v>0.20020400539472</v>
      </c>
      <c r="AH113" s="16">
        <v>4.4670656368297E-2</v>
      </c>
      <c r="AJ113" s="5">
        <v>108</v>
      </c>
      <c r="AK113" s="16">
        <v>0.71803207492473098</v>
      </c>
      <c r="AL113" s="16">
        <v>-0.26591431176066599</v>
      </c>
      <c r="AM113" s="16">
        <v>-0.30289429927548001</v>
      </c>
      <c r="AN113" s="16">
        <v>-0.10608256704869</v>
      </c>
      <c r="AO113" s="16">
        <v>-0.41513777564924997</v>
      </c>
      <c r="AP113" s="16">
        <v>0.371996878809357</v>
      </c>
      <c r="AW113" s="5">
        <v>108</v>
      </c>
      <c r="AX113" s="16">
        <v>-0.29377270512898601</v>
      </c>
      <c r="AY113" s="16">
        <v>-0.35482214513696703</v>
      </c>
      <c r="AZ113" s="16">
        <v>0.88758033074917497</v>
      </c>
    </row>
    <row r="114" spans="5:52">
      <c r="E114" s="5"/>
      <c r="F114" s="4">
        <v>0.5</v>
      </c>
      <c r="G114" s="4">
        <v>0</v>
      </c>
      <c r="R114" s="5"/>
      <c r="S114" s="2">
        <v>0.136875293014633</v>
      </c>
      <c r="T114" s="2">
        <v>0.60277660988289405</v>
      </c>
      <c r="AB114" s="5">
        <v>109</v>
      </c>
      <c r="AC114" s="16">
        <v>0.94732159702294805</v>
      </c>
      <c r="AD114" s="16">
        <v>0.47484616720529299</v>
      </c>
      <c r="AE114" s="16">
        <v>0.312847861970944</v>
      </c>
      <c r="AF114" s="16">
        <v>0.127995860246471</v>
      </c>
      <c r="AG114" s="16">
        <v>0.58762423098102101</v>
      </c>
      <c r="AH114" s="16">
        <v>0.41877453428913303</v>
      </c>
      <c r="AJ114" s="5">
        <v>109</v>
      </c>
      <c r="AK114" s="16">
        <v>0.67193777357759199</v>
      </c>
      <c r="AL114" s="16">
        <v>0.137430885470397</v>
      </c>
      <c r="AM114" s="16">
        <v>-0.64590613890545001</v>
      </c>
      <c r="AN114" s="16">
        <v>-0.29487508738734503</v>
      </c>
      <c r="AO114" s="16">
        <v>-2.6031634672142201E-2</v>
      </c>
      <c r="AP114" s="16">
        <v>0.157444201916947</v>
      </c>
      <c r="AW114" s="5">
        <v>109</v>
      </c>
      <c r="AX114" s="16">
        <v>0.42207519201589799</v>
      </c>
      <c r="AY114" s="16">
        <v>-0.35993009829436801</v>
      </c>
      <c r="AZ114" s="16">
        <v>0.83204738867557404</v>
      </c>
    </row>
    <row r="115" spans="5:52">
      <c r="E115" s="5"/>
      <c r="R115" s="5"/>
      <c r="S115" s="2">
        <v>0.37315533475107598</v>
      </c>
      <c r="T115" s="2">
        <v>-0.16559517750670999</v>
      </c>
      <c r="AB115" s="5">
        <v>110</v>
      </c>
      <c r="AC115" s="16">
        <v>3.6465134038252203E-2</v>
      </c>
      <c r="AD115" s="16">
        <v>0.416563471478197</v>
      </c>
      <c r="AE115" s="16">
        <v>0.48343493273889998</v>
      </c>
      <c r="AF115" s="16">
        <v>0.90581097714871495</v>
      </c>
      <c r="AG115" s="16">
        <v>0.93613785896351298</v>
      </c>
      <c r="AH115" s="16">
        <v>1.5585224165453699E-2</v>
      </c>
      <c r="AJ115" s="5">
        <v>110</v>
      </c>
      <c r="AK115" s="16">
        <v>0.45820992393765603</v>
      </c>
      <c r="AL115" s="16">
        <v>-0.20562245987036901</v>
      </c>
      <c r="AM115" s="16">
        <v>-0.238484267277634</v>
      </c>
      <c r="AN115" s="16">
        <v>-0.45462426483829299</v>
      </c>
      <c r="AO115" s="16">
        <v>-0.219725656660022</v>
      </c>
      <c r="AP115" s="16">
        <v>0.66024672470866297</v>
      </c>
      <c r="AW115" s="5">
        <v>110</v>
      </c>
      <c r="AX115" s="16">
        <v>-0.15186652187050101</v>
      </c>
      <c r="AY115" s="16">
        <v>0.18457369625994699</v>
      </c>
      <c r="AZ115" s="16">
        <v>0.971014475094506</v>
      </c>
    </row>
    <row r="116" spans="5:52">
      <c r="E116" s="5">
        <v>8</v>
      </c>
      <c r="F116" s="4">
        <v>-1</v>
      </c>
      <c r="G116" s="4">
        <v>0</v>
      </c>
      <c r="H116" s="29">
        <f>F118-F116</f>
        <v>2</v>
      </c>
      <c r="I116" s="29">
        <f>G117-G118</f>
        <v>0.87</v>
      </c>
      <c r="R116" s="5"/>
      <c r="AB116" s="5">
        <v>111</v>
      </c>
      <c r="AC116" s="16">
        <v>0.66541935006631803</v>
      </c>
      <c r="AD116" s="16">
        <v>0.39468300958118102</v>
      </c>
      <c r="AE116" s="16">
        <v>0.15325968001014101</v>
      </c>
      <c r="AF116" s="16">
        <v>0.35966257847790001</v>
      </c>
      <c r="AG116" s="16">
        <v>0.113652146781084</v>
      </c>
      <c r="AH116" s="16">
        <v>0.41780115146089702</v>
      </c>
      <c r="AJ116" s="5">
        <v>111</v>
      </c>
      <c r="AK116" s="16">
        <v>0.78263799147020796</v>
      </c>
      <c r="AL116" s="16">
        <v>-0.213341736622847</v>
      </c>
      <c r="AM116" s="16">
        <v>-0.36595658990836999</v>
      </c>
      <c r="AN116" s="16">
        <v>3.0322609245807201E-2</v>
      </c>
      <c r="AO116" s="16">
        <v>-0.41668140156183697</v>
      </c>
      <c r="AP116" s="16">
        <v>0.18301912737703899</v>
      </c>
      <c r="AW116" s="5">
        <v>111</v>
      </c>
      <c r="AX116" s="16">
        <v>-0.22795885347662401</v>
      </c>
      <c r="AY116" s="16">
        <v>-0.57845600450603396</v>
      </c>
      <c r="AZ116" s="16">
        <v>0.78321351602021905</v>
      </c>
    </row>
    <row r="117" spans="5:52">
      <c r="E117" s="5"/>
      <c r="F117" s="4">
        <v>1</v>
      </c>
      <c r="G117" s="4">
        <v>0.87</v>
      </c>
      <c r="R117" s="5">
        <v>8</v>
      </c>
      <c r="S117" s="2">
        <v>-0.62731722109156096</v>
      </c>
      <c r="T117" s="2">
        <v>-0.43997915315291097</v>
      </c>
      <c r="AB117" s="5">
        <v>112</v>
      </c>
      <c r="AC117" s="16">
        <v>0.88340205899490998</v>
      </c>
      <c r="AD117" s="16">
        <v>0.50168473460137097</v>
      </c>
      <c r="AE117" s="16">
        <v>0.58767976339075301</v>
      </c>
      <c r="AF117" s="16">
        <v>0.35228625890592902</v>
      </c>
      <c r="AG117" s="16">
        <v>0.32974931553289699</v>
      </c>
      <c r="AH117" s="16">
        <v>0.64086618546622298</v>
      </c>
      <c r="AJ117" s="5">
        <v>112</v>
      </c>
      <c r="AK117" s="16">
        <v>0.56105377355610897</v>
      </c>
      <c r="AL117" s="16">
        <v>-0.30986481012248102</v>
      </c>
      <c r="AM117" s="16">
        <v>-0.18803146166301199</v>
      </c>
      <c r="AN117" s="16">
        <v>-0.273257323099586</v>
      </c>
      <c r="AO117" s="16">
        <v>-0.37302231189309698</v>
      </c>
      <c r="AP117" s="16">
        <v>0.58312213322206696</v>
      </c>
      <c r="AW117" s="5">
        <v>112</v>
      </c>
      <c r="AX117" s="16">
        <v>-0.35373868374267903</v>
      </c>
      <c r="AY117" s="16">
        <v>-2.58555951452186E-2</v>
      </c>
      <c r="AZ117" s="16">
        <v>0.93498686201408199</v>
      </c>
    </row>
    <row r="118" spans="5:52">
      <c r="E118" s="5"/>
      <c r="F118" s="4">
        <v>1</v>
      </c>
      <c r="G118" s="4">
        <v>0</v>
      </c>
      <c r="R118" s="5"/>
      <c r="S118" s="2">
        <v>0.21910254274732699</v>
      </c>
      <c r="T118" s="2">
        <v>0.44521776470374103</v>
      </c>
      <c r="AB118" s="5">
        <v>113</v>
      </c>
      <c r="AC118" s="16">
        <v>0.37649479985837903</v>
      </c>
      <c r="AD118" s="16">
        <v>0.395294962247208</v>
      </c>
      <c r="AE118" s="16">
        <v>0.51263251339407001</v>
      </c>
      <c r="AF118" s="16">
        <v>0.76404634481616596</v>
      </c>
      <c r="AG118" s="16">
        <v>7.6859694855087896E-2</v>
      </c>
      <c r="AH118" s="16">
        <v>0.79545191830568696</v>
      </c>
      <c r="AJ118" s="5">
        <v>113</v>
      </c>
      <c r="AK118" s="16">
        <v>0.55530000320547601</v>
      </c>
      <c r="AL118" s="16">
        <v>-0.19405540067915</v>
      </c>
      <c r="AM118" s="16">
        <v>-0.30447819885055</v>
      </c>
      <c r="AN118" s="16">
        <v>-0.392633972413023</v>
      </c>
      <c r="AO118" s="16">
        <v>-0.25082180435492502</v>
      </c>
      <c r="AP118" s="16">
        <v>0.58668937309217295</v>
      </c>
      <c r="AW118" s="5">
        <v>113</v>
      </c>
      <c r="AX118" s="16">
        <v>-0.13072973766651499</v>
      </c>
      <c r="AY118" s="16">
        <v>3.1951249842203197E-2</v>
      </c>
      <c r="AZ118" s="16">
        <v>0.99090304909207105</v>
      </c>
    </row>
    <row r="119" spans="5:52">
      <c r="E119" s="5"/>
      <c r="R119" s="5"/>
      <c r="S119" s="2">
        <v>0.40821467834423297</v>
      </c>
      <c r="T119" s="2">
        <v>-5.2386115508295103E-3</v>
      </c>
      <c r="AB119" s="5">
        <v>114</v>
      </c>
      <c r="AC119" s="16">
        <v>0.76762043188517504</v>
      </c>
      <c r="AD119" s="16">
        <v>0.48729854093059299</v>
      </c>
      <c r="AE119" s="16">
        <v>0.945048173155425</v>
      </c>
      <c r="AF119" s="16">
        <v>0.57252431934653303</v>
      </c>
      <c r="AG119" s="16">
        <v>0.60575162927284598</v>
      </c>
      <c r="AH119" s="16">
        <v>0.49440797339694198</v>
      </c>
      <c r="AJ119" s="5">
        <v>114</v>
      </c>
      <c r="AK119" s="16">
        <v>0.124017460952433</v>
      </c>
      <c r="AL119" s="16">
        <v>1.7722986936784601E-2</v>
      </c>
      <c r="AM119" s="16">
        <v>-0.23574318397185201</v>
      </c>
      <c r="AN119" s="16">
        <v>-0.68565209144038297</v>
      </c>
      <c r="AO119" s="16">
        <v>0.11172572301941899</v>
      </c>
      <c r="AP119" s="16">
        <v>0.66792910450359899</v>
      </c>
      <c r="AW119" s="5">
        <v>114</v>
      </c>
      <c r="AX119" s="16">
        <v>0.22156102872090699</v>
      </c>
      <c r="AY119" s="16">
        <v>0.57436989332104504</v>
      </c>
      <c r="AZ119" s="16">
        <v>0.78804183663095995</v>
      </c>
    </row>
    <row r="120" spans="5:52">
      <c r="E120" s="5">
        <v>9</v>
      </c>
      <c r="F120" s="4">
        <v>-1.5</v>
      </c>
      <c r="G120" s="4">
        <v>0</v>
      </c>
      <c r="H120" s="29">
        <f>F122-F120</f>
        <v>3</v>
      </c>
      <c r="I120" s="29">
        <f>G121-G122</f>
        <v>0.87</v>
      </c>
      <c r="R120" s="5"/>
      <c r="AB120" s="5">
        <v>115</v>
      </c>
      <c r="AC120" s="16">
        <v>1.8546402701057299E-2</v>
      </c>
      <c r="AD120" s="16">
        <v>0.78750637098621001</v>
      </c>
      <c r="AE120" s="16">
        <v>0.41709115743022002</v>
      </c>
      <c r="AF120" s="16">
        <v>0.38052715766821599</v>
      </c>
      <c r="AG120" s="16">
        <v>0.140367860147456</v>
      </c>
      <c r="AH120" s="16">
        <v>0.65350156963000305</v>
      </c>
      <c r="AJ120" s="5">
        <v>115</v>
      </c>
      <c r="AK120" s="16">
        <v>0.54087349250288597</v>
      </c>
      <c r="AL120" s="16">
        <v>0.27732554496501999</v>
      </c>
      <c r="AM120" s="16">
        <v>-0.684766285908185</v>
      </c>
      <c r="AN120" s="16">
        <v>-0.36502716451672501</v>
      </c>
      <c r="AO120" s="16">
        <v>0.14389279340529901</v>
      </c>
      <c r="AP120" s="16">
        <v>8.7701619551704704E-2</v>
      </c>
      <c r="AW120" s="5">
        <v>115</v>
      </c>
      <c r="AX120" s="16">
        <v>0.65126430664966595</v>
      </c>
      <c r="AY120" s="16">
        <v>-0.258153553856242</v>
      </c>
      <c r="AZ120" s="16">
        <v>0.71359060147484099</v>
      </c>
    </row>
    <row r="121" spans="5:52">
      <c r="E121" s="5"/>
      <c r="F121" s="4">
        <v>1.5</v>
      </c>
      <c r="G121" s="4">
        <v>0.87</v>
      </c>
      <c r="R121" s="5">
        <v>9</v>
      </c>
      <c r="S121" s="2">
        <v>-0.658468163938147</v>
      </c>
      <c r="T121" s="2">
        <v>-0.44079293217362298</v>
      </c>
      <c r="AB121" s="5">
        <v>116</v>
      </c>
      <c r="AC121" s="16">
        <v>0.84010926446920497</v>
      </c>
      <c r="AD121" s="16">
        <v>0.18816327896604701</v>
      </c>
      <c r="AE121" s="16">
        <v>0.35812220752686402</v>
      </c>
      <c r="AF121" s="16">
        <v>0.92460881498573599</v>
      </c>
      <c r="AG121" s="16">
        <v>0.49158272745109099</v>
      </c>
      <c r="AH121" s="16">
        <v>0.635881855224526</v>
      </c>
      <c r="AJ121" s="5">
        <v>116</v>
      </c>
      <c r="AK121" s="16">
        <v>0.758995522124564</v>
      </c>
      <c r="AL121" s="16">
        <v>7.8245748924324302E-2</v>
      </c>
      <c r="AM121" s="16">
        <v>-0.62129885208498503</v>
      </c>
      <c r="AN121" s="16">
        <v>-0.10901409356606</v>
      </c>
      <c r="AO121" s="16">
        <v>-0.137696670039578</v>
      </c>
      <c r="AP121" s="16">
        <v>3.0768344641736001E-2</v>
      </c>
      <c r="AW121" s="5">
        <v>116</v>
      </c>
      <c r="AX121" s="16">
        <v>0.29195509803466901</v>
      </c>
      <c r="AY121" s="16">
        <v>-0.58758540596807896</v>
      </c>
      <c r="AZ121" s="16">
        <v>0.75465595555047704</v>
      </c>
    </row>
    <row r="122" spans="5:52">
      <c r="E122" s="5"/>
      <c r="F122" s="4">
        <v>1.5</v>
      </c>
      <c r="G122" s="4">
        <v>0</v>
      </c>
      <c r="R122" s="5"/>
      <c r="S122" s="2">
        <v>0.255674646081055</v>
      </c>
      <c r="T122" s="2">
        <v>0.374279409947121</v>
      </c>
      <c r="AB122" s="5">
        <v>117</v>
      </c>
      <c r="AC122" s="16">
        <v>2.8300554438612301E-2</v>
      </c>
      <c r="AD122" s="16">
        <v>0.62674129722973904</v>
      </c>
      <c r="AE122" s="16">
        <v>0.88375720322569695</v>
      </c>
      <c r="AF122" s="16">
        <v>0.15001494573053201</v>
      </c>
      <c r="AG122" s="16">
        <v>0.46446818365642101</v>
      </c>
      <c r="AH122" s="16">
        <v>0.79322674259709502</v>
      </c>
      <c r="AJ122" s="5">
        <v>117</v>
      </c>
      <c r="AK122" s="16">
        <v>0.56716564412235104</v>
      </c>
      <c r="AL122" s="16">
        <v>0.106189084419156</v>
      </c>
      <c r="AM122" s="16">
        <v>-0.57764813683332195</v>
      </c>
      <c r="AN122" s="16">
        <v>-0.45783007129750303</v>
      </c>
      <c r="AO122" s="16">
        <v>1.0482492710971699E-2</v>
      </c>
      <c r="AP122" s="16">
        <v>0.35164098687834699</v>
      </c>
      <c r="AW122" s="5">
        <v>117</v>
      </c>
      <c r="AX122" s="16">
        <v>0.39158616674095897</v>
      </c>
      <c r="AY122" s="16">
        <v>-8.7461872659135007E-2</v>
      </c>
      <c r="AZ122" s="16">
        <v>0.91597526966181597</v>
      </c>
    </row>
    <row r="123" spans="5:52">
      <c r="R123" s="5"/>
      <c r="S123" s="2">
        <v>0.402793517857091</v>
      </c>
      <c r="T123" s="2">
        <v>6.65135222265021E-2</v>
      </c>
      <c r="AB123" s="5">
        <v>118</v>
      </c>
      <c r="AC123" s="16">
        <v>0.77163530984456696</v>
      </c>
      <c r="AD123" s="16">
        <v>0.60398652279416998</v>
      </c>
      <c r="AE123" s="16">
        <v>0.55619357072614395</v>
      </c>
      <c r="AF123" s="16">
        <v>0.304014993512981</v>
      </c>
      <c r="AG123" s="16">
        <v>0.81043447861993101</v>
      </c>
      <c r="AH123" s="16">
        <v>0.33177003427957302</v>
      </c>
      <c r="AJ123" s="5">
        <v>118</v>
      </c>
      <c r="AK123" s="16">
        <v>0.65587298913247105</v>
      </c>
      <c r="AL123" s="16">
        <v>-2.67754925710623E-2</v>
      </c>
      <c r="AM123" s="16">
        <v>-0.51045768962203597</v>
      </c>
      <c r="AN123" s="16">
        <v>-0.36545428503941602</v>
      </c>
      <c r="AO123" s="16">
        <v>-0.145415299510435</v>
      </c>
      <c r="AP123" s="16">
        <v>0.392229777610479</v>
      </c>
      <c r="AW123" s="5">
        <v>118</v>
      </c>
      <c r="AX123" s="16">
        <v>0.161068168034528</v>
      </c>
      <c r="AY123" s="16">
        <v>-0.179300596643023</v>
      </c>
      <c r="AZ123" s="16">
        <v>0.970519624708156</v>
      </c>
    </row>
    <row r="124" spans="5:52">
      <c r="AB124" s="5">
        <v>119</v>
      </c>
      <c r="AC124" s="16">
        <v>0.191895836690928</v>
      </c>
      <c r="AD124" s="16">
        <v>0.29016174407061102</v>
      </c>
      <c r="AE124" s="16">
        <v>0.65773409702131402</v>
      </c>
      <c r="AF124" s="16">
        <v>0.96029206554941604</v>
      </c>
      <c r="AG124" s="16">
        <v>0.41261157940328302</v>
      </c>
      <c r="AH124" s="16">
        <v>0.71980504014998203</v>
      </c>
      <c r="AJ124" s="5">
        <v>119</v>
      </c>
      <c r="AK124" s="16">
        <v>0.734094013294188</v>
      </c>
      <c r="AL124" s="16">
        <v>0.10890263514194901</v>
      </c>
      <c r="AM124" s="16">
        <v>-0.64040503439980001</v>
      </c>
      <c r="AN124" s="16">
        <v>-0.16495034671480399</v>
      </c>
      <c r="AO124" s="16">
        <v>-9.3688978894388097E-2</v>
      </c>
      <c r="AP124" s="16">
        <v>5.6047711572854597E-2</v>
      </c>
      <c r="AW124" s="5">
        <v>119</v>
      </c>
      <c r="AX124" s="16">
        <v>0.352908595880978</v>
      </c>
      <c r="AY124" s="16">
        <v>-0.52767103430645002</v>
      </c>
      <c r="AZ124" s="16">
        <v>0.77266991768420901</v>
      </c>
    </row>
    <row r="125" spans="5:52">
      <c r="AB125" s="5">
        <v>120</v>
      </c>
      <c r="AC125" s="16">
        <v>1.4860139754273799E-2</v>
      </c>
      <c r="AD125" s="16">
        <v>0.67386952586084403</v>
      </c>
      <c r="AE125" s="16">
        <v>7.2089885521435096E-2</v>
      </c>
      <c r="AF125" s="16">
        <v>0.43820058865237299</v>
      </c>
      <c r="AG125" s="16">
        <v>0.32863182713244199</v>
      </c>
      <c r="AH125" s="16">
        <v>0.25673672761463401</v>
      </c>
      <c r="AJ125" s="5">
        <v>120</v>
      </c>
      <c r="AK125" s="16">
        <v>0.52777804061564804</v>
      </c>
      <c r="AL125" s="16">
        <v>-0.39810542150037098</v>
      </c>
      <c r="AM125" s="16">
        <v>-6.9977747346257793E-2</v>
      </c>
      <c r="AN125" s="16">
        <v>-0.16785358264141501</v>
      </c>
      <c r="AO125" s="16">
        <v>-0.45780029326938998</v>
      </c>
      <c r="AP125" s="16">
        <v>0.56595900414178701</v>
      </c>
      <c r="AW125" s="5">
        <v>120</v>
      </c>
      <c r="AX125" s="16">
        <v>-0.53386806094474804</v>
      </c>
      <c r="AY125" s="16">
        <v>-5.2118073607061097E-2</v>
      </c>
      <c r="AZ125" s="16">
        <v>0.84396007036759202</v>
      </c>
    </row>
    <row r="126" spans="5:52">
      <c r="AB126" s="5">
        <v>121</v>
      </c>
      <c r="AC126" s="16">
        <v>0.23384119010096499</v>
      </c>
      <c r="AD126" s="16">
        <v>0.72506915475074896</v>
      </c>
      <c r="AE126" s="16">
        <v>0.66203540596319999</v>
      </c>
      <c r="AF126" s="16">
        <v>1.68992409388168E-4</v>
      </c>
      <c r="AG126" s="16">
        <v>0.98936842479165199</v>
      </c>
      <c r="AH126" s="16">
        <v>1.7844150524537399E-2</v>
      </c>
      <c r="AJ126" s="5">
        <v>121</v>
      </c>
      <c r="AK126" s="16">
        <v>0.73470888335774998</v>
      </c>
      <c r="AL126" s="16">
        <v>-0.26444423248818699</v>
      </c>
      <c r="AM126" s="16">
        <v>-0.30800876089062401</v>
      </c>
      <c r="AN126" s="16">
        <v>-6.5722746371699794E-2</v>
      </c>
      <c r="AO126" s="16">
        <v>-0.42670012246712502</v>
      </c>
      <c r="AP126" s="16">
        <v>0.33016697885988699</v>
      </c>
      <c r="AW126" s="5">
        <v>121</v>
      </c>
      <c r="AX126" s="16">
        <v>-0.29837566873805699</v>
      </c>
      <c r="AY126" s="16">
        <v>-0.41068942579477102</v>
      </c>
      <c r="AZ126" s="16">
        <v>0.86157190922986304</v>
      </c>
    </row>
    <row r="127" spans="5:52">
      <c r="AB127" s="5">
        <v>122</v>
      </c>
      <c r="AC127" s="16">
        <v>0.25104220841786101</v>
      </c>
      <c r="AD127" s="16">
        <v>9.5083042086954395E-2</v>
      </c>
      <c r="AE127" s="16">
        <v>0.90799954448242604</v>
      </c>
      <c r="AF127" s="16">
        <v>0.86368859337509296</v>
      </c>
      <c r="AG127" s="16">
        <v>0.36509333932712701</v>
      </c>
      <c r="AH127" s="16">
        <v>0.41088094370064898</v>
      </c>
      <c r="AJ127" s="5">
        <v>122</v>
      </c>
      <c r="AK127" s="16">
        <v>0.556178679110233</v>
      </c>
      <c r="AL127" s="16">
        <v>0.22722180915262899</v>
      </c>
      <c r="AM127" s="16">
        <v>-0.66060081400918802</v>
      </c>
      <c r="AN127" s="16">
        <v>-0.40164148745324102</v>
      </c>
      <c r="AO127" s="16">
        <v>0.10442213489895499</v>
      </c>
      <c r="AP127" s="16">
        <v>0.174419678300611</v>
      </c>
      <c r="AW127" s="5">
        <v>122</v>
      </c>
      <c r="AX127" s="16">
        <v>0.578918319580776</v>
      </c>
      <c r="AY127" s="16">
        <v>-0.20519315802819901</v>
      </c>
      <c r="AZ127" s="16">
        <v>0.78914469300643297</v>
      </c>
    </row>
    <row r="128" spans="5:52">
      <c r="AB128" s="5">
        <v>123</v>
      </c>
      <c r="AC128" s="16">
        <v>0.329333118672341</v>
      </c>
      <c r="AD128" s="16">
        <v>0.20489470302836499</v>
      </c>
      <c r="AE128" s="16">
        <v>0.26587821645298598</v>
      </c>
      <c r="AF128" s="16">
        <v>0.81998485980618496</v>
      </c>
      <c r="AG128" s="16">
        <v>0.69532159731961796</v>
      </c>
      <c r="AH128" s="16">
        <v>0.60004088744182005</v>
      </c>
      <c r="AJ128" s="5">
        <v>123</v>
      </c>
      <c r="AK128" s="16">
        <v>0.63466709556918199</v>
      </c>
      <c r="AL128" s="16">
        <v>-8.1856248466628298E-2</v>
      </c>
      <c r="AM128" s="16">
        <v>-0.451569241340667</v>
      </c>
      <c r="AN128" s="16">
        <v>-0.37722699395499598</v>
      </c>
      <c r="AO128" s="16">
        <v>-0.18309785422851499</v>
      </c>
      <c r="AP128" s="16">
        <v>0.45908324242162402</v>
      </c>
      <c r="AW128" s="5">
        <v>123</v>
      </c>
      <c r="AX128" s="16">
        <v>6.77828097858416E-2</v>
      </c>
      <c r="AY128" s="16">
        <v>-0.117124406224068</v>
      </c>
      <c r="AZ128" s="16">
        <v>0.990801374590353</v>
      </c>
    </row>
    <row r="129" spans="28:52">
      <c r="AB129" s="5">
        <v>124</v>
      </c>
      <c r="AC129" s="16">
        <v>0.71112483200166698</v>
      </c>
      <c r="AD129" s="16">
        <v>0.39168423878809</v>
      </c>
      <c r="AE129" s="16">
        <v>0.240815835771135</v>
      </c>
      <c r="AF129" s="16">
        <v>0.506930518933559</v>
      </c>
      <c r="AG129" s="16">
        <v>0.24326451755822801</v>
      </c>
      <c r="AH129" s="16">
        <v>0.19843134705774801</v>
      </c>
      <c r="AJ129" s="5">
        <v>124</v>
      </c>
      <c r="AK129" s="16">
        <v>0.69096524068431098</v>
      </c>
      <c r="AL129" s="16">
        <v>-0.16365772433651599</v>
      </c>
      <c r="AM129" s="16">
        <v>-0.40024799276401901</v>
      </c>
      <c r="AN129" s="16">
        <v>-0.26290022429935</v>
      </c>
      <c r="AO129" s="16">
        <v>-0.29071724792029202</v>
      </c>
      <c r="AP129" s="16">
        <v>0.42655794863586699</v>
      </c>
      <c r="AW129" s="5">
        <v>124</v>
      </c>
      <c r="AX129" s="16">
        <v>-8.7985371778914606E-2</v>
      </c>
      <c r="AY129" s="16">
        <v>-0.23306810198146499</v>
      </c>
      <c r="AZ129" s="16">
        <v>0.96847190713323705</v>
      </c>
    </row>
    <row r="130" spans="28:52">
      <c r="AB130" s="5">
        <v>125</v>
      </c>
      <c r="AC130" s="16">
        <v>0.62269119483169899</v>
      </c>
      <c r="AD130" s="16">
        <v>0.76052635589414497</v>
      </c>
      <c r="AE130" s="16">
        <v>0.58474935119775295</v>
      </c>
      <c r="AF130" s="16">
        <v>0.34885554685993497</v>
      </c>
      <c r="AG130" s="16">
        <v>0.22256886751022101</v>
      </c>
      <c r="AH130" s="16">
        <v>0.94572449619773602</v>
      </c>
      <c r="AJ130" s="5">
        <v>125</v>
      </c>
      <c r="AK130" s="16">
        <v>0.29900793666555397</v>
      </c>
      <c r="AL130" s="16">
        <v>-7.5212601663201206E-2</v>
      </c>
      <c r="AM130" s="16">
        <v>-0.26554284750005502</v>
      </c>
      <c r="AN130" s="16">
        <v>-0.606783307474699</v>
      </c>
      <c r="AO130" s="16">
        <v>-3.34650891654985E-2</v>
      </c>
      <c r="AP130" s="16">
        <v>0.68199590913789998</v>
      </c>
      <c r="AW130" s="5">
        <v>125</v>
      </c>
      <c r="AX130" s="16">
        <v>7.6778091807908705E-2</v>
      </c>
      <c r="AY130" s="16">
        <v>0.39871612911557602</v>
      </c>
      <c r="AZ130" s="16">
        <v>0.91385478755782301</v>
      </c>
    </row>
    <row r="131" spans="28:52">
      <c r="AB131" s="5">
        <v>126</v>
      </c>
      <c r="AC131" s="16">
        <v>0.60910398735350602</v>
      </c>
      <c r="AD131" s="16">
        <v>0.60678406827174602</v>
      </c>
      <c r="AE131" s="16">
        <v>0.90058617386540396</v>
      </c>
      <c r="AF131" s="16">
        <v>0.186303739037087</v>
      </c>
      <c r="AG131" s="16">
        <v>0.43179296738461198</v>
      </c>
      <c r="AH131" s="16">
        <v>0.54185937257713301</v>
      </c>
      <c r="AJ131" s="5">
        <v>126</v>
      </c>
      <c r="AK131" s="16">
        <v>0.33279558918320701</v>
      </c>
      <c r="AL131" s="16">
        <v>0.13426891132999699</v>
      </c>
      <c r="AM131" s="16">
        <v>-0.46890255684036197</v>
      </c>
      <c r="AN131" s="16">
        <v>-0.62561908864039795</v>
      </c>
      <c r="AO131" s="16">
        <v>0.13610696765715399</v>
      </c>
      <c r="AP131" s="16">
        <v>0.49135017731040098</v>
      </c>
      <c r="AW131" s="5">
        <v>126</v>
      </c>
      <c r="AX131" s="16">
        <v>0.43908120442467102</v>
      </c>
      <c r="AY131" s="16">
        <v>0.26662398303614598</v>
      </c>
      <c r="AZ131" s="16">
        <v>0.85797397849137302</v>
      </c>
    </row>
    <row r="132" spans="28:52">
      <c r="AB132" s="5">
        <v>127</v>
      </c>
      <c r="AC132" s="16">
        <v>0.52393180567907605</v>
      </c>
      <c r="AD132" s="16">
        <v>3.7796277308248701E-2</v>
      </c>
      <c r="AE132" s="16">
        <v>0.38530994802651702</v>
      </c>
      <c r="AF132" s="16">
        <v>0.685099976099799</v>
      </c>
      <c r="AG132" s="16">
        <v>0.52707639142923002</v>
      </c>
      <c r="AH132" s="16">
        <v>0.45122615124083898</v>
      </c>
      <c r="AJ132" s="5">
        <v>127</v>
      </c>
      <c r="AK132" s="16">
        <v>0.74281780867344305</v>
      </c>
      <c r="AL132" s="16">
        <v>7.4370179213293405E-2</v>
      </c>
      <c r="AM132" s="16">
        <v>-0.62026922449075195</v>
      </c>
      <c r="AN132" s="16">
        <v>-0.17891238311025701</v>
      </c>
      <c r="AO132" s="16">
        <v>-0.12254858418269</v>
      </c>
      <c r="AP132" s="16">
        <v>0.104542203896964</v>
      </c>
      <c r="AW132" s="5">
        <v>127</v>
      </c>
      <c r="AX132" s="16">
        <v>0.2999304292394</v>
      </c>
      <c r="AY132" s="16">
        <v>-0.50096708860889705</v>
      </c>
      <c r="AZ132" s="16">
        <v>0.81183355038390104</v>
      </c>
    </row>
    <row r="133" spans="28:52">
      <c r="AB133" s="5">
        <v>128</v>
      </c>
      <c r="AC133" s="16">
        <v>0.61776704165775298</v>
      </c>
      <c r="AD133" s="16">
        <v>0.86979659086945205</v>
      </c>
      <c r="AE133" s="16">
        <v>0.39872978538752402</v>
      </c>
      <c r="AF133" s="16">
        <v>0.95399355163844202</v>
      </c>
      <c r="AG133" s="16">
        <v>0.26679168667314801</v>
      </c>
      <c r="AH133" s="16">
        <v>0.65234683582699304</v>
      </c>
      <c r="AJ133" s="5">
        <v>128</v>
      </c>
      <c r="AK133" s="16">
        <v>0.51133110616506505</v>
      </c>
      <c r="AL133" s="16">
        <v>-0.28389413720615297</v>
      </c>
      <c r="AM133" s="16">
        <v>-0.189189859854617</v>
      </c>
      <c r="AN133" s="16">
        <v>-0.34696953599923702</v>
      </c>
      <c r="AO133" s="16">
        <v>-0.32214124631044799</v>
      </c>
      <c r="AP133" s="16">
        <v>0.63086367320539105</v>
      </c>
      <c r="AW133" s="5">
        <v>128</v>
      </c>
      <c r="AX133" s="16">
        <v>-0.30061369228340501</v>
      </c>
      <c r="AY133" s="16">
        <v>7.6028066303964997E-2</v>
      </c>
      <c r="AZ133" s="16">
        <v>0.95071086059660304</v>
      </c>
    </row>
    <row r="134" spans="28:52">
      <c r="AB134" s="5">
        <v>129</v>
      </c>
      <c r="AC134" s="16">
        <v>0.13363646161401199</v>
      </c>
      <c r="AD134" s="16">
        <v>0.41205780021671101</v>
      </c>
      <c r="AE134" s="16">
        <v>0.86056422312436398</v>
      </c>
      <c r="AF134" s="16">
        <v>0.89022039067616499</v>
      </c>
      <c r="AG134" s="16">
        <v>0.23446789226416601</v>
      </c>
      <c r="AH134" s="16">
        <v>0.225978873305786</v>
      </c>
      <c r="AJ134" s="5">
        <v>129</v>
      </c>
      <c r="AK134" s="16">
        <v>0.34829179954468198</v>
      </c>
      <c r="AL134" s="16">
        <v>0.18913065636253601</v>
      </c>
      <c r="AM134" s="16">
        <v>-0.52198882470326702</v>
      </c>
      <c r="AN134" s="16">
        <v>-0.60563979679699698</v>
      </c>
      <c r="AO134" s="16">
        <v>0.17369702515858501</v>
      </c>
      <c r="AP134" s="16">
        <v>0.41650914043446102</v>
      </c>
      <c r="AW134" s="5">
        <v>129</v>
      </c>
      <c r="AX134" s="16">
        <v>0.52895957616101497</v>
      </c>
      <c r="AY134" s="16">
        <v>0.201206227838713</v>
      </c>
      <c r="AZ134" s="16">
        <v>0.82445001121061101</v>
      </c>
    </row>
    <row r="135" spans="28:52">
      <c r="AB135" s="5">
        <v>130</v>
      </c>
      <c r="AC135" s="16">
        <v>0.40934487524025198</v>
      </c>
      <c r="AD135" s="16">
        <v>0.88283793027803004</v>
      </c>
      <c r="AE135" s="16">
        <v>7.3398071897870801E-2</v>
      </c>
      <c r="AF135" s="16">
        <v>0.69880260051974497</v>
      </c>
      <c r="AG135" s="16">
        <v>4.1382888119985799E-2</v>
      </c>
      <c r="AH135" s="16">
        <v>0.40553315997693801</v>
      </c>
      <c r="AJ135" s="5">
        <v>130</v>
      </c>
      <c r="AK135" s="16">
        <v>0.63959660063052504</v>
      </c>
      <c r="AL135" s="16">
        <v>-0.33435776495445602</v>
      </c>
      <c r="AM135" s="16">
        <v>-0.19675661221230201</v>
      </c>
      <c r="AN135" s="16">
        <v>-0.139743824561817</v>
      </c>
      <c r="AO135" s="16">
        <v>-0.44283998841822297</v>
      </c>
      <c r="AP135" s="16">
        <v>0.47410158951627301</v>
      </c>
      <c r="AW135" s="5">
        <v>130</v>
      </c>
      <c r="AX135" s="16">
        <v>-0.414136660645614</v>
      </c>
      <c r="AY135" s="16">
        <v>-0.21363991800234899</v>
      </c>
      <c r="AZ135" s="16">
        <v>0.88478743909230195</v>
      </c>
    </row>
    <row r="136" spans="28:52">
      <c r="AB136" s="5">
        <v>131</v>
      </c>
      <c r="AC136" s="16">
        <v>0.49592642110689</v>
      </c>
      <c r="AD136" s="16">
        <v>0.130326496417564</v>
      </c>
      <c r="AE136" s="16">
        <v>0.87977562416050403</v>
      </c>
      <c r="AF136" s="16">
        <v>0.771203101331698</v>
      </c>
      <c r="AG136" s="16">
        <v>0.71022375024323303</v>
      </c>
      <c r="AH136" s="16">
        <v>0.70056585668582505</v>
      </c>
      <c r="AJ136" s="5">
        <v>131</v>
      </c>
      <c r="AK136" s="16">
        <v>0.79284250463121997</v>
      </c>
      <c r="AL136" s="16">
        <v>-5.5045145741018098E-2</v>
      </c>
      <c r="AM136" s="16">
        <v>-0.52566692555288097</v>
      </c>
      <c r="AN136" s="16">
        <v>-7.0322468060429605E-2</v>
      </c>
      <c r="AO136" s="16">
        <v>-0.267175579078339</v>
      </c>
      <c r="AP136" s="16">
        <v>0.12536761380144701</v>
      </c>
      <c r="AW136" s="5">
        <v>131</v>
      </c>
      <c r="AX136" s="16">
        <v>6.4544096764239306E-2</v>
      </c>
      <c r="AY136" s="16">
        <v>-0.57799551741938904</v>
      </c>
      <c r="AZ136" s="16">
        <v>0.81348340026011301</v>
      </c>
    </row>
    <row r="137" spans="28:52">
      <c r="AB137" s="5">
        <v>132</v>
      </c>
      <c r="AC137" s="16">
        <v>0.545641561708888</v>
      </c>
      <c r="AD137" s="16">
        <v>0.18772571894384399</v>
      </c>
      <c r="AE137" s="16">
        <v>0.22899298484782499</v>
      </c>
      <c r="AF137" s="16">
        <v>0.60739962966109895</v>
      </c>
      <c r="AG137" s="16">
        <v>0.405774103670203</v>
      </c>
      <c r="AH137" s="16">
        <v>0.26592917858979198</v>
      </c>
      <c r="AJ137" s="5">
        <v>132</v>
      </c>
      <c r="AK137" s="16">
        <v>0.53283849940745498</v>
      </c>
      <c r="AL137" s="16">
        <v>0.23266129749373299</v>
      </c>
      <c r="AM137" s="16">
        <v>-0.65367048821629503</v>
      </c>
      <c r="AN137" s="16">
        <v>-0.42697573388228299</v>
      </c>
      <c r="AO137" s="16">
        <v>0.120831988808839</v>
      </c>
      <c r="AP137" s="16">
        <v>0.19431443638854901</v>
      </c>
      <c r="AW137" s="5">
        <v>132</v>
      </c>
      <c r="AX137" s="16">
        <v>0.59022374690185397</v>
      </c>
      <c r="AY137" s="16">
        <v>-0.16277632210440099</v>
      </c>
      <c r="AZ137" s="16">
        <v>0.79065782523433303</v>
      </c>
    </row>
    <row r="138" spans="28:52">
      <c r="AB138" s="5">
        <v>133</v>
      </c>
      <c r="AC138" s="16">
        <v>0.78506282214568202</v>
      </c>
      <c r="AD138" s="16">
        <v>0.66084799787696502</v>
      </c>
      <c r="AE138" s="16">
        <v>0.48649051393082399</v>
      </c>
      <c r="AF138" s="16">
        <v>0.43267855842361103</v>
      </c>
      <c r="AG138" s="16">
        <v>0.59613305841559305</v>
      </c>
      <c r="AH138" s="16">
        <v>0.79525355228808403</v>
      </c>
      <c r="AJ138" s="5">
        <v>133</v>
      </c>
      <c r="AK138" s="16">
        <v>0.49167508461201997</v>
      </c>
      <c r="AL138" s="16">
        <v>3.1321989584978401E-2</v>
      </c>
      <c r="AM138" s="16">
        <v>-0.47579113869678902</v>
      </c>
      <c r="AN138" s="16">
        <v>-0.53051752977296096</v>
      </c>
      <c r="AO138" s="16">
        <v>-1.5883945915231099E-2</v>
      </c>
      <c r="AP138" s="16">
        <v>0.49919554018798201</v>
      </c>
      <c r="AW138" s="5">
        <v>133</v>
      </c>
      <c r="AX138" s="16">
        <v>0.27063126183812602</v>
      </c>
      <c r="AY138" s="16">
        <v>9.4276700453468504E-2</v>
      </c>
      <c r="AZ138" s="16">
        <v>0.95805564797639398</v>
      </c>
    </row>
    <row r="139" spans="28:52">
      <c r="AB139" s="5">
        <v>134</v>
      </c>
      <c r="AC139" s="16">
        <v>0.607754574304194</v>
      </c>
      <c r="AD139" s="16">
        <v>0.41196030748483298</v>
      </c>
      <c r="AE139" s="16">
        <v>0.72193772742287499</v>
      </c>
      <c r="AF139" s="16">
        <v>0.245946641345752</v>
      </c>
      <c r="AG139" s="16">
        <v>0.71328506058527197</v>
      </c>
      <c r="AH139" s="16">
        <v>0.80076928272585102</v>
      </c>
      <c r="AJ139" s="5">
        <v>134</v>
      </c>
      <c r="AK139" s="16">
        <v>0.17992777030846499</v>
      </c>
      <c r="AL139" s="16">
        <v>-0.17753626137384701</v>
      </c>
      <c r="AM139" s="16">
        <v>-9.12683002133894E-2</v>
      </c>
      <c r="AN139" s="16">
        <v>-0.58359966563311705</v>
      </c>
      <c r="AO139" s="16">
        <v>-8.8659470095075896E-2</v>
      </c>
      <c r="AP139" s="16">
        <v>0.76113592700696497</v>
      </c>
      <c r="AW139" s="5">
        <v>134</v>
      </c>
      <c r="AX139" s="16">
        <v>-0.12171076399064799</v>
      </c>
      <c r="AY139" s="16">
        <v>0.537242921114778</v>
      </c>
      <c r="AZ139" s="16">
        <v>0.83459962482554295</v>
      </c>
    </row>
    <row r="140" spans="28:52">
      <c r="AB140" s="5">
        <v>135</v>
      </c>
      <c r="AC140" s="16">
        <v>0.151724818206071</v>
      </c>
      <c r="AD140" s="16">
        <v>0.95448482954648495</v>
      </c>
      <c r="AE140" s="16">
        <v>0.67589977667065504</v>
      </c>
      <c r="AF140" s="16">
        <v>0.90880623996189902</v>
      </c>
      <c r="AG140" s="16">
        <v>0.98183619743872297</v>
      </c>
      <c r="AH140" s="16">
        <v>5.1284762796863703E-3</v>
      </c>
      <c r="AJ140" s="5">
        <v>135</v>
      </c>
      <c r="AK140" s="16">
        <v>0.46061955455565201</v>
      </c>
      <c r="AL140" s="16">
        <v>-0.35605238112420501</v>
      </c>
      <c r="AM140" s="16">
        <v>-8.2832243457505297E-2</v>
      </c>
      <c r="AN140" s="16">
        <v>-0.29530521861209003</v>
      </c>
      <c r="AO140" s="16">
        <v>-0.37778731109814701</v>
      </c>
      <c r="AP140" s="16">
        <v>0.65135759973629503</v>
      </c>
      <c r="AW140" s="5">
        <v>135</v>
      </c>
      <c r="AX140" s="16">
        <v>-0.44348880002031599</v>
      </c>
      <c r="AY140" s="16">
        <v>0.109545422502711</v>
      </c>
      <c r="AZ140" s="16">
        <v>0.88956027643371505</v>
      </c>
    </row>
    <row r="141" spans="28:52">
      <c r="AB141" s="5">
        <v>136</v>
      </c>
      <c r="AC141" s="16">
        <v>0.58838030282845499</v>
      </c>
      <c r="AD141" s="16">
        <v>0.164406031059392</v>
      </c>
      <c r="AE141" s="16">
        <v>0.76351087298593001</v>
      </c>
      <c r="AF141" s="16">
        <v>0.332223147758404</v>
      </c>
      <c r="AG141" s="16">
        <v>0.204439003171657</v>
      </c>
      <c r="AH141" s="16">
        <v>0.78144355548121502</v>
      </c>
      <c r="AJ141" s="5">
        <v>136</v>
      </c>
      <c r="AK141" s="16">
        <v>0.32542786143137797</v>
      </c>
      <c r="AL141" s="16">
        <v>-0.30615672948158501</v>
      </c>
      <c r="AM141" s="16">
        <v>-5.5587275330189603E-2</v>
      </c>
      <c r="AN141" s="16">
        <v>-0.42898473553607502</v>
      </c>
      <c r="AO141" s="16">
        <v>-0.269840586101188</v>
      </c>
      <c r="AP141" s="16">
        <v>0.73514146501766098</v>
      </c>
      <c r="AW141" s="5">
        <v>136</v>
      </c>
      <c r="AX141" s="16">
        <v>-0.35037134001007803</v>
      </c>
      <c r="AY141" s="16">
        <v>0.33135041675576299</v>
      </c>
      <c r="AZ141" s="16">
        <v>0.87604042436432294</v>
      </c>
    </row>
    <row r="142" spans="28:52">
      <c r="AB142" s="5">
        <v>137</v>
      </c>
      <c r="AC142" s="16">
        <v>0.62545600774491905</v>
      </c>
      <c r="AD142" s="16">
        <v>0.42152923070748299</v>
      </c>
      <c r="AE142" s="16">
        <v>0.74565267316912098</v>
      </c>
      <c r="AF142" s="16">
        <v>0.23053693135821701</v>
      </c>
      <c r="AG142" s="16">
        <v>0.43537926398274901</v>
      </c>
      <c r="AH142" s="16">
        <v>0.183006438995961</v>
      </c>
      <c r="AJ142" s="5">
        <v>137</v>
      </c>
      <c r="AK142" s="16">
        <v>0.47565079116766901</v>
      </c>
      <c r="AL142" s="16">
        <v>-0.18460566551952201</v>
      </c>
      <c r="AM142" s="16">
        <v>-0.269234655087292</v>
      </c>
      <c r="AN142" s="16">
        <v>-0.45885164944753498</v>
      </c>
      <c r="AO142" s="16">
        <v>-0.20641613608037601</v>
      </c>
      <c r="AP142" s="16">
        <v>0.64345731496705705</v>
      </c>
      <c r="AW142" s="5">
        <v>137</v>
      </c>
      <c r="AX142" s="16">
        <v>-0.112465290992852</v>
      </c>
      <c r="AY142" s="16">
        <v>0.16160954496685301</v>
      </c>
      <c r="AZ142" s="16">
        <v>0.98042537343078595</v>
      </c>
    </row>
    <row r="143" spans="28:52">
      <c r="AB143" s="5">
        <v>138</v>
      </c>
      <c r="AC143" s="16">
        <v>0.12941119268982401</v>
      </c>
      <c r="AD143" s="16">
        <v>0.57975313887491198</v>
      </c>
      <c r="AE143" s="16">
        <v>0.44294302383756001</v>
      </c>
      <c r="AF143" s="16">
        <v>0.78826065819854096</v>
      </c>
      <c r="AG143" s="16">
        <v>0.860721680575254</v>
      </c>
      <c r="AH143" s="16">
        <v>7.0869536172401396E-2</v>
      </c>
      <c r="AJ143" s="5">
        <v>138</v>
      </c>
      <c r="AK143" s="16">
        <v>0.39275805849148698</v>
      </c>
      <c r="AL143" s="16">
        <v>-0.29702637826721201</v>
      </c>
      <c r="AM143" s="16">
        <v>-0.106635717953887</v>
      </c>
      <c r="AN143" s="16">
        <v>-0.40833819737447002</v>
      </c>
      <c r="AO143" s="16">
        <v>-0.2861223405376</v>
      </c>
      <c r="AP143" s="16">
        <v>0.70536457564168298</v>
      </c>
      <c r="AW143" s="5">
        <v>138</v>
      </c>
      <c r="AX143" s="16">
        <v>-0.328312813763325</v>
      </c>
      <c r="AY143" s="16">
        <v>0.247387284942063</v>
      </c>
      <c r="AZ143" s="16">
        <v>0.91159762367894404</v>
      </c>
    </row>
    <row r="144" spans="28:52">
      <c r="AB144" s="5">
        <v>139</v>
      </c>
      <c r="AC144" s="16">
        <v>0.76094693822438397</v>
      </c>
      <c r="AD144" s="16">
        <v>0.65444739391370899</v>
      </c>
      <c r="AE144" s="16">
        <v>0.79744788187809301</v>
      </c>
      <c r="AF144" s="16">
        <v>0.80468220035668703</v>
      </c>
      <c r="AG144" s="16">
        <v>0.60853117114547906</v>
      </c>
      <c r="AH144" s="16">
        <v>0.89352459934672301</v>
      </c>
      <c r="AJ144" s="5">
        <v>139</v>
      </c>
      <c r="AK144" s="16">
        <v>0.52584360013100095</v>
      </c>
      <c r="AL144" s="16">
        <v>-0.30891344178520103</v>
      </c>
      <c r="AM144" s="16">
        <v>-0.17052153134582401</v>
      </c>
      <c r="AN144" s="16">
        <v>-0.306529109263597</v>
      </c>
      <c r="AO144" s="16">
        <v>-0.35532206878517603</v>
      </c>
      <c r="AP144" s="16">
        <v>0.61544255104879797</v>
      </c>
      <c r="AW144" s="5">
        <v>139</v>
      </c>
      <c r="AX144" s="16">
        <v>-0.35008915771479598</v>
      </c>
      <c r="AY144" s="16">
        <v>3.7373292839517097E-2</v>
      </c>
      <c r="AZ144" s="16">
        <v>0.93597052220722698</v>
      </c>
    </row>
    <row r="145" spans="28:52">
      <c r="AB145" s="5">
        <v>140</v>
      </c>
      <c r="AC145" s="16">
        <v>0.84640215565975296</v>
      </c>
      <c r="AD145" s="16">
        <v>0.40022486980789002</v>
      </c>
      <c r="AE145" s="16">
        <v>0.84895695079279498</v>
      </c>
      <c r="AF145" s="16">
        <v>0.160287151560918</v>
      </c>
      <c r="AG145" s="16">
        <v>0.23021509200063001</v>
      </c>
      <c r="AH145" s="16">
        <v>7.0939635891369202E-2</v>
      </c>
      <c r="AJ145" s="5">
        <v>140</v>
      </c>
      <c r="AK145" s="16">
        <v>0.37181712477297402</v>
      </c>
      <c r="AL145" s="16">
        <v>-0.33331877790582598</v>
      </c>
      <c r="AM145" s="16">
        <v>-5.5382615545167803E-2</v>
      </c>
      <c r="AN145" s="16">
        <v>-0.37735434315030297</v>
      </c>
      <c r="AO145" s="16">
        <v>-0.31643450922780703</v>
      </c>
      <c r="AP145" s="16">
        <v>0.71067312105612901</v>
      </c>
      <c r="AW145" s="5">
        <v>140</v>
      </c>
      <c r="AX145" s="16">
        <v>-0.40060868945818201</v>
      </c>
      <c r="AY145" s="16">
        <v>0.25528490123106101</v>
      </c>
      <c r="AZ145" s="16">
        <v>0.87996721363846198</v>
      </c>
    </row>
    <row r="146" spans="28:52">
      <c r="AB146" s="5">
        <v>141</v>
      </c>
      <c r="AC146" s="16">
        <v>0.54837904808777804</v>
      </c>
      <c r="AD146" s="16">
        <v>0.17852420875075201</v>
      </c>
      <c r="AE146" s="16">
        <v>0.580423873595867</v>
      </c>
      <c r="AF146" s="16">
        <v>0.455591064776313</v>
      </c>
      <c r="AG146" s="16">
        <v>0.73062155132501605</v>
      </c>
      <c r="AH146" s="16">
        <v>0.53569655945347305</v>
      </c>
      <c r="AJ146" s="5">
        <v>141</v>
      </c>
      <c r="AK146" s="16">
        <v>0.67743639035382297</v>
      </c>
      <c r="AL146" s="16">
        <v>-0.31535047920371201</v>
      </c>
      <c r="AM146" s="16">
        <v>-0.232976960659</v>
      </c>
      <c r="AN146" s="16">
        <v>-0.10698359841494701</v>
      </c>
      <c r="AO146" s="16">
        <v>-0.44445942969482299</v>
      </c>
      <c r="AP146" s="16">
        <v>0.42233407761865999</v>
      </c>
      <c r="AW146" s="5">
        <v>141</v>
      </c>
      <c r="AX146" s="16">
        <v>-0.38368906712044198</v>
      </c>
      <c r="AY146" s="16">
        <v>-0.29024117200949601</v>
      </c>
      <c r="AZ146" s="16">
        <v>0.87666570703912905</v>
      </c>
    </row>
    <row r="147" spans="28:52">
      <c r="AB147" s="5">
        <v>142</v>
      </c>
      <c r="AC147" s="16">
        <v>3.5193114671565599E-2</v>
      </c>
      <c r="AD147" s="16">
        <v>0.86664818847302105</v>
      </c>
      <c r="AE147" s="16">
        <v>0.23525086487472299</v>
      </c>
      <c r="AF147" s="16">
        <v>2.0223473297788098E-2</v>
      </c>
      <c r="AG147" s="16">
        <v>0.38304096592237402</v>
      </c>
      <c r="AH147" s="16">
        <v>0.582915946925465</v>
      </c>
      <c r="AJ147" s="5">
        <v>142</v>
      </c>
      <c r="AK147" s="16">
        <v>0.62906232500470805</v>
      </c>
      <c r="AL147" s="16">
        <v>9.9356741988464697E-2</v>
      </c>
      <c r="AM147" s="16">
        <v>-0.60158338703685299</v>
      </c>
      <c r="AN147" s="16">
        <v>-0.38643888263510801</v>
      </c>
      <c r="AO147" s="16">
        <v>-2.7478937967855301E-2</v>
      </c>
      <c r="AP147" s="16">
        <v>0.287082140646644</v>
      </c>
      <c r="AW147" s="5">
        <v>142</v>
      </c>
      <c r="AX147" s="16">
        <v>0.373309289686034</v>
      </c>
      <c r="AY147" s="16">
        <v>-0.208613329854413</v>
      </c>
      <c r="AZ147" s="16">
        <v>0.90394726244391799</v>
      </c>
    </row>
    <row r="148" spans="28:52">
      <c r="AB148" s="5">
        <v>143</v>
      </c>
      <c r="AC148" s="16">
        <v>0.92562661560261705</v>
      </c>
      <c r="AD148" s="16">
        <v>0.72496674868203803</v>
      </c>
      <c r="AE148" s="16">
        <v>0.57960108856555204</v>
      </c>
      <c r="AF148" s="16">
        <v>0.437060860910988</v>
      </c>
      <c r="AG148" s="16">
        <v>0.22508542864860601</v>
      </c>
      <c r="AH148" s="16">
        <v>0.48981175433541202</v>
      </c>
      <c r="AJ148" s="5">
        <v>143</v>
      </c>
      <c r="AK148" s="16">
        <v>0.629220760828756</v>
      </c>
      <c r="AL148" s="16">
        <v>-0.35254876930141299</v>
      </c>
      <c r="AM148" s="16">
        <v>-0.170782040473206</v>
      </c>
      <c r="AN148" s="16">
        <v>-0.12231623506861999</v>
      </c>
      <c r="AO148" s="16">
        <v>-0.458438720355549</v>
      </c>
      <c r="AP148" s="16">
        <v>0.47486500437003398</v>
      </c>
      <c r="AW148" s="5">
        <v>143</v>
      </c>
      <c r="AX148" s="16">
        <v>-0.45082304353708402</v>
      </c>
      <c r="AY148" s="16">
        <v>-0.211697640803404</v>
      </c>
      <c r="AZ148" s="16">
        <v>0.86714629183394498</v>
      </c>
    </row>
    <row r="149" spans="28:52">
      <c r="AB149" s="5">
        <v>144</v>
      </c>
      <c r="AC149" s="16">
        <v>0.75595870051406</v>
      </c>
      <c r="AD149" s="16">
        <v>0.25974846928683398</v>
      </c>
      <c r="AE149" s="16">
        <v>0.88974699311171102</v>
      </c>
      <c r="AF149" s="16">
        <v>0.36640041342636598</v>
      </c>
      <c r="AG149" s="16">
        <v>0.23248676425379899</v>
      </c>
      <c r="AH149" s="16">
        <v>7.6832223642980493E-2</v>
      </c>
      <c r="AJ149" s="5">
        <v>144</v>
      </c>
      <c r="AK149" s="16">
        <v>8.0591162519681306E-2</v>
      </c>
      <c r="AL149" s="16">
        <v>-0.234836147820534</v>
      </c>
      <c r="AM149" s="16">
        <v>3.2896252547618798E-2</v>
      </c>
      <c r="AN149" s="16">
        <v>-0.55221670835115599</v>
      </c>
      <c r="AO149" s="16">
        <v>-0.11348741506729999</v>
      </c>
      <c r="AP149" s="16">
        <v>0.78705285617169096</v>
      </c>
      <c r="AW149" s="5">
        <v>144</v>
      </c>
      <c r="AX149" s="16">
        <v>-0.24316985081784601</v>
      </c>
      <c r="AY149" s="16">
        <v>0.62431189464490799</v>
      </c>
      <c r="AZ149" s="16">
        <v>0.74236317350486603</v>
      </c>
    </row>
    <row r="150" spans="28:52">
      <c r="AB150" s="5">
        <v>145</v>
      </c>
      <c r="AC150" s="16">
        <v>9.1109419647357803E-2</v>
      </c>
      <c r="AD150" s="16">
        <v>0.45185826920429401</v>
      </c>
      <c r="AE150" s="16">
        <v>0.225873579078988</v>
      </c>
      <c r="AF150" s="16">
        <v>0.45645999069580401</v>
      </c>
      <c r="AG150" s="16">
        <v>0.19171736850530799</v>
      </c>
      <c r="AH150" s="16">
        <v>0.69330121260815103</v>
      </c>
      <c r="AJ150" s="5">
        <v>145</v>
      </c>
      <c r="AK150" s="16">
        <v>0.44068308684795199</v>
      </c>
      <c r="AL150" s="16">
        <v>-0.27282836324930199</v>
      </c>
      <c r="AM150" s="16">
        <v>-0.16036844345789</v>
      </c>
      <c r="AN150" s="16">
        <v>-0.40665630473978698</v>
      </c>
      <c r="AO150" s="16">
        <v>-0.28031464339006201</v>
      </c>
      <c r="AP150" s="16">
        <v>0.67948466798908902</v>
      </c>
      <c r="AW150" s="5">
        <v>145</v>
      </c>
      <c r="AX150" s="16">
        <v>-0.27967125409746202</v>
      </c>
      <c r="AY150" s="16">
        <v>0.19042983467743299</v>
      </c>
      <c r="AZ150" s="16">
        <v>0.94102097083708602</v>
      </c>
    </row>
    <row r="151" spans="28:52">
      <c r="AB151" s="5">
        <v>146</v>
      </c>
      <c r="AC151" s="16">
        <v>0.66970559742203395</v>
      </c>
      <c r="AD151" s="16">
        <v>0.20739553842361599</v>
      </c>
      <c r="AE151" s="16">
        <v>0.447168931160562</v>
      </c>
      <c r="AF151" s="16">
        <v>0.89994095741681102</v>
      </c>
      <c r="AG151" s="16">
        <v>0.11321577272267699</v>
      </c>
      <c r="AH151" s="16">
        <v>0.70400204779541298</v>
      </c>
      <c r="AJ151" s="5">
        <v>146</v>
      </c>
      <c r="AK151" s="16">
        <v>0.72022214937636098</v>
      </c>
      <c r="AL151" s="16">
        <v>-0.163069770140502</v>
      </c>
      <c r="AM151" s="16">
        <v>-0.41213358433951802</v>
      </c>
      <c r="AN151" s="16">
        <v>-0.21563491100614801</v>
      </c>
      <c r="AO151" s="16">
        <v>-0.30808856503684301</v>
      </c>
      <c r="AP151" s="16">
        <v>0.37870468114665101</v>
      </c>
      <c r="AW151" s="5">
        <v>146</v>
      </c>
      <c r="AX151" s="16">
        <v>-9.3567438751738605E-2</v>
      </c>
      <c r="AY151" s="16">
        <v>-0.306187776345132</v>
      </c>
      <c r="AZ151" s="16">
        <v>0.94736169387305702</v>
      </c>
    </row>
    <row r="152" spans="28:52">
      <c r="AB152" s="5">
        <v>147</v>
      </c>
      <c r="AC152" s="16">
        <v>0.53095728069960002</v>
      </c>
      <c r="AD152" s="16">
        <v>0.53975371962072305</v>
      </c>
      <c r="AE152" s="16">
        <v>0.47645528699934198</v>
      </c>
      <c r="AF152" s="16">
        <v>6.0757484211271598E-2</v>
      </c>
      <c r="AG152" s="16">
        <v>0.832464196881191</v>
      </c>
      <c r="AH152" s="16">
        <v>0.189564437460368</v>
      </c>
      <c r="AJ152" s="5">
        <v>147</v>
      </c>
      <c r="AK152" s="16">
        <v>0.64000801164643994</v>
      </c>
      <c r="AL152" s="16">
        <v>-0.117564792426032</v>
      </c>
      <c r="AM152" s="16">
        <v>-0.421241398754853</v>
      </c>
      <c r="AN152" s="16">
        <v>-0.35615999584888203</v>
      </c>
      <c r="AO152" s="16">
        <v>-0.218766612891587</v>
      </c>
      <c r="AP152" s="16">
        <v>0.47372478827491499</v>
      </c>
      <c r="AW152" s="5">
        <v>147</v>
      </c>
      <c r="AX152" s="16">
        <v>3.5506827905121899E-3</v>
      </c>
      <c r="AY152" s="16">
        <v>-0.122142835817614</v>
      </c>
      <c r="AZ152" s="16">
        <v>0.99250618172567595</v>
      </c>
    </row>
    <row r="153" spans="28:52">
      <c r="AB153" s="5">
        <v>148</v>
      </c>
      <c r="AC153" s="16">
        <v>0.79054089995407695</v>
      </c>
      <c r="AD153" s="16">
        <v>0.74552880226270601</v>
      </c>
      <c r="AE153" s="16">
        <v>0.49472142873102498</v>
      </c>
      <c r="AF153" s="16">
        <v>0.111613527453287</v>
      </c>
      <c r="AG153" s="16">
        <v>0.29663611281201502</v>
      </c>
      <c r="AH153" s="16">
        <v>7.7319074955535694E-2</v>
      </c>
      <c r="AJ153" s="5">
        <v>148</v>
      </c>
      <c r="AK153" s="16">
        <v>0.753065718146818</v>
      </c>
      <c r="AL153" s="16">
        <v>-0.25775658081608599</v>
      </c>
      <c r="AM153" s="16">
        <v>-0.31707467074178902</v>
      </c>
      <c r="AN153" s="16">
        <v>-1.7083693474180001E-2</v>
      </c>
      <c r="AO153" s="16">
        <v>-0.43599104740502898</v>
      </c>
      <c r="AP153" s="16">
        <v>0.27484027429026597</v>
      </c>
      <c r="AW153" s="5">
        <v>148</v>
      </c>
      <c r="AX153" s="16">
        <v>-0.295976010823367</v>
      </c>
      <c r="AY153" s="16">
        <v>-0.47938623017009302</v>
      </c>
      <c r="AZ153" s="16">
        <v>0.82618826114202604</v>
      </c>
    </row>
    <row r="154" spans="28:52">
      <c r="AB154" s="5">
        <v>149</v>
      </c>
      <c r="AC154" s="16">
        <v>0.90724750030460399</v>
      </c>
      <c r="AD154" s="16">
        <v>0.80194162904227295</v>
      </c>
      <c r="AE154" s="16">
        <v>0.70495395109056203</v>
      </c>
      <c r="AF154" s="16">
        <v>0.441662864067845</v>
      </c>
      <c r="AG154" s="16">
        <v>0.85725225289257201</v>
      </c>
      <c r="AH154" s="16">
        <v>0.75855331218143796</v>
      </c>
      <c r="AJ154" s="5">
        <v>149</v>
      </c>
      <c r="AK154" s="16">
        <v>0.41474277294544598</v>
      </c>
      <c r="AL154" s="16">
        <v>0.284326484640049</v>
      </c>
      <c r="AM154" s="16">
        <v>-0.62929284613218295</v>
      </c>
      <c r="AN154" s="16">
        <v>-0.50595225218033502</v>
      </c>
      <c r="AO154" s="16">
        <v>0.214550073186736</v>
      </c>
      <c r="AP154" s="16">
        <v>0.22162576754028501</v>
      </c>
      <c r="AW154" s="5">
        <v>149</v>
      </c>
      <c r="AX154" s="16">
        <v>0.67575887619333197</v>
      </c>
      <c r="AY154" s="16">
        <v>-1.1832628389893201E-2</v>
      </c>
      <c r="AZ154" s="16">
        <v>0.73702776757462896</v>
      </c>
    </row>
    <row r="155" spans="28:52">
      <c r="AB155" s="5">
        <v>150</v>
      </c>
      <c r="AC155" s="16">
        <v>0.90778699308742405</v>
      </c>
      <c r="AD155" s="16">
        <v>0.25175208533748</v>
      </c>
      <c r="AE155" s="16">
        <v>0.223294791122544</v>
      </c>
      <c r="AF155" s="16">
        <v>0.37657172337892197</v>
      </c>
      <c r="AG155" s="16">
        <v>0.40385072638161001</v>
      </c>
      <c r="AH155" s="16">
        <v>0.318172696518434</v>
      </c>
      <c r="AJ155" s="5">
        <v>150</v>
      </c>
      <c r="AK155" s="16">
        <v>0.78746612297331198</v>
      </c>
      <c r="AL155" s="16">
        <v>1.7494214520572701E-2</v>
      </c>
      <c r="AM155" s="16">
        <v>-0.57713391951898496</v>
      </c>
      <c r="AN155" s="16">
        <v>-4.12650791185026E-2</v>
      </c>
      <c r="AO155" s="16">
        <v>-0.21033220345432699</v>
      </c>
      <c r="AP155" s="16">
        <v>2.3770864597929899E-2</v>
      </c>
      <c r="AW155" s="5">
        <v>150</v>
      </c>
      <c r="AX155" s="16">
        <v>0.17817680030939401</v>
      </c>
      <c r="AY155" s="16">
        <v>-0.64493821981980304</v>
      </c>
      <c r="AZ155" s="16">
        <v>0.74317408517749795</v>
      </c>
    </row>
    <row r="156" spans="28:52">
      <c r="AB156" s="5">
        <v>151</v>
      </c>
      <c r="AC156" s="16">
        <v>0.41890010045651399</v>
      </c>
      <c r="AD156" s="16">
        <v>8.0134026566344593E-2</v>
      </c>
      <c r="AE156" s="16">
        <v>0.51201466180820798</v>
      </c>
      <c r="AF156" s="16">
        <v>0.79594953332646701</v>
      </c>
      <c r="AG156" s="16">
        <v>0.41495933455957601</v>
      </c>
      <c r="AH156" s="16">
        <v>7.7553738641081602E-2</v>
      </c>
      <c r="AJ156" s="5">
        <v>151</v>
      </c>
      <c r="AK156" s="16">
        <v>0.28012674228561402</v>
      </c>
      <c r="AL156" s="16">
        <v>0.293394430408218</v>
      </c>
      <c r="AM156" s="16">
        <v>-0.55942220898790895</v>
      </c>
      <c r="AN156" s="16">
        <v>-0.59472032004092301</v>
      </c>
      <c r="AO156" s="16">
        <v>0.27929546670229399</v>
      </c>
      <c r="AP156" s="16">
        <v>0.30132588963270501</v>
      </c>
      <c r="AW156" s="5">
        <v>151</v>
      </c>
      <c r="AX156" s="16">
        <v>0.68929997106768903</v>
      </c>
      <c r="AY156" s="16">
        <v>0.187991725851296</v>
      </c>
      <c r="AZ156" s="16">
        <v>0.69966038965377697</v>
      </c>
    </row>
    <row r="157" spans="28:52">
      <c r="AB157" s="5">
        <v>152</v>
      </c>
      <c r="AC157" s="16">
        <v>0.92850087437695406</v>
      </c>
      <c r="AD157" s="16">
        <v>0.851330189005437</v>
      </c>
      <c r="AE157" s="16">
        <v>0.82723878575906395</v>
      </c>
      <c r="AF157" s="16">
        <v>0.2773853610241</v>
      </c>
      <c r="AG157" s="16">
        <v>0.13182435764606401</v>
      </c>
      <c r="AH157" s="16">
        <v>0.56343551222461197</v>
      </c>
      <c r="AJ157" s="5">
        <v>152</v>
      </c>
      <c r="AK157" s="16">
        <v>0.51792898964945</v>
      </c>
      <c r="AL157" s="16">
        <v>-0.22352195027913699</v>
      </c>
      <c r="AM157" s="16">
        <v>-0.25474925137236198</v>
      </c>
      <c r="AN157" s="16">
        <v>-0.39943649775199402</v>
      </c>
      <c r="AO157" s="16">
        <v>-0.26317973827708802</v>
      </c>
      <c r="AP157" s="16">
        <v>0.62295844803113198</v>
      </c>
      <c r="AW157" s="5">
        <v>152</v>
      </c>
      <c r="AX157" s="16">
        <v>-0.18508961838924801</v>
      </c>
      <c r="AY157" s="16">
        <v>8.8076038139834806E-2</v>
      </c>
      <c r="AZ157" s="16">
        <v>0.97876679793105803</v>
      </c>
    </row>
    <row r="158" spans="28:52">
      <c r="AB158" s="5">
        <v>153</v>
      </c>
      <c r="AC158" s="16">
        <v>0.47403622314640098</v>
      </c>
      <c r="AD158" s="16">
        <v>0.42182496447540102</v>
      </c>
      <c r="AE158" s="16">
        <v>5.5266532983137197E-2</v>
      </c>
      <c r="AF158" s="16">
        <v>0.46081362529395897</v>
      </c>
      <c r="AG158" s="16">
        <v>0.40870937571487898</v>
      </c>
      <c r="AH158" s="16">
        <v>0.80796313858198099</v>
      </c>
      <c r="AJ158" s="5">
        <v>153</v>
      </c>
      <c r="AK158" s="16">
        <v>0.48385110875755799</v>
      </c>
      <c r="AL158" s="16">
        <v>-7.8903873720040804E-2</v>
      </c>
      <c r="AM158" s="16">
        <v>-0.37380975462280502</v>
      </c>
      <c r="AN158" s="16">
        <v>-0.51041465621100202</v>
      </c>
      <c r="AO158" s="16">
        <v>-0.11004135413475299</v>
      </c>
      <c r="AP158" s="16">
        <v>0.58931852993104195</v>
      </c>
      <c r="AW158" s="5">
        <v>153</v>
      </c>
      <c r="AX158" s="16">
        <v>7.9218183793136304E-2</v>
      </c>
      <c r="AY158" s="16">
        <v>0.14495721132540801</v>
      </c>
      <c r="AZ158" s="16">
        <v>0.98626157110489099</v>
      </c>
    </row>
    <row r="159" spans="28:52">
      <c r="AB159" s="5">
        <v>154</v>
      </c>
      <c r="AC159" s="16">
        <v>0.53357711525368201</v>
      </c>
      <c r="AD159" s="16">
        <v>0.77557608020750402</v>
      </c>
      <c r="AE159" s="16">
        <v>0.132061834268732</v>
      </c>
      <c r="AF159" s="16">
        <v>0.130034521166594</v>
      </c>
      <c r="AG159" s="16">
        <v>0.73368793084906403</v>
      </c>
      <c r="AH159" s="16">
        <v>0.60184976436025195</v>
      </c>
      <c r="AJ159" s="5">
        <v>154</v>
      </c>
      <c r="AK159" s="16">
        <v>0.41353891689050298</v>
      </c>
      <c r="AL159" s="16">
        <v>0.14645374083677701</v>
      </c>
      <c r="AM159" s="16">
        <v>-0.526447316225096</v>
      </c>
      <c r="AN159" s="16">
        <v>-0.57667370649370497</v>
      </c>
      <c r="AO159" s="16">
        <v>0.112908399334593</v>
      </c>
      <c r="AP159" s="16">
        <v>0.43021996565692699</v>
      </c>
      <c r="AW159" s="5">
        <v>154</v>
      </c>
      <c r="AX159" s="16">
        <v>0.46161247715166298</v>
      </c>
      <c r="AY159" s="16">
        <v>0.14083231065958299</v>
      </c>
      <c r="AZ159" s="16">
        <v>0.87583113712848604</v>
      </c>
    </row>
    <row r="160" spans="28:52">
      <c r="AB160" s="5">
        <v>155</v>
      </c>
      <c r="AC160" s="16">
        <v>0.31925767385506898</v>
      </c>
      <c r="AD160" s="16">
        <v>0.81554135937392003</v>
      </c>
      <c r="AE160" s="16">
        <v>0.219055751807196</v>
      </c>
      <c r="AF160" s="16">
        <v>0.89185724090058305</v>
      </c>
      <c r="AG160" s="16">
        <v>0.689093786804024</v>
      </c>
      <c r="AH160" s="16">
        <v>0.75427362494053796</v>
      </c>
      <c r="AJ160" s="5">
        <v>155</v>
      </c>
      <c r="AK160" s="16">
        <v>0.102964427689011</v>
      </c>
      <c r="AL160" s="16">
        <v>-0.22526832288672799</v>
      </c>
      <c r="AM160" s="16">
        <v>7.8801636215697999E-3</v>
      </c>
      <c r="AN160" s="16">
        <v>-0.55853309799531703</v>
      </c>
      <c r="AO160" s="16">
        <v>-0.110844591310581</v>
      </c>
      <c r="AP160" s="16">
        <v>0.78380142088204496</v>
      </c>
      <c r="AW160" s="5">
        <v>155</v>
      </c>
      <c r="AX160" s="16">
        <v>-0.221603812505032</v>
      </c>
      <c r="AY160" s="16">
        <v>0.60588842026004597</v>
      </c>
      <c r="AZ160" s="16">
        <v>0.76406215239359898</v>
      </c>
    </row>
    <row r="161" spans="28:52">
      <c r="AB161" s="5">
        <v>156</v>
      </c>
      <c r="AC161" s="16">
        <v>0.42359122644033298</v>
      </c>
      <c r="AD161" s="16">
        <v>0.972626460958676</v>
      </c>
      <c r="AE161" s="16">
        <v>0.38412506720114398</v>
      </c>
      <c r="AF161" s="16">
        <v>0.90637288375399705</v>
      </c>
      <c r="AG161" s="16">
        <v>1.7138116209042702E-2</v>
      </c>
      <c r="AH161" s="16">
        <v>0.168503689595772</v>
      </c>
      <c r="AJ161" s="5">
        <v>156</v>
      </c>
      <c r="AK161" s="16">
        <v>0.19969383895666601</v>
      </c>
      <c r="AL161" s="16">
        <v>-0.41604846776966498</v>
      </c>
      <c r="AM161" s="16">
        <v>0.146275915000667</v>
      </c>
      <c r="AN161" s="16">
        <v>-0.32083593923275899</v>
      </c>
      <c r="AO161" s="16">
        <v>-0.34596975395733298</v>
      </c>
      <c r="AP161" s="16">
        <v>0.73688440700242497</v>
      </c>
      <c r="AW161" s="5">
        <v>156</v>
      </c>
      <c r="AX161" s="16">
        <v>-0.58380080198937401</v>
      </c>
      <c r="AY161" s="16">
        <v>0.394347548167297</v>
      </c>
      <c r="AZ161" s="16">
        <v>0.70969474771648799</v>
      </c>
    </row>
    <row r="162" spans="28:52">
      <c r="AB162" s="5">
        <v>157</v>
      </c>
      <c r="AC162" s="16">
        <v>0.61059404350881097</v>
      </c>
      <c r="AD162" s="16">
        <v>0.82943124353717301</v>
      </c>
      <c r="AE162" s="16">
        <v>0.21740250024145999</v>
      </c>
      <c r="AF162" s="16">
        <v>0.60376805773376496</v>
      </c>
      <c r="AG162" s="16">
        <v>0.94959927257746002</v>
      </c>
      <c r="AH162" s="16">
        <v>4.4958817781992604E-3</v>
      </c>
      <c r="AJ162" s="5">
        <v>157</v>
      </c>
      <c r="AK162" s="16">
        <v>0.369718746903897</v>
      </c>
      <c r="AL162" s="16">
        <v>-0.24052715462246299</v>
      </c>
      <c r="AM162" s="16">
        <v>-0.15060935704575401</v>
      </c>
      <c r="AN162" s="16">
        <v>-0.47380543251334201</v>
      </c>
      <c r="AO162" s="16">
        <v>-0.21910938985814299</v>
      </c>
      <c r="AP162" s="16">
        <v>0.71433258713580505</v>
      </c>
      <c r="AW162" s="5">
        <v>157</v>
      </c>
      <c r="AX162" s="16">
        <v>-0.22128339650866199</v>
      </c>
      <c r="AY162" s="16">
        <v>0.30025268780446501</v>
      </c>
      <c r="AZ162" s="16">
        <v>0.92783726076504502</v>
      </c>
    </row>
    <row r="163" spans="28:52">
      <c r="AB163" s="5">
        <v>158</v>
      </c>
      <c r="AC163" s="16">
        <v>0.25697100674674</v>
      </c>
      <c r="AD163" s="16">
        <v>2.11775695307607E-2</v>
      </c>
      <c r="AE163" s="16">
        <v>0.89626457545669003</v>
      </c>
      <c r="AF163" s="16">
        <v>0.59355642021845201</v>
      </c>
      <c r="AG163" s="16">
        <v>0.60875267192066396</v>
      </c>
      <c r="AH163" s="16">
        <v>0.15149326662991999</v>
      </c>
      <c r="AJ163" s="5">
        <v>158</v>
      </c>
      <c r="AK163" s="16">
        <v>0.62947109470180196</v>
      </c>
      <c r="AL163" s="16">
        <v>0.17232327617731999</v>
      </c>
      <c r="AM163" s="16">
        <v>-0.65438605254833504</v>
      </c>
      <c r="AN163" s="16">
        <v>-0.34148624792083099</v>
      </c>
      <c r="AO163" s="16">
        <v>2.49149578465328E-2</v>
      </c>
      <c r="AP163" s="16">
        <v>0.169162971743511</v>
      </c>
      <c r="AW163" s="5">
        <v>158</v>
      </c>
      <c r="AX163" s="16">
        <v>0.48473656210718202</v>
      </c>
      <c r="AY163" s="16">
        <v>-0.29679791054390497</v>
      </c>
      <c r="AZ163" s="16">
        <v>0.82276452688919599</v>
      </c>
    </row>
    <row r="164" spans="28:52">
      <c r="AB164" s="5">
        <v>159</v>
      </c>
      <c r="AC164" s="16">
        <v>0.83826603093399499</v>
      </c>
      <c r="AD164" s="16">
        <v>0.42482623483570597</v>
      </c>
      <c r="AE164" s="16">
        <v>0.93980666312771999</v>
      </c>
      <c r="AF164" s="16">
        <v>0.56502148960736898</v>
      </c>
      <c r="AG164" s="16">
        <v>0.96452397078845797</v>
      </c>
      <c r="AH164" s="16">
        <v>0.34033494810751203</v>
      </c>
      <c r="AJ164" s="5">
        <v>159</v>
      </c>
      <c r="AK164" s="16">
        <v>0.41643349466958401</v>
      </c>
      <c r="AL164" s="16">
        <v>-5.1112880083853798E-2</v>
      </c>
      <c r="AM164" s="16">
        <v>-0.359697342018588</v>
      </c>
      <c r="AN164" s="16">
        <v>-0.56183745926189699</v>
      </c>
      <c r="AO164" s="16">
        <v>-5.6736152650995901E-2</v>
      </c>
      <c r="AP164" s="16">
        <v>0.61295033934575105</v>
      </c>
      <c r="AW164" s="5">
        <v>159</v>
      </c>
      <c r="AX164" s="16">
        <v>0.12675945076141301</v>
      </c>
      <c r="AY164" s="16">
        <v>0.238507956447715</v>
      </c>
      <c r="AZ164" s="16">
        <v>0.96283227819205597</v>
      </c>
    </row>
    <row r="165" spans="28:52">
      <c r="AB165" s="5">
        <v>160</v>
      </c>
      <c r="AC165" s="16">
        <v>0.428177093798988</v>
      </c>
      <c r="AD165" s="16">
        <v>0.73979035961897699</v>
      </c>
      <c r="AE165" s="16">
        <v>0.78243501508035596</v>
      </c>
      <c r="AF165" s="16">
        <v>0.20103817262297999</v>
      </c>
      <c r="AG165" s="16">
        <v>0.28631243510864601</v>
      </c>
      <c r="AH165" s="16">
        <v>9.0599060155221303E-2</v>
      </c>
      <c r="AJ165" s="5">
        <v>160</v>
      </c>
      <c r="AK165" s="16">
        <v>0.64337735609637303</v>
      </c>
      <c r="AL165" s="16">
        <v>-0.1455323063816</v>
      </c>
      <c r="AM165" s="16">
        <v>-0.39643723714263202</v>
      </c>
      <c r="AN165" s="16">
        <v>-0.33720591538164901</v>
      </c>
      <c r="AO165" s="16">
        <v>-0.24694011895373999</v>
      </c>
      <c r="AP165" s="16">
        <v>0.48273822176324899</v>
      </c>
      <c r="AW165" s="5">
        <v>160</v>
      </c>
      <c r="AX165" s="16">
        <v>-4.7508564624560302E-2</v>
      </c>
      <c r="AY165" s="16">
        <v>-0.12784840357621099</v>
      </c>
      <c r="AZ165" s="16">
        <v>0.99065519815735703</v>
      </c>
    </row>
    <row r="166" spans="28:52">
      <c r="AB166" s="5">
        <v>161</v>
      </c>
      <c r="AC166" s="16">
        <v>0.59885403180014396</v>
      </c>
      <c r="AD166" s="16">
        <v>0.25907808084893702</v>
      </c>
      <c r="AE166" s="16">
        <v>0.36508453739081498</v>
      </c>
      <c r="AF166" s="16">
        <v>0.23105548362608699</v>
      </c>
      <c r="AG166" s="16">
        <v>0.64565062548123298</v>
      </c>
      <c r="AH166" s="16">
        <v>0.25959983057685798</v>
      </c>
      <c r="AJ166" s="5">
        <v>161</v>
      </c>
      <c r="AK166" s="16">
        <v>0.173964584912041</v>
      </c>
      <c r="AL166" s="16">
        <v>0.237772689761032</v>
      </c>
      <c r="AM166" s="16">
        <v>-0.45224016359570601</v>
      </c>
      <c r="AN166" s="16">
        <v>-0.66796470082859405</v>
      </c>
      <c r="AO166" s="16">
        <v>0.27827557868366398</v>
      </c>
      <c r="AP166" s="16">
        <v>0.430192011067562</v>
      </c>
      <c r="AW166" s="5">
        <v>161</v>
      </c>
      <c r="AX166" s="16">
        <v>0.59539563869150602</v>
      </c>
      <c r="AY166" s="16">
        <v>0.38542127161579198</v>
      </c>
      <c r="AZ166" s="16">
        <v>0.70494998238884499</v>
      </c>
    </row>
    <row r="167" spans="28:52">
      <c r="AB167" s="5">
        <v>162</v>
      </c>
      <c r="AC167" s="16">
        <v>0.14937786419549001</v>
      </c>
      <c r="AD167" s="16">
        <v>0.52657124574440695</v>
      </c>
      <c r="AE167" s="16">
        <v>0.18402311120324799</v>
      </c>
      <c r="AF167" s="16">
        <v>0.43005807610428098</v>
      </c>
      <c r="AG167" s="16">
        <v>0.62374479783654602</v>
      </c>
      <c r="AH167" s="16">
        <v>0.61516044411514204</v>
      </c>
      <c r="AJ167" s="5">
        <v>162</v>
      </c>
      <c r="AK167" s="16">
        <v>0.26378616649588699</v>
      </c>
      <c r="AL167" s="16">
        <v>-0.33737713514147899</v>
      </c>
      <c r="AM167" s="16">
        <v>1.6810824386593901E-2</v>
      </c>
      <c r="AN167" s="16">
        <v>-0.41469149134546002</v>
      </c>
      <c r="AO167" s="16">
        <v>-0.28059699088248102</v>
      </c>
      <c r="AP167" s="16">
        <v>0.75206862648693895</v>
      </c>
      <c r="AW167" s="5">
        <v>162</v>
      </c>
      <c r="AX167" s="16">
        <v>-0.41717670725828698</v>
      </c>
      <c r="AY167" s="16">
        <v>0.388076030055865</v>
      </c>
      <c r="AZ167" s="16">
        <v>0.82180325412725297</v>
      </c>
    </row>
    <row r="168" spans="28:52">
      <c r="AB168" s="5">
        <v>163</v>
      </c>
      <c r="AC168" s="16">
        <v>4.6502026636284097E-2</v>
      </c>
      <c r="AD168" s="16">
        <v>0.29909380933423002</v>
      </c>
      <c r="AE168" s="16">
        <v>0.41837636907953901</v>
      </c>
      <c r="AF168" s="16">
        <v>0.75303394270411195</v>
      </c>
      <c r="AG168" s="16">
        <v>0.71844781146918602</v>
      </c>
      <c r="AH168" s="16">
        <v>0.56934009991888601</v>
      </c>
      <c r="AJ168" s="5">
        <v>163</v>
      </c>
      <c r="AK168" s="16">
        <v>0.69553911707634197</v>
      </c>
      <c r="AL168" s="16">
        <v>-0.24123275536153599</v>
      </c>
      <c r="AM168" s="16">
        <v>-0.322998186398058</v>
      </c>
      <c r="AN168" s="16">
        <v>-0.184195777408727</v>
      </c>
      <c r="AO168" s="16">
        <v>-0.37254093067828398</v>
      </c>
      <c r="AP168" s="16">
        <v>0.42542853277026399</v>
      </c>
      <c r="AW168" s="5">
        <v>163</v>
      </c>
      <c r="AX168" s="16">
        <v>-0.23692905444738999</v>
      </c>
      <c r="AY168" s="16">
        <v>-0.27113788973793101</v>
      </c>
      <c r="AZ168" s="16">
        <v>0.93292489925714694</v>
      </c>
    </row>
    <row r="169" spans="28:52">
      <c r="AB169" s="5">
        <v>164</v>
      </c>
      <c r="AC169" s="16">
        <v>0.298588865855209</v>
      </c>
      <c r="AD169" s="16">
        <v>0.67424146595087897</v>
      </c>
      <c r="AE169" s="16">
        <v>0.21922257184275401</v>
      </c>
      <c r="AF169" s="16">
        <v>0.436576795147466</v>
      </c>
      <c r="AG169" s="16">
        <v>0.48132747971471401</v>
      </c>
      <c r="AH169" s="16">
        <v>5.9730363497194398E-2</v>
      </c>
      <c r="AJ169" s="5">
        <v>164</v>
      </c>
      <c r="AK169" s="16">
        <v>0.45877421284526199</v>
      </c>
      <c r="AL169" s="16">
        <v>-0.385181738299474</v>
      </c>
      <c r="AM169" s="16">
        <v>-4.8766419183580101E-2</v>
      </c>
      <c r="AN169" s="16">
        <v>-0.25265861700706399</v>
      </c>
      <c r="AO169" s="16">
        <v>-0.410007793661683</v>
      </c>
      <c r="AP169" s="16">
        <v>0.63784035530653804</v>
      </c>
      <c r="AW169" s="5">
        <v>164</v>
      </c>
      <c r="AX169" s="16">
        <v>-0.50328997317922397</v>
      </c>
      <c r="AY169" s="16">
        <v>8.5110962207222099E-2</v>
      </c>
      <c r="AZ169" s="16">
        <v>0.85991588355233595</v>
      </c>
    </row>
    <row r="170" spans="28:52">
      <c r="AB170" s="5">
        <v>165</v>
      </c>
      <c r="AC170" s="16">
        <v>0.615311426983708</v>
      </c>
      <c r="AD170" s="16">
        <v>4.5718137737188601E-2</v>
      </c>
      <c r="AE170" s="16">
        <v>1.46938596658601E-2</v>
      </c>
      <c r="AF170" s="16">
        <v>0.221745771442448</v>
      </c>
      <c r="AG170" s="16">
        <v>3.20057126691031E-3</v>
      </c>
      <c r="AH170" s="16">
        <v>0.61146464723105498</v>
      </c>
      <c r="AJ170" s="5">
        <v>165</v>
      </c>
      <c r="AK170" s="16">
        <v>0.68458425927047495</v>
      </c>
      <c r="AL170" s="16">
        <v>-0.27435458217237402</v>
      </c>
      <c r="AM170" s="16">
        <v>-0.28282732954506101</v>
      </c>
      <c r="AN170" s="16">
        <v>-0.16034481557199301</v>
      </c>
      <c r="AO170" s="16">
        <v>-0.40175692972541399</v>
      </c>
      <c r="AP170" s="16">
        <v>0.434699397744368</v>
      </c>
      <c r="AW170" s="5">
        <v>165</v>
      </c>
      <c r="AX170" s="16">
        <v>-0.30037635225444398</v>
      </c>
      <c r="AY170" s="16">
        <v>-0.26647386666742301</v>
      </c>
      <c r="AZ170" s="16">
        <v>0.91584153965748305</v>
      </c>
    </row>
    <row r="171" spans="28:52">
      <c r="AB171" s="5">
        <v>166</v>
      </c>
      <c r="AC171" s="16">
        <v>0.339090518600692</v>
      </c>
      <c r="AD171" s="16">
        <v>0.79773441218951902</v>
      </c>
      <c r="AE171" s="16">
        <v>0.36047897289618902</v>
      </c>
      <c r="AF171" s="16">
        <v>0.19085237668962099</v>
      </c>
      <c r="AG171" s="16">
        <v>5.4235574440496502E-2</v>
      </c>
      <c r="AH171" s="16">
        <v>0.67395291478987296</v>
      </c>
      <c r="AJ171" s="5">
        <v>166</v>
      </c>
      <c r="AK171" s="16">
        <v>0.49774217257028303</v>
      </c>
      <c r="AL171" s="16">
        <v>7.7668009625150497E-2</v>
      </c>
      <c r="AM171" s="16">
        <v>-0.51807280728767802</v>
      </c>
      <c r="AN171" s="16">
        <v>-0.52586145871397805</v>
      </c>
      <c r="AO171" s="16">
        <v>2.0330634717394901E-2</v>
      </c>
      <c r="AP171" s="16">
        <v>0.44819344908882702</v>
      </c>
      <c r="AW171" s="5">
        <v>166</v>
      </c>
      <c r="AX171" s="16">
        <v>0.348352547187813</v>
      </c>
      <c r="AY171" s="16">
        <v>5.7366964915599401E-2</v>
      </c>
      <c r="AZ171" s="16">
        <v>0.93560650629671405</v>
      </c>
    </row>
    <row r="172" spans="28:52">
      <c r="AB172" s="5">
        <v>167</v>
      </c>
      <c r="AC172" s="16">
        <v>7.2048962745520306E-2</v>
      </c>
      <c r="AD172" s="16">
        <v>0.53120463145725005</v>
      </c>
      <c r="AE172" s="16">
        <v>0.22834908148588501</v>
      </c>
      <c r="AF172" s="16">
        <v>9.6375871682999395E-2</v>
      </c>
      <c r="AG172" s="16">
        <v>0.92586266361255798</v>
      </c>
      <c r="AH172" s="16">
        <v>0.156383234854305</v>
      </c>
      <c r="AJ172" s="5">
        <v>167</v>
      </c>
      <c r="AK172" s="16">
        <v>0.49936874098988498</v>
      </c>
      <c r="AL172" s="16">
        <v>-0.32516860306129203</v>
      </c>
      <c r="AM172" s="16">
        <v>-0.13848980964159499</v>
      </c>
      <c r="AN172" s="16">
        <v>-0.307849487344726</v>
      </c>
      <c r="AO172" s="16">
        <v>-0.36087893134829002</v>
      </c>
      <c r="AP172" s="16">
        <v>0.63301809040601897</v>
      </c>
      <c r="AW172" s="5">
        <v>167</v>
      </c>
      <c r="AX172" s="16">
        <v>-0.381710745398183</v>
      </c>
      <c r="AY172" s="16">
        <v>7.0914871518178393E-2</v>
      </c>
      <c r="AZ172" s="16">
        <v>0.92155737039913499</v>
      </c>
    </row>
    <row r="173" spans="28:52">
      <c r="AB173" s="5">
        <v>168</v>
      </c>
      <c r="AC173" s="16">
        <v>0.74829074806874196</v>
      </c>
      <c r="AD173" s="16">
        <v>0.123930060482089</v>
      </c>
      <c r="AE173" s="16">
        <v>0.38001505121294099</v>
      </c>
      <c r="AF173" s="16">
        <v>0.95182121713260104</v>
      </c>
      <c r="AG173" s="16">
        <v>0.27768172685993803</v>
      </c>
      <c r="AH173" s="16">
        <v>8.1093872935099995E-2</v>
      </c>
      <c r="AJ173" s="5">
        <v>168</v>
      </c>
      <c r="AK173" s="16">
        <v>0.487300366385989</v>
      </c>
      <c r="AL173" s="16">
        <v>7.2389793777910202E-2</v>
      </c>
      <c r="AM173" s="16">
        <v>-0.50793629754617198</v>
      </c>
      <c r="AN173" s="16">
        <v>-0.53431777607415498</v>
      </c>
      <c r="AO173" s="16">
        <v>2.06359311601832E-2</v>
      </c>
      <c r="AP173" s="16">
        <v>0.46192798229624399</v>
      </c>
      <c r="AW173" s="5">
        <v>168</v>
      </c>
      <c r="AX173" s="16">
        <v>0.33975013707592999</v>
      </c>
      <c r="AY173" s="16">
        <v>7.7935724635067094E-2</v>
      </c>
      <c r="AZ173" s="16">
        <v>0.93728110347960703</v>
      </c>
    </row>
    <row r="174" spans="28:52">
      <c r="AB174" s="5">
        <v>169</v>
      </c>
      <c r="AC174" s="16">
        <v>5.6295988153895297E-2</v>
      </c>
      <c r="AD174" s="16">
        <v>4.5909164487985599E-2</v>
      </c>
      <c r="AE174" s="16">
        <v>0.30874036420064599</v>
      </c>
      <c r="AF174" s="16">
        <v>3.8734180977696799E-2</v>
      </c>
      <c r="AG174" s="16">
        <v>0.282799108703915</v>
      </c>
      <c r="AH174" s="16">
        <v>0.67280279706137303</v>
      </c>
      <c r="AJ174" s="5">
        <v>169</v>
      </c>
      <c r="AK174" s="16">
        <v>0.36338117665008002</v>
      </c>
      <c r="AL174" s="16">
        <v>-0.30407565970503703</v>
      </c>
      <c r="AM174" s="16">
        <v>-8.1334191745383505E-2</v>
      </c>
      <c r="AN174" s="16">
        <v>-0.41501391283862099</v>
      </c>
      <c r="AO174" s="16">
        <v>-0.28204698490469698</v>
      </c>
      <c r="AP174" s="16">
        <v>0.71908957254365902</v>
      </c>
      <c r="AW174" s="5">
        <v>169</v>
      </c>
      <c r="AX174" s="16">
        <v>-0.34366216057765703</v>
      </c>
      <c r="AY174" s="16">
        <v>0.28345605773361698</v>
      </c>
      <c r="AZ174" s="16">
        <v>0.89529268065830303</v>
      </c>
    </row>
    <row r="175" spans="28:52">
      <c r="AB175" s="5">
        <v>170</v>
      </c>
      <c r="AC175" s="16">
        <v>0.661998994245103</v>
      </c>
      <c r="AD175" s="16">
        <v>0.85938994795222801</v>
      </c>
      <c r="AE175" s="16">
        <v>5.0346061847133403E-2</v>
      </c>
      <c r="AF175" s="16">
        <v>0.47149041538965902</v>
      </c>
      <c r="AG175" s="16">
        <v>0.42161044971022599</v>
      </c>
      <c r="AH175" s="16">
        <v>2.4910264399917701E-2</v>
      </c>
      <c r="AJ175" s="5">
        <v>170</v>
      </c>
      <c r="AK175" s="16">
        <v>0.64474187225180501</v>
      </c>
      <c r="AL175" s="16">
        <v>-0.20558978923934701</v>
      </c>
      <c r="AM175" s="16">
        <v>-0.33826450462730601</v>
      </c>
      <c r="AN175" s="16">
        <v>-0.292525180793412</v>
      </c>
      <c r="AO175" s="16">
        <v>-0.30647736762449901</v>
      </c>
      <c r="AP175" s="16">
        <v>0.49811497003276001</v>
      </c>
      <c r="AW175" s="5">
        <v>170</v>
      </c>
      <c r="AX175" s="16">
        <v>-0.15917278116957201</v>
      </c>
      <c r="AY175" s="16">
        <v>-0.13906916464605901</v>
      </c>
      <c r="AZ175" s="16">
        <v>0.97740666732266801</v>
      </c>
    </row>
    <row r="176" spans="28:52">
      <c r="AB176" s="5">
        <v>171</v>
      </c>
      <c r="AC176" s="16">
        <v>0.70000381886480101</v>
      </c>
      <c r="AD176" s="16">
        <v>0.72762537021358598</v>
      </c>
      <c r="AE176" s="16">
        <v>0.144109347062814</v>
      </c>
      <c r="AF176" s="16">
        <v>0.52307574807347901</v>
      </c>
      <c r="AG176" s="16">
        <v>0.22405199786632099</v>
      </c>
      <c r="AH176" s="16">
        <v>0.268259363448758</v>
      </c>
      <c r="AJ176" s="5">
        <v>171</v>
      </c>
      <c r="AK176" s="16">
        <v>0.73479318157554296</v>
      </c>
      <c r="AL176" s="16">
        <v>-0.20925263401038799</v>
      </c>
      <c r="AM176" s="16">
        <v>-0.36981514395113702</v>
      </c>
      <c r="AN176" s="16">
        <v>-0.14479979871436799</v>
      </c>
      <c r="AO176" s="16">
        <v>-0.364978037624406</v>
      </c>
      <c r="AP176" s="16">
        <v>0.35405243272475601</v>
      </c>
      <c r="AW176" s="5">
        <v>171</v>
      </c>
      <c r="AX176" s="16">
        <v>-0.18609825605622399</v>
      </c>
      <c r="AY176" s="16">
        <v>-0.36320245115330801</v>
      </c>
      <c r="AZ176" s="16">
        <v>0.91293560549274899</v>
      </c>
    </row>
    <row r="177" spans="28:52">
      <c r="AB177" s="5">
        <v>172</v>
      </c>
      <c r="AC177" s="16">
        <v>0.53452163828620403</v>
      </c>
      <c r="AD177" s="16">
        <v>0.93198698100243305</v>
      </c>
      <c r="AE177" s="16">
        <v>0.55676188688016104</v>
      </c>
      <c r="AF177" s="16">
        <v>0.67858757595168995</v>
      </c>
      <c r="AG177" s="16">
        <v>0.81739147465251105</v>
      </c>
      <c r="AH177" s="16">
        <v>0.95451791026596899</v>
      </c>
      <c r="AJ177" s="5">
        <v>172</v>
      </c>
      <c r="AK177" s="16">
        <v>0.39606988689672301</v>
      </c>
      <c r="AL177" s="16">
        <v>-0.108656863544889</v>
      </c>
      <c r="AM177" s="16">
        <v>-0.29456718343754101</v>
      </c>
      <c r="AN177" s="16">
        <v>-0.54913927628352399</v>
      </c>
      <c r="AO177" s="16">
        <v>-0.101502703459182</v>
      </c>
      <c r="AP177" s="16">
        <v>0.65779613982841301</v>
      </c>
      <c r="AW177" s="5">
        <v>172</v>
      </c>
      <c r="AX177" s="16">
        <v>2.3420262401746599E-2</v>
      </c>
      <c r="AY177" s="16">
        <v>0.27672660907968599</v>
      </c>
      <c r="AZ177" s="16">
        <v>0.96066324738711795</v>
      </c>
    </row>
    <row r="178" spans="28:52">
      <c r="AB178" s="5">
        <v>173</v>
      </c>
      <c r="AC178" s="16">
        <v>0.89084828654207904</v>
      </c>
      <c r="AD178" s="16">
        <v>0.71362087231492</v>
      </c>
      <c r="AE178" s="16">
        <v>0.53340527749838595</v>
      </c>
      <c r="AF178" s="16">
        <v>0.179478315924397</v>
      </c>
      <c r="AG178" s="16">
        <v>5.8168208238834798E-2</v>
      </c>
      <c r="AH178" s="16">
        <v>0.99656674603587803</v>
      </c>
      <c r="AJ178" s="5">
        <v>173</v>
      </c>
      <c r="AK178" s="16">
        <v>0.452432993440614</v>
      </c>
      <c r="AL178" s="16">
        <v>-0.18001602622858601</v>
      </c>
      <c r="AM178" s="16">
        <v>-0.26019498827674498</v>
      </c>
      <c r="AN178" s="16">
        <v>-0.47657774797750602</v>
      </c>
      <c r="AO178" s="16">
        <v>-0.19223800516386799</v>
      </c>
      <c r="AP178" s="16">
        <v>0.65659377420609299</v>
      </c>
      <c r="AW178" s="5">
        <v>173</v>
      </c>
      <c r="AX178" s="16">
        <v>-0.104451257627705</v>
      </c>
      <c r="AY178" s="16">
        <v>0.19674659831719199</v>
      </c>
      <c r="AZ178" s="16">
        <v>0.97487471497284695</v>
      </c>
    </row>
    <row r="179" spans="28:52">
      <c r="AB179" s="5">
        <v>174</v>
      </c>
      <c r="AC179" s="16">
        <v>0.83715346025104498</v>
      </c>
      <c r="AD179" s="16">
        <v>0.631033959224087</v>
      </c>
      <c r="AE179" s="16">
        <v>0.63890117865012397</v>
      </c>
      <c r="AF179" s="16">
        <v>0.80977384997721702</v>
      </c>
      <c r="AG179" s="16">
        <v>0.74422375440726696</v>
      </c>
      <c r="AH179" s="16">
        <v>0.79114366992509</v>
      </c>
      <c r="AJ179" s="5">
        <v>174</v>
      </c>
      <c r="AK179" s="16">
        <v>0.75400516248046101</v>
      </c>
      <c r="AL179" s="16">
        <v>1.8294668530269498E-2</v>
      </c>
      <c r="AM179" s="16">
        <v>-0.58238291922098795</v>
      </c>
      <c r="AN179" s="16">
        <v>-0.185711930979894</v>
      </c>
      <c r="AO179" s="16">
        <v>-0.17162224325947301</v>
      </c>
      <c r="AP179" s="16">
        <v>0.16741726244962399</v>
      </c>
      <c r="AW179" s="5">
        <v>174</v>
      </c>
      <c r="AX179" s="16">
        <v>0.20944260454354699</v>
      </c>
      <c r="AY179" s="16">
        <v>-0.471046914792497</v>
      </c>
      <c r="AZ179" s="16">
        <v>0.85688307152702403</v>
      </c>
    </row>
    <row r="180" spans="28:52">
      <c r="AB180" s="5">
        <v>175</v>
      </c>
      <c r="AC180" s="16">
        <v>0.14528986997986901</v>
      </c>
      <c r="AD180" s="16">
        <v>0.68240154160061905</v>
      </c>
      <c r="AE180" s="16">
        <v>0.83024391012640297</v>
      </c>
      <c r="AF180" s="16">
        <v>0.68831636907716998</v>
      </c>
      <c r="AG180" s="16">
        <v>0.336007643253175</v>
      </c>
      <c r="AH180" s="16">
        <v>0.58422698611814095</v>
      </c>
      <c r="AJ180" s="5">
        <v>175</v>
      </c>
      <c r="AK180" s="16">
        <v>0.53521787618203898</v>
      </c>
      <c r="AL180" s="16">
        <v>0.22144737080025501</v>
      </c>
      <c r="AM180" s="16">
        <v>-0.64722534821496502</v>
      </c>
      <c r="AN180" s="16">
        <v>-0.43363009041594602</v>
      </c>
      <c r="AO180" s="16">
        <v>0.11200747203292601</v>
      </c>
      <c r="AP180" s="16">
        <v>0.21218271961568999</v>
      </c>
      <c r="AW180" s="5">
        <v>175</v>
      </c>
      <c r="AX180" s="16">
        <v>0.573465693126047</v>
      </c>
      <c r="AY180" s="16">
        <v>-0.15157746087673701</v>
      </c>
      <c r="AZ180" s="16">
        <v>0.80508469838393104</v>
      </c>
    </row>
    <row r="181" spans="28:52">
      <c r="AB181" s="5">
        <v>176</v>
      </c>
      <c r="AC181" s="16">
        <v>0.91464005304655105</v>
      </c>
      <c r="AD181" s="16">
        <v>0.45785062306537</v>
      </c>
      <c r="AE181" s="16">
        <v>0.70072267914304098</v>
      </c>
      <c r="AF181" s="16">
        <v>0.44014835974315702</v>
      </c>
      <c r="AG181" s="16">
        <v>0.21838841043801099</v>
      </c>
      <c r="AH181" s="16">
        <v>0.30739633991371101</v>
      </c>
      <c r="AJ181" s="5">
        <v>176</v>
      </c>
      <c r="AK181" s="16">
        <v>0.38022827537984899</v>
      </c>
      <c r="AL181" s="16">
        <v>-0.45903645341367999</v>
      </c>
      <c r="AM181" s="16">
        <v>8.5094160087482607E-2</v>
      </c>
      <c r="AN181" s="16">
        <v>-0.167715190333763</v>
      </c>
      <c r="AO181" s="16">
        <v>-0.46532243546733099</v>
      </c>
      <c r="AP181" s="16">
        <v>0.62675164374744297</v>
      </c>
      <c r="AW181" s="5">
        <v>176</v>
      </c>
      <c r="AX181" s="16">
        <v>-0.66216177480453298</v>
      </c>
      <c r="AY181" s="16">
        <v>0.109974362852699</v>
      </c>
      <c r="AZ181" s="16">
        <v>0.74124720747468797</v>
      </c>
    </row>
    <row r="182" spans="28:52">
      <c r="AB182" s="5">
        <v>177</v>
      </c>
      <c r="AC182" s="16">
        <v>0.86435024144490902</v>
      </c>
      <c r="AD182" s="16">
        <v>0.73768384454070901</v>
      </c>
      <c r="AE182" s="16">
        <v>0.23097238444200799</v>
      </c>
      <c r="AF182" s="16">
        <v>0.118410035861457</v>
      </c>
      <c r="AG182" s="16">
        <v>0.564139095099912</v>
      </c>
      <c r="AH182" s="16">
        <v>0.28401192782727203</v>
      </c>
      <c r="AJ182" s="5">
        <v>177</v>
      </c>
      <c r="AK182" s="16">
        <v>0.73914057538659805</v>
      </c>
      <c r="AL182" s="16">
        <v>8.23764013721138E-2</v>
      </c>
      <c r="AM182" s="16">
        <v>-0.62505022351323503</v>
      </c>
      <c r="AN182" s="16">
        <v>-0.18223431417045</v>
      </c>
      <c r="AO182" s="16">
        <v>-0.114090351873363</v>
      </c>
      <c r="AP182" s="16">
        <v>9.9857912798336695E-2</v>
      </c>
      <c r="AW182" s="5">
        <v>177</v>
      </c>
      <c r="AX182" s="16">
        <v>0.31354809935945599</v>
      </c>
      <c r="AY182" s="16">
        <v>-0.49912495865332501</v>
      </c>
      <c r="AZ182" s="16">
        <v>0.80781301364866098</v>
      </c>
    </row>
    <row r="183" spans="28:52">
      <c r="AB183" s="5">
        <v>178</v>
      </c>
      <c r="AC183" s="16">
        <v>5.7551496794997402E-2</v>
      </c>
      <c r="AD183" s="16">
        <v>0.70881468548043802</v>
      </c>
      <c r="AE183" s="16">
        <v>3.0616893549203002E-2</v>
      </c>
      <c r="AF183" s="16">
        <v>0.485009492804372</v>
      </c>
      <c r="AG183" s="16">
        <v>0.79678585052865603</v>
      </c>
      <c r="AH183" s="16">
        <v>0.56811770772162895</v>
      </c>
      <c r="AJ183" s="5">
        <v>178</v>
      </c>
      <c r="AK183" s="16">
        <v>0.28984976832138698</v>
      </c>
      <c r="AL183" s="16">
        <v>-0.30366800293499102</v>
      </c>
      <c r="AM183" s="16">
        <v>-3.56972046153258E-2</v>
      </c>
      <c r="AN183" s="16">
        <v>-0.44473867295639002</v>
      </c>
      <c r="AO183" s="16">
        <v>-0.25415256370606099</v>
      </c>
      <c r="AP183" s="16">
        <v>0.74840667589138199</v>
      </c>
      <c r="AW183" s="5">
        <v>178</v>
      </c>
      <c r="AX183" s="16">
        <v>-0.34854848274049999</v>
      </c>
      <c r="AY183" s="16">
        <v>0.37633957120439898</v>
      </c>
      <c r="AZ183" s="16">
        <v>0.85841859401832599</v>
      </c>
    </row>
    <row r="184" spans="28:52">
      <c r="AB184" s="5">
        <v>179</v>
      </c>
      <c r="AC184" s="16">
        <v>0.198100383521854</v>
      </c>
      <c r="AD184" s="16">
        <v>0.80272395671250296</v>
      </c>
      <c r="AE184" s="16">
        <v>0.17939720794790401</v>
      </c>
      <c r="AF184" s="16">
        <v>0.295571876211218</v>
      </c>
      <c r="AG184" s="16">
        <v>6.4408190944742399E-2</v>
      </c>
      <c r="AH184" s="16">
        <v>6.3182380291297996E-2</v>
      </c>
      <c r="AJ184" s="5">
        <v>179</v>
      </c>
      <c r="AK184" s="16">
        <v>0.68066103753107499</v>
      </c>
      <c r="AL184" s="16">
        <v>-0.35748404591451099</v>
      </c>
      <c r="AM184" s="16">
        <v>-0.17816507900091</v>
      </c>
      <c r="AN184" s="16">
        <v>4.4386901614364297E-3</v>
      </c>
      <c r="AO184" s="16">
        <v>-0.50249595853016404</v>
      </c>
      <c r="AP184" s="16">
        <v>0.353045355753074</v>
      </c>
      <c r="AW184" s="5">
        <v>179</v>
      </c>
      <c r="AX184" s="16">
        <v>-0.48148055709457699</v>
      </c>
      <c r="AY184" s="16">
        <v>-0.38078643052509298</v>
      </c>
      <c r="AZ184" s="16">
        <v>0.78941634693747598</v>
      </c>
    </row>
    <row r="185" spans="28:52">
      <c r="AB185" s="5">
        <v>180</v>
      </c>
      <c r="AC185" s="16">
        <v>0.70550349980382199</v>
      </c>
      <c r="AD185" s="16">
        <v>0.265363073037922</v>
      </c>
      <c r="AE185" s="16">
        <v>0.88060471124163398</v>
      </c>
      <c r="AF185" s="16">
        <v>0.89247925630713598</v>
      </c>
      <c r="AG185" s="16">
        <v>0.56106677026132201</v>
      </c>
      <c r="AH185" s="16">
        <v>0.219567787203925</v>
      </c>
      <c r="AJ185" s="5">
        <v>180</v>
      </c>
      <c r="AK185" s="16">
        <v>0.27387532708352502</v>
      </c>
      <c r="AL185" s="16">
        <v>0.194284508033713</v>
      </c>
      <c r="AM185" s="16">
        <v>-0.48103535923338803</v>
      </c>
      <c r="AN185" s="16">
        <v>-0.642147898193553</v>
      </c>
      <c r="AO185" s="16">
        <v>0.207160032149863</v>
      </c>
      <c r="AP185" s="16">
        <v>0.447863390159839</v>
      </c>
      <c r="AW185" s="5">
        <v>180</v>
      </c>
      <c r="AX185" s="16">
        <v>0.53356732414380004</v>
      </c>
      <c r="AY185" s="16">
        <v>0.298922757494058</v>
      </c>
      <c r="AZ185" s="16">
        <v>0.79117071161724795</v>
      </c>
    </row>
    <row r="186" spans="28:52">
      <c r="AB186" s="5">
        <v>181</v>
      </c>
      <c r="AC186" s="16">
        <v>5.2528999328723597E-2</v>
      </c>
      <c r="AD186" s="16">
        <v>0.17998979530107601</v>
      </c>
      <c r="AE186" s="16">
        <v>0.84709137289759695</v>
      </c>
      <c r="AF186" s="16">
        <v>0.54912871632835503</v>
      </c>
      <c r="AG186" s="16">
        <v>0.28697667478620298</v>
      </c>
      <c r="AH186" s="16">
        <v>2.87300430388139E-2</v>
      </c>
      <c r="AJ186" s="5">
        <v>181</v>
      </c>
      <c r="AK186" s="16">
        <v>0.47623420368500802</v>
      </c>
      <c r="AL186" s="16">
        <v>0.17632590012209101</v>
      </c>
      <c r="AM186" s="16">
        <v>-0.58463762106504102</v>
      </c>
      <c r="AN186" s="16">
        <v>-0.52002652793920201</v>
      </c>
      <c r="AO186" s="16">
        <v>0.10840341738003299</v>
      </c>
      <c r="AP186" s="16">
        <v>0.34370062781711003</v>
      </c>
      <c r="AW186" s="5">
        <v>181</v>
      </c>
      <c r="AX186" s="16">
        <v>0.50875265276338699</v>
      </c>
      <c r="AY186" s="16">
        <v>1.24715240098519E-2</v>
      </c>
      <c r="AZ186" s="16">
        <v>0.86082239729374799</v>
      </c>
    </row>
    <row r="187" spans="28:52">
      <c r="AB187" s="5">
        <v>182</v>
      </c>
      <c r="AC187" s="16">
        <v>0.18661069704626701</v>
      </c>
      <c r="AD187" s="16">
        <v>0.82076220353337803</v>
      </c>
      <c r="AE187" s="16">
        <v>0.306432616382945</v>
      </c>
      <c r="AF187" s="16">
        <v>0.58532127277410495</v>
      </c>
      <c r="AG187" s="16">
        <v>0.82318764967148805</v>
      </c>
      <c r="AH187" s="16">
        <v>0.37504820456814503</v>
      </c>
      <c r="AJ187" s="5">
        <v>182</v>
      </c>
      <c r="AK187" s="16">
        <v>0.425479553018145</v>
      </c>
      <c r="AL187" s="16">
        <v>-0.41185123120529499</v>
      </c>
      <c r="AM187" s="16">
        <v>1.2141285041970401E-3</v>
      </c>
      <c r="AN187" s="16">
        <v>-0.231376352742104</v>
      </c>
      <c r="AO187" s="16">
        <v>-0.42669368152234199</v>
      </c>
      <c r="AP187" s="16">
        <v>0.64322758394739998</v>
      </c>
      <c r="AW187" s="5">
        <v>182</v>
      </c>
      <c r="AX187" s="16">
        <v>-0.55919927724508101</v>
      </c>
      <c r="AY187" s="16">
        <v>0.10779223245748</v>
      </c>
      <c r="AZ187" s="16">
        <v>0.82199574412627496</v>
      </c>
    </row>
    <row r="188" spans="28:52">
      <c r="AB188" s="5">
        <v>183</v>
      </c>
      <c r="AC188" s="16">
        <v>0.89854573026651297</v>
      </c>
      <c r="AD188" s="16">
        <v>0.47999102693297502</v>
      </c>
      <c r="AE188" s="16">
        <v>0.18006673479809501</v>
      </c>
      <c r="AF188" s="16">
        <v>0.590867609284072</v>
      </c>
      <c r="AG188" s="16">
        <v>0.89345685264059205</v>
      </c>
      <c r="AH188" s="16">
        <v>0.70697962707057505</v>
      </c>
      <c r="AJ188" s="5">
        <v>183</v>
      </c>
      <c r="AK188" s="16">
        <v>0.407634013154896</v>
      </c>
      <c r="AL188" s="16">
        <v>0.16323679365806101</v>
      </c>
      <c r="AM188" s="16">
        <v>-0.53633266687744496</v>
      </c>
      <c r="AN188" s="16">
        <v>-0.57641586149700796</v>
      </c>
      <c r="AO188" s="16">
        <v>0.12869865372254799</v>
      </c>
      <c r="AP188" s="16">
        <v>0.41317906783894698</v>
      </c>
      <c r="AW188" s="5">
        <v>183</v>
      </c>
      <c r="AX188" s="16">
        <v>0.488685615352283</v>
      </c>
      <c r="AY188" s="16">
        <v>0.13586485062289899</v>
      </c>
      <c r="AZ188" s="16">
        <v>0.86181617034105595</v>
      </c>
    </row>
    <row r="189" spans="28:52">
      <c r="AB189" s="5">
        <v>184</v>
      </c>
      <c r="AC189" s="16">
        <v>0.54026920420869495</v>
      </c>
      <c r="AD189" s="16">
        <v>0.2134272596115</v>
      </c>
      <c r="AE189" s="16">
        <v>0.56536470860459997</v>
      </c>
      <c r="AF189" s="16">
        <v>0.77901244646523404</v>
      </c>
      <c r="AG189" s="16">
        <v>0.95367830428720701</v>
      </c>
      <c r="AH189" s="16">
        <v>5.4222116645264502E-2</v>
      </c>
      <c r="AJ189" s="5">
        <v>184</v>
      </c>
      <c r="AK189" s="16">
        <v>0.31594937946476398</v>
      </c>
      <c r="AL189" s="16">
        <v>-7.4263603630724904E-3</v>
      </c>
      <c r="AM189" s="16">
        <v>-0.33756039432421397</v>
      </c>
      <c r="AN189" s="16">
        <v>-0.62305599886043495</v>
      </c>
      <c r="AO189" s="16">
        <v>2.16110148594496E-2</v>
      </c>
      <c r="AP189" s="16">
        <v>0.63048235922350704</v>
      </c>
      <c r="AW189" s="5">
        <v>184</v>
      </c>
      <c r="AX189" s="16">
        <v>0.19759641747998999</v>
      </c>
      <c r="AY189" s="16">
        <v>0.36107226340703802</v>
      </c>
      <c r="AZ189" s="16">
        <v>0.91136297696218904</v>
      </c>
    </row>
    <row r="190" spans="28:52">
      <c r="AB190" s="5">
        <v>185</v>
      </c>
      <c r="AC190" s="16">
        <v>0.87880771567504701</v>
      </c>
      <c r="AD190" s="16">
        <v>0.33598315299099502</v>
      </c>
      <c r="AE190" s="16">
        <v>0.42464139513282601</v>
      </c>
      <c r="AF190" s="16">
        <v>3.5392059388008303E-2</v>
      </c>
      <c r="AG190" s="16">
        <v>0.189647829392668</v>
      </c>
      <c r="AH190" s="16">
        <v>0.80407853679015795</v>
      </c>
      <c r="AJ190" s="5">
        <v>185</v>
      </c>
      <c r="AK190" s="16">
        <v>0.47280997001624098</v>
      </c>
      <c r="AL190" s="16">
        <v>-0.21994959997365501</v>
      </c>
      <c r="AM190" s="16">
        <v>-0.232739310752931</v>
      </c>
      <c r="AN190" s="16">
        <v>-0.43412192130981497</v>
      </c>
      <c r="AO190" s="16">
        <v>-0.24007065926331</v>
      </c>
      <c r="AP190" s="16">
        <v>0.65407152128347001</v>
      </c>
      <c r="AW190" s="5">
        <v>185</v>
      </c>
      <c r="AX190" s="16">
        <v>-0.17843313788040199</v>
      </c>
      <c r="AY190" s="16">
        <v>0.159713412270965</v>
      </c>
      <c r="AZ190" s="16">
        <v>0.97090331165977095</v>
      </c>
    </row>
    <row r="191" spans="28:52">
      <c r="AB191" s="5">
        <v>186</v>
      </c>
      <c r="AC191" s="16">
        <v>0.41794490216228503</v>
      </c>
      <c r="AD191" s="16">
        <v>1.9731711728210699E-2</v>
      </c>
      <c r="AE191" s="16">
        <v>4.2079312566585397E-2</v>
      </c>
      <c r="AF191" s="16">
        <v>0.99403444168172805</v>
      </c>
      <c r="AG191" s="16">
        <v>0.81447898656053996</v>
      </c>
      <c r="AH191" s="16">
        <v>0.672233884605696</v>
      </c>
      <c r="AJ191" s="5">
        <v>186</v>
      </c>
      <c r="AK191" s="16">
        <v>0.60934828001082797</v>
      </c>
      <c r="AL191" s="16">
        <v>-1.9912289922126E-2</v>
      </c>
      <c r="AM191" s="16">
        <v>-0.49419044838707199</v>
      </c>
      <c r="AN191" s="16">
        <v>-0.42051708257558001</v>
      </c>
      <c r="AO191" s="16">
        <v>-0.11515783162375599</v>
      </c>
      <c r="AP191" s="16">
        <v>0.44042937249770697</v>
      </c>
      <c r="AW191" s="5">
        <v>186</v>
      </c>
      <c r="AX191" s="16">
        <v>0.17805394847553499</v>
      </c>
      <c r="AY191" s="16">
        <v>-8.7830746929143805E-2</v>
      </c>
      <c r="AZ191" s="16">
        <v>0.98009313380855101</v>
      </c>
    </row>
    <row r="192" spans="28:52">
      <c r="AB192" s="5">
        <v>187</v>
      </c>
      <c r="AC192" s="16">
        <v>0.19899792040939501</v>
      </c>
      <c r="AD192" s="16">
        <v>0.33740853742183102</v>
      </c>
      <c r="AE192" s="16">
        <v>0.11559777586600301</v>
      </c>
      <c r="AF192" s="16">
        <v>0.69427383685555499</v>
      </c>
      <c r="AG192" s="16">
        <v>0.289138017505575</v>
      </c>
      <c r="AH192" s="16">
        <v>0.69443055594377601</v>
      </c>
      <c r="AJ192" s="5">
        <v>187</v>
      </c>
      <c r="AK192" s="16">
        <v>0.73580885827741604</v>
      </c>
      <c r="AL192" s="16">
        <v>-0.157700404558138</v>
      </c>
      <c r="AM192" s="16">
        <v>-0.42262719639581597</v>
      </c>
      <c r="AN192" s="16">
        <v>-0.190022162618736</v>
      </c>
      <c r="AO192" s="16">
        <v>-0.31318166188159902</v>
      </c>
      <c r="AP192" s="16">
        <v>0.347722567176875</v>
      </c>
      <c r="AW192" s="5">
        <v>187</v>
      </c>
      <c r="AX192" s="16">
        <v>-8.8159927713369293E-2</v>
      </c>
      <c r="AY192" s="16">
        <v>-0.34852413267330801</v>
      </c>
      <c r="AZ192" s="16">
        <v>0.93314455235107696</v>
      </c>
    </row>
    <row r="193" spans="28:52">
      <c r="AB193" s="5">
        <v>188</v>
      </c>
      <c r="AC193" s="16">
        <v>0.28641883255766698</v>
      </c>
      <c r="AD193" s="16">
        <v>0.74457623675223905</v>
      </c>
      <c r="AE193" s="16">
        <v>0.74599095732827303</v>
      </c>
      <c r="AF193" s="16">
        <v>0.257599172212091</v>
      </c>
      <c r="AG193" s="16">
        <v>0.90091119636901096</v>
      </c>
      <c r="AH193" s="16">
        <v>0.85664289004862304</v>
      </c>
      <c r="AJ193" s="5">
        <v>188</v>
      </c>
      <c r="AK193" s="16">
        <v>0.58616503330166503</v>
      </c>
      <c r="AL193" s="16">
        <v>-9.8050459349141403E-2</v>
      </c>
      <c r="AM193" s="16">
        <v>-0.41233938445334301</v>
      </c>
      <c r="AN193" s="16">
        <v>-0.42094848804679702</v>
      </c>
      <c r="AO193" s="16">
        <v>-0.173825648848322</v>
      </c>
      <c r="AP193" s="16">
        <v>0.51899894739593899</v>
      </c>
      <c r="AW193" s="5">
        <v>188</v>
      </c>
      <c r="AX193" s="16">
        <v>4.2899066043704401E-2</v>
      </c>
      <c r="AY193" s="16">
        <v>-2.1954410173822402E-2</v>
      </c>
      <c r="AZ193" s="16">
        <v>0.99883816147204996</v>
      </c>
    </row>
    <row r="194" spans="28:52">
      <c r="AB194" s="5">
        <v>189</v>
      </c>
      <c r="AC194" s="16">
        <v>0.20838631941708699</v>
      </c>
      <c r="AD194" s="16">
        <v>0.98063803924614401</v>
      </c>
      <c r="AE194" s="16">
        <v>0.40284282322984999</v>
      </c>
      <c r="AF194" s="16">
        <v>0.676373102205721</v>
      </c>
      <c r="AG194" s="16">
        <v>0.43387123788527598</v>
      </c>
      <c r="AH194" s="16">
        <v>0.57934532393487403</v>
      </c>
      <c r="AJ194" s="5">
        <v>189</v>
      </c>
      <c r="AK194" s="16">
        <v>0.73678445775360502</v>
      </c>
      <c r="AL194" s="16">
        <v>-0.30722770882558897</v>
      </c>
      <c r="AM194" s="16">
        <v>-0.247692844786085</v>
      </c>
      <c r="AN194" s="16">
        <v>6.7002613877859496E-2</v>
      </c>
      <c r="AO194" s="16">
        <v>-0.48909161296752002</v>
      </c>
      <c r="AP194" s="16">
        <v>0.24022509494772901</v>
      </c>
      <c r="AW194" s="5">
        <v>189</v>
      </c>
      <c r="AX194" s="16">
        <v>-0.40274179204240101</v>
      </c>
      <c r="AY194" s="16">
        <v>-0.52134494158191502</v>
      </c>
      <c r="AZ194" s="16">
        <v>0.75232871903104503</v>
      </c>
    </row>
    <row r="195" spans="28:52">
      <c r="AB195" s="5">
        <v>190</v>
      </c>
      <c r="AC195" s="16">
        <v>0.28123682733326</v>
      </c>
      <c r="AD195" s="16">
        <v>0.69334396983592395</v>
      </c>
      <c r="AE195" s="16">
        <v>0.19976802145309</v>
      </c>
      <c r="AF195" s="16">
        <v>0.45555589159227999</v>
      </c>
      <c r="AG195" s="16">
        <v>0.234585202984404</v>
      </c>
      <c r="AH195" s="16">
        <v>0.82099656497056805</v>
      </c>
      <c r="AJ195" s="5">
        <v>190</v>
      </c>
      <c r="AK195" s="16">
        <v>0.19000277150994899</v>
      </c>
      <c r="AL195" s="16">
        <v>8.8688780909514597E-2</v>
      </c>
      <c r="AM195" s="16">
        <v>-0.34105954927306997</v>
      </c>
      <c r="AN195" s="16">
        <v>-0.68190247830683104</v>
      </c>
      <c r="AO195" s="16">
        <v>0.15105677776311999</v>
      </c>
      <c r="AP195" s="16">
        <v>0.593213697397316</v>
      </c>
      <c r="AW195" s="5">
        <v>190</v>
      </c>
      <c r="AX195" s="16">
        <v>0.35138416524922</v>
      </c>
      <c r="AY195" s="16">
        <v>0.47256550200803898</v>
      </c>
      <c r="AZ195" s="16">
        <v>0.80821470781081495</v>
      </c>
    </row>
    <row r="196" spans="28:52">
      <c r="AB196" s="5">
        <v>191</v>
      </c>
      <c r="AC196" s="16">
        <v>0.58742681663798302</v>
      </c>
      <c r="AD196" s="16">
        <v>6.9990040811699294E-2</v>
      </c>
      <c r="AE196" s="16">
        <v>0.77453378702696696</v>
      </c>
      <c r="AF196" s="16">
        <v>0.69354468875450204</v>
      </c>
      <c r="AG196" s="16">
        <v>3.7366646219715499E-2</v>
      </c>
      <c r="AH196" s="16">
        <v>0.40937335257223401</v>
      </c>
      <c r="AJ196" s="5">
        <v>191</v>
      </c>
      <c r="AK196" s="16">
        <v>0.48114072245470701</v>
      </c>
      <c r="AL196" s="16">
        <v>-9.6608417593518195E-2</v>
      </c>
      <c r="AM196" s="16">
        <v>-0.35596551645262098</v>
      </c>
      <c r="AN196" s="16">
        <v>-0.50492429036512898</v>
      </c>
      <c r="AO196" s="16">
        <v>-0.12517520600208601</v>
      </c>
      <c r="AP196" s="16">
        <v>0.60153270795864699</v>
      </c>
      <c r="AW196" s="5">
        <v>191</v>
      </c>
      <c r="AX196" s="16">
        <v>4.7656843231979003E-2</v>
      </c>
      <c r="AY196" s="16">
        <v>0.15206633140790199</v>
      </c>
      <c r="AZ196" s="16">
        <v>0.98722067195969598</v>
      </c>
    </row>
    <row r="197" spans="28:52">
      <c r="AB197" s="5">
        <v>192</v>
      </c>
      <c r="AC197" s="16">
        <v>0.107595507476512</v>
      </c>
      <c r="AD197" s="16">
        <v>0.68668371485439805</v>
      </c>
      <c r="AE197" s="16">
        <v>0.89863906113013703</v>
      </c>
      <c r="AF197" s="16">
        <v>0.15080165335655901</v>
      </c>
      <c r="AG197" s="16">
        <v>0.64055103086514098</v>
      </c>
      <c r="AH197" s="16">
        <v>0.51200915592231999</v>
      </c>
      <c r="AJ197" s="5">
        <v>192</v>
      </c>
      <c r="AK197" s="16">
        <v>0.72094499492856801</v>
      </c>
      <c r="AL197" s="16">
        <v>9.2518018156769702E-2</v>
      </c>
      <c r="AM197" s="16">
        <v>-0.62894102475983005</v>
      </c>
      <c r="AN197" s="16">
        <v>-0.224258160212885</v>
      </c>
      <c r="AO197" s="16">
        <v>-9.2003970168738305E-2</v>
      </c>
      <c r="AP197" s="16">
        <v>0.13174014205611501</v>
      </c>
      <c r="AW197" s="5">
        <v>192</v>
      </c>
      <c r="AX197" s="16">
        <v>0.33779059981357401</v>
      </c>
      <c r="AY197" s="16">
        <v>-0.44704161822962102</v>
      </c>
      <c r="AZ197" s="16">
        <v>0.828282139420501</v>
      </c>
    </row>
    <row r="198" spans="28:52">
      <c r="AB198" s="5">
        <v>193</v>
      </c>
      <c r="AC198" s="16">
        <v>0.243407791258131</v>
      </c>
      <c r="AD198" s="16">
        <v>0.177495574508825</v>
      </c>
      <c r="AE198" s="16">
        <v>0.82191474271508902</v>
      </c>
      <c r="AF198" s="16">
        <v>0.46480707771061802</v>
      </c>
      <c r="AG198" s="16">
        <v>0.34102825174530699</v>
      </c>
      <c r="AH198" s="16">
        <v>0.19715213726529399</v>
      </c>
      <c r="AJ198" s="5">
        <v>193</v>
      </c>
      <c r="AK198" s="16">
        <v>0.40860581863802897</v>
      </c>
      <c r="AL198" s="16">
        <v>0.29120985788228398</v>
      </c>
      <c r="AM198" s="16">
        <v>-0.63063558806549902</v>
      </c>
      <c r="AN198" s="16">
        <v>-0.50535348664268398</v>
      </c>
      <c r="AO198" s="16">
        <v>0.22202976942746999</v>
      </c>
      <c r="AP198" s="16">
        <v>0.2141436287604</v>
      </c>
      <c r="AW198" s="5">
        <v>193</v>
      </c>
      <c r="AX198" s="16">
        <v>0.68608660321654502</v>
      </c>
      <c r="AY198" s="16">
        <v>-1.1176112269805499E-2</v>
      </c>
      <c r="AZ198" s="16">
        <v>0.72743402996904405</v>
      </c>
    </row>
    <row r="199" spans="28:52">
      <c r="AB199" s="5">
        <v>194</v>
      </c>
      <c r="AC199" s="16">
        <v>1.90609176925646E-2</v>
      </c>
      <c r="AD199" s="16">
        <v>9.4547757236708801E-2</v>
      </c>
      <c r="AE199" s="16">
        <v>0.61661714643421295</v>
      </c>
      <c r="AF199" s="16">
        <v>0.84031320765889905</v>
      </c>
      <c r="AG199" s="16">
        <v>0.63813267036856203</v>
      </c>
      <c r="AH199" s="16">
        <v>0.172568516690801</v>
      </c>
      <c r="AJ199" s="5">
        <v>194</v>
      </c>
      <c r="AK199" s="16">
        <v>0.64115776306641303</v>
      </c>
      <c r="AL199" s="16">
        <v>1.92733005301324E-2</v>
      </c>
      <c r="AM199" s="16">
        <v>-0.542857840523155</v>
      </c>
      <c r="AN199" s="16">
        <v>-0.38646686594595597</v>
      </c>
      <c r="AO199" s="16">
        <v>-9.8299922543258297E-2</v>
      </c>
      <c r="AP199" s="16">
        <v>0.36719356541582399</v>
      </c>
      <c r="AW199" s="5">
        <v>194</v>
      </c>
      <c r="AX199" s="16">
        <v>0.24099684057526799</v>
      </c>
      <c r="AY199" s="16">
        <v>-0.17231062118078</v>
      </c>
      <c r="AZ199" s="16">
        <v>0.955107100244727</v>
      </c>
    </row>
    <row r="200" spans="28:52">
      <c r="AB200" s="5">
        <v>195</v>
      </c>
      <c r="AC200" s="16">
        <v>2.2298834245540099E-2</v>
      </c>
      <c r="AD200" s="16">
        <v>0.44289996442965401</v>
      </c>
      <c r="AE200" s="16">
        <v>0.75860839308356998</v>
      </c>
      <c r="AF200" s="16">
        <v>0.67334221305466502</v>
      </c>
      <c r="AG200" s="16">
        <v>0.64091963015096298</v>
      </c>
      <c r="AH200" s="16">
        <v>0.57047878492645399</v>
      </c>
      <c r="AJ200" s="5">
        <v>195</v>
      </c>
      <c r="AK200" s="16">
        <v>0.79993883767770302</v>
      </c>
      <c r="AL200" s="16">
        <v>-5.2729647140840198E-2</v>
      </c>
      <c r="AM200" s="16">
        <v>-0.52380642458466198</v>
      </c>
      <c r="AN200" s="16">
        <v>-2.51373727259162E-2</v>
      </c>
      <c r="AO200" s="16">
        <v>-0.27613241309304098</v>
      </c>
      <c r="AP200" s="16">
        <v>7.7867019866756496E-2</v>
      </c>
      <c r="AW200" s="5">
        <v>195</v>
      </c>
      <c r="AX200" s="16">
        <v>5.8478261181100298E-2</v>
      </c>
      <c r="AY200" s="16">
        <v>-0.63099127628471996</v>
      </c>
      <c r="AZ200" s="16">
        <v>0.77358277071096504</v>
      </c>
    </row>
    <row r="201" spans="28:52">
      <c r="AB201" s="5">
        <v>196</v>
      </c>
      <c r="AC201" s="16">
        <v>0.64967371900333104</v>
      </c>
      <c r="AD201" s="16">
        <v>0.520301444395045</v>
      </c>
      <c r="AE201" s="16">
        <v>0.108381687718764</v>
      </c>
      <c r="AF201" s="16">
        <v>0.56205616486030596</v>
      </c>
      <c r="AG201" s="16">
        <v>0.53720931840216202</v>
      </c>
      <c r="AH201" s="16">
        <v>0.580258833895824</v>
      </c>
      <c r="AJ201" s="5">
        <v>196</v>
      </c>
      <c r="AK201" s="16">
        <v>0.47700648445717903</v>
      </c>
      <c r="AL201" s="16">
        <v>0.25906995206949801</v>
      </c>
      <c r="AM201" s="16">
        <v>-0.64443424087643797</v>
      </c>
      <c r="AN201" s="16">
        <v>-0.467515307751172</v>
      </c>
      <c r="AO201" s="16">
        <v>0.167427756419259</v>
      </c>
      <c r="AP201" s="16">
        <v>0.20844535568167399</v>
      </c>
      <c r="AW201" s="5">
        <v>196</v>
      </c>
      <c r="AX201" s="16">
        <v>0.63478498322600196</v>
      </c>
      <c r="AY201" s="16">
        <v>-8.9342342982787606E-2</v>
      </c>
      <c r="AZ201" s="16">
        <v>0.76750633269907098</v>
      </c>
    </row>
    <row r="202" spans="28:52">
      <c r="AB202" s="5">
        <v>197</v>
      </c>
      <c r="AC202" s="16">
        <v>0.68463224335213102</v>
      </c>
      <c r="AD202" s="16">
        <v>0.42349472088950102</v>
      </c>
      <c r="AE202" s="16">
        <v>5.13873783723299E-2</v>
      </c>
      <c r="AF202" s="16">
        <v>0.92226734384722797</v>
      </c>
      <c r="AG202" s="16">
        <v>0.482521414707407</v>
      </c>
      <c r="AH202" s="16">
        <v>0.21456015367258599</v>
      </c>
      <c r="AJ202" s="5">
        <v>197</v>
      </c>
      <c r="AK202" s="16">
        <v>0.40474359282570799</v>
      </c>
      <c r="AL202" s="16">
        <v>0.13992965144979799</v>
      </c>
      <c r="AM202" s="16">
        <v>-0.516157844304729</v>
      </c>
      <c r="AN202" s="16">
        <v>-0.58376444978291098</v>
      </c>
      <c r="AO202" s="16">
        <v>0.111414251479021</v>
      </c>
      <c r="AP202" s="16">
        <v>0.44383479833311201</v>
      </c>
      <c r="AW202" s="5">
        <v>197</v>
      </c>
      <c r="AX202" s="16">
        <v>0.45086963453011403</v>
      </c>
      <c r="AY202" s="16">
        <v>0.159336224500709</v>
      </c>
      <c r="AZ202" s="16">
        <v>0.87825311828207797</v>
      </c>
    </row>
    <row r="203" spans="28:52">
      <c r="AB203" s="5">
        <v>198</v>
      </c>
      <c r="AC203" s="16">
        <v>0.592126574223373</v>
      </c>
      <c r="AD203" s="16">
        <v>0.43669143077477701</v>
      </c>
      <c r="AE203" s="16">
        <v>0.96049976392314795</v>
      </c>
      <c r="AF203" s="16">
        <v>0.94359400524418802</v>
      </c>
      <c r="AG203" s="16">
        <v>0.96669836014300903</v>
      </c>
      <c r="AH203" s="16">
        <v>0.60479965823155601</v>
      </c>
      <c r="AJ203" s="5">
        <v>198</v>
      </c>
      <c r="AK203" s="16">
        <v>0.704292798023061</v>
      </c>
      <c r="AL203" s="16">
        <v>2.81888097423732E-2</v>
      </c>
      <c r="AM203" s="16">
        <v>-0.57635284729994196</v>
      </c>
      <c r="AN203" s="16">
        <v>-0.29178893630728098</v>
      </c>
      <c r="AO203" s="16">
        <v>-0.12793995072311801</v>
      </c>
      <c r="AP203" s="16">
        <v>0.263600126564908</v>
      </c>
      <c r="AW203" s="5">
        <v>198</v>
      </c>
      <c r="AX203" s="16">
        <v>0.243603031327463</v>
      </c>
      <c r="AY203" s="16">
        <v>-0.32717729203574097</v>
      </c>
      <c r="AZ203" s="16">
        <v>0.91302386741061203</v>
      </c>
    </row>
    <row r="204" spans="28:52">
      <c r="AB204" s="5">
        <v>199</v>
      </c>
      <c r="AC204" s="16">
        <v>0.67257501442390299</v>
      </c>
      <c r="AD204" s="16">
        <v>0.63131199656078996</v>
      </c>
      <c r="AE204" s="16">
        <v>0.88055266270934196</v>
      </c>
      <c r="AF204" s="16">
        <v>9.6734049113661597E-2</v>
      </c>
      <c r="AG204" s="16">
        <v>0.160322817719359</v>
      </c>
      <c r="AH204" s="16">
        <v>0.248444561566249</v>
      </c>
      <c r="AJ204" s="5">
        <v>199</v>
      </c>
      <c r="AK204" s="16">
        <v>0.47620494800977498</v>
      </c>
      <c r="AL204" s="16">
        <v>-0.12875529448847201</v>
      </c>
      <c r="AM204" s="16">
        <v>-0.32310292939299501</v>
      </c>
      <c r="AN204" s="16">
        <v>-0.492635022098175</v>
      </c>
      <c r="AO204" s="16">
        <v>-0.15310201861677999</v>
      </c>
      <c r="AP204" s="16">
        <v>0.62139031658664901</v>
      </c>
      <c r="AW204" s="5">
        <v>199</v>
      </c>
      <c r="AX204" s="16">
        <v>-1.02281359230127E-2</v>
      </c>
      <c r="AY204" s="16">
        <v>0.162648032199114</v>
      </c>
      <c r="AZ204" s="16">
        <v>0.98663113826929305</v>
      </c>
    </row>
    <row r="205" spans="28:52">
      <c r="AB205" s="5">
        <v>200</v>
      </c>
      <c r="AC205" s="16">
        <v>0.81509164649198695</v>
      </c>
      <c r="AD205" s="16">
        <v>5.4570855860173802E-2</v>
      </c>
      <c r="AE205" s="16">
        <v>0.87358654031711602</v>
      </c>
      <c r="AF205" s="16">
        <v>0.15187627712505</v>
      </c>
      <c r="AG205" s="16">
        <v>0.60250380368160095</v>
      </c>
      <c r="AH205" s="16">
        <v>0.29541962622583301</v>
      </c>
      <c r="AJ205" s="5">
        <v>200</v>
      </c>
      <c r="AK205" s="16">
        <v>0.35005891449083998</v>
      </c>
      <c r="AL205" s="16">
        <v>-0.31058613809418101</v>
      </c>
      <c r="AM205" s="16">
        <v>-6.6259767022967597E-2</v>
      </c>
      <c r="AN205" s="16">
        <v>-0.413842600100291</v>
      </c>
      <c r="AO205" s="16">
        <v>-0.28379914746787299</v>
      </c>
      <c r="AP205" s="16">
        <v>0.72442873819447295</v>
      </c>
      <c r="AW205" s="5">
        <v>200</v>
      </c>
      <c r="AX205" s="16">
        <v>-0.35722706867305298</v>
      </c>
      <c r="AY205" s="16">
        <v>0.29751109610508297</v>
      </c>
      <c r="AZ205" s="16">
        <v>0.88536770218145899</v>
      </c>
    </row>
    <row r="206" spans="28:52">
      <c r="AB206" s="5">
        <v>201</v>
      </c>
      <c r="AC206" s="16">
        <v>0.38171030128706801</v>
      </c>
      <c r="AD206" s="16">
        <v>0.20938065203801901</v>
      </c>
      <c r="AE206" s="16">
        <v>0.36676824923171703</v>
      </c>
      <c r="AF206" s="16">
        <v>0.68629396396126996</v>
      </c>
      <c r="AG206" s="16">
        <v>0.37396518404956502</v>
      </c>
      <c r="AH206" s="16">
        <v>0.34436253854189902</v>
      </c>
      <c r="AJ206" s="5">
        <v>201</v>
      </c>
      <c r="AK206" s="16">
        <v>0.51055702538510495</v>
      </c>
      <c r="AL206" s="16">
        <v>0.28930524141327202</v>
      </c>
      <c r="AM206" s="16">
        <v>-0.67909724146502204</v>
      </c>
      <c r="AN206" s="16">
        <v>-0.393857728965333</v>
      </c>
      <c r="AO206" s="16">
        <v>0.16854021607991701</v>
      </c>
      <c r="AP206" s="16">
        <v>0.10455248755206099</v>
      </c>
      <c r="AW206" s="5">
        <v>201</v>
      </c>
      <c r="AX206" s="16">
        <v>0.67318886175177695</v>
      </c>
      <c r="AY206" s="16">
        <v>-0.21003105275950901</v>
      </c>
      <c r="AZ206" s="16">
        <v>0.709016016829072</v>
      </c>
    </row>
    <row r="207" spans="28:52">
      <c r="AB207" s="5">
        <v>202</v>
      </c>
      <c r="AC207" s="16">
        <v>0.57783412546645097</v>
      </c>
      <c r="AD207" s="16">
        <v>0.63839447353231404</v>
      </c>
      <c r="AE207" s="16">
        <v>0.44500498990787801</v>
      </c>
      <c r="AF207" s="16">
        <v>9.0131409556497094E-2</v>
      </c>
      <c r="AG207" s="16">
        <v>0.368839570321493</v>
      </c>
      <c r="AH207" s="16">
        <v>0.58235301968670805</v>
      </c>
      <c r="AJ207" s="5">
        <v>202</v>
      </c>
      <c r="AK207" s="16">
        <v>0.49181524802895399</v>
      </c>
      <c r="AL207" s="16">
        <v>0.142029437055118</v>
      </c>
      <c r="AM207" s="16">
        <v>-0.56659294324271703</v>
      </c>
      <c r="AN207" s="16">
        <v>-0.51892093264330497</v>
      </c>
      <c r="AO207" s="16">
        <v>7.4777695213762305E-2</v>
      </c>
      <c r="AP207" s="16">
        <v>0.37689149558818702</v>
      </c>
      <c r="AW207" s="5">
        <v>202</v>
      </c>
      <c r="AX207" s="16">
        <v>0.45364193365932998</v>
      </c>
      <c r="AY207" s="16">
        <v>1.7958507484818E-2</v>
      </c>
      <c r="AZ207" s="16">
        <v>0.89100307988480199</v>
      </c>
    </row>
    <row r="208" spans="28:52">
      <c r="AB208" s="5">
        <v>203</v>
      </c>
      <c r="AC208" s="16">
        <v>0.73450169843136703</v>
      </c>
      <c r="AD208" s="16">
        <v>0.244400083273692</v>
      </c>
      <c r="AE208" s="16">
        <v>0.67264801429443999</v>
      </c>
      <c r="AF208" s="16">
        <v>0.314823173003072</v>
      </c>
      <c r="AG208" s="16">
        <v>0.390910541685694</v>
      </c>
      <c r="AH208" s="16">
        <v>0.91787550952959096</v>
      </c>
      <c r="AJ208" s="5">
        <v>203</v>
      </c>
      <c r="AK208" s="16">
        <v>0.23625545451456201</v>
      </c>
      <c r="AL208" s="16">
        <v>-0.42184888300088302</v>
      </c>
      <c r="AM208" s="16">
        <v>0.12897618713346201</v>
      </c>
      <c r="AN208" s="16">
        <v>-0.30250502355297698</v>
      </c>
      <c r="AO208" s="16">
        <v>-0.36523164164802402</v>
      </c>
      <c r="AP208" s="16">
        <v>0.724353906553861</v>
      </c>
      <c r="AW208" s="5">
        <v>203</v>
      </c>
      <c r="AX208" s="16">
        <v>-0.59164927100073395</v>
      </c>
      <c r="AY208" s="16">
        <v>0.34784543602854101</v>
      </c>
      <c r="AZ208" s="16">
        <v>0.72729271557365205</v>
      </c>
    </row>
    <row r="209" spans="28:52">
      <c r="AB209" s="5">
        <v>204</v>
      </c>
      <c r="AC209" s="16">
        <v>0.50425859381648797</v>
      </c>
      <c r="AD209" s="16">
        <v>0.270499669957394</v>
      </c>
      <c r="AE209" s="16">
        <v>0.51299527080861396</v>
      </c>
      <c r="AF209" s="16">
        <v>0.51761577730132702</v>
      </c>
      <c r="AG209" s="16">
        <v>0.15793652903569599</v>
      </c>
      <c r="AH209" s="16">
        <v>0.67124439425536697</v>
      </c>
      <c r="AJ209" s="5">
        <v>204</v>
      </c>
      <c r="AK209" s="16">
        <v>0.493683351343006</v>
      </c>
      <c r="AL209" s="16">
        <v>-0.34399797594307002</v>
      </c>
      <c r="AM209" s="16">
        <v>-0.114680704485456</v>
      </c>
      <c r="AN209" s="16">
        <v>-0.28733758096296302</v>
      </c>
      <c r="AO209" s="16">
        <v>-0.37900264685754997</v>
      </c>
      <c r="AP209" s="16">
        <v>0.63133555690603405</v>
      </c>
      <c r="AW209" s="5">
        <v>204</v>
      </c>
      <c r="AX209" s="16">
        <v>-0.419408082326649</v>
      </c>
      <c r="AY209" s="16">
        <v>6.6091213150559103E-2</v>
      </c>
      <c r="AZ209" s="16">
        <v>0.90538876283087899</v>
      </c>
    </row>
    <row r="210" spans="28:52">
      <c r="AB210" s="5">
        <v>205</v>
      </c>
      <c r="AC210" s="16">
        <v>0.57176141036431005</v>
      </c>
      <c r="AD210" s="16">
        <v>0.799582875379659</v>
      </c>
      <c r="AE210" s="16">
        <v>0.26893211274113799</v>
      </c>
      <c r="AF210" s="16">
        <v>0.75244144240740196</v>
      </c>
      <c r="AG210" s="16">
        <v>9.1606600646590902E-2</v>
      </c>
      <c r="AH210" s="16">
        <v>0.62399860605529001</v>
      </c>
      <c r="AJ210" s="5">
        <v>205</v>
      </c>
      <c r="AK210" s="16">
        <v>0.63210153978059402</v>
      </c>
      <c r="AL210" s="16">
        <v>-0.38500003125114801</v>
      </c>
      <c r="AM210" s="16">
        <v>-0.129685911476141</v>
      </c>
      <c r="AN210" s="16">
        <v>-4.0813301731116601E-2</v>
      </c>
      <c r="AO210" s="16">
        <v>-0.50241562830445297</v>
      </c>
      <c r="AP210" s="16">
        <v>0.42581333298226498</v>
      </c>
      <c r="AW210" s="5">
        <v>205</v>
      </c>
      <c r="AX210" s="16">
        <v>-0.52500251295832301</v>
      </c>
      <c r="AY210" s="16">
        <v>-0.27742720645337299</v>
      </c>
      <c r="AZ210" s="16">
        <v>0.80461575065278201</v>
      </c>
    </row>
    <row r="211" spans="28:52">
      <c r="AB211" s="5">
        <v>206</v>
      </c>
      <c r="AC211" s="16">
        <v>0.44066905335047202</v>
      </c>
      <c r="AD211" s="16">
        <v>6.1268285469215401E-2</v>
      </c>
      <c r="AE211" s="16">
        <v>1.16216493987411E-2</v>
      </c>
      <c r="AF211" s="16">
        <v>0.74340281063053903</v>
      </c>
      <c r="AG211" s="16">
        <v>0.41639065866512298</v>
      </c>
      <c r="AH211" s="16">
        <v>0.85431565333769699</v>
      </c>
      <c r="AJ211" s="5">
        <v>206</v>
      </c>
      <c r="AK211" s="16">
        <v>0.72415760232843496</v>
      </c>
      <c r="AL211" s="16">
        <v>-0.14562900578374</v>
      </c>
      <c r="AM211" s="16">
        <v>-0.43052132726002701</v>
      </c>
      <c r="AN211" s="16">
        <v>-0.22062474187594</v>
      </c>
      <c r="AO211" s="16">
        <v>-0.293636275068408</v>
      </c>
      <c r="AP211" s="16">
        <v>0.36625374765968</v>
      </c>
      <c r="AW211" s="5">
        <v>206</v>
      </c>
      <c r="AX211" s="16">
        <v>-6.23574496924457E-2</v>
      </c>
      <c r="AY211" s="16">
        <v>-0.31469998521186898</v>
      </c>
      <c r="AZ211" s="16">
        <v>0.94714067983735795</v>
      </c>
    </row>
    <row r="212" spans="28:52">
      <c r="AB212" s="5">
        <v>207</v>
      </c>
      <c r="AC212" s="16">
        <v>0.93731110230266101</v>
      </c>
      <c r="AD212" s="16">
        <v>0.28912114950874601</v>
      </c>
      <c r="AE212" s="16">
        <v>0.98376298023675002</v>
      </c>
      <c r="AF212" s="16">
        <v>0.98810533635957398</v>
      </c>
      <c r="AG212" s="16">
        <v>0.94899032991707799</v>
      </c>
      <c r="AH212" s="16">
        <v>0.74814914010681099</v>
      </c>
      <c r="AJ212" s="5">
        <v>207</v>
      </c>
      <c r="AK212" s="16">
        <v>0.763896401690767</v>
      </c>
      <c r="AL212" s="16">
        <v>7.6246957897442402E-2</v>
      </c>
      <c r="AM212" s="16">
        <v>-0.61827017389827599</v>
      </c>
      <c r="AN212" s="16">
        <v>-8.4366767368233203E-2</v>
      </c>
      <c r="AO212" s="16">
        <v>-0.14562622779249099</v>
      </c>
      <c r="AP212" s="16">
        <v>8.1198094707908095E-3</v>
      </c>
      <c r="AW212" s="5">
        <v>207</v>
      </c>
      <c r="AX212" s="16">
        <v>0.28335146873049399</v>
      </c>
      <c r="AY212" s="16">
        <v>-0.61547730357161801</v>
      </c>
      <c r="AZ212" s="16">
        <v>0.73545879188504304</v>
      </c>
    </row>
    <row r="213" spans="28:52">
      <c r="AB213" s="5">
        <v>208</v>
      </c>
      <c r="AC213" s="16">
        <v>0.48551980848557502</v>
      </c>
      <c r="AD213" s="16">
        <v>0.553345951661805</v>
      </c>
      <c r="AE213" s="16">
        <v>0.36401526568054998</v>
      </c>
      <c r="AF213" s="16">
        <v>0.47662398357457503</v>
      </c>
      <c r="AG213" s="16">
        <v>0.120562108116415</v>
      </c>
      <c r="AH213" s="16">
        <v>0.62405520145749604</v>
      </c>
      <c r="AJ213" s="5">
        <v>208</v>
      </c>
      <c r="AK213" s="16">
        <v>0.44183378788515498</v>
      </c>
      <c r="AL213" s="16">
        <v>-0.36566990180712799</v>
      </c>
      <c r="AM213" s="16">
        <v>-6.1373295990849598E-2</v>
      </c>
      <c r="AN213" s="16">
        <v>-0.29449843411070697</v>
      </c>
      <c r="AO213" s="16">
        <v>-0.38046049189430498</v>
      </c>
      <c r="AP213" s="16">
        <v>0.66016833591783597</v>
      </c>
      <c r="AW213" s="5">
        <v>208</v>
      </c>
      <c r="AX213" s="16">
        <v>-0.46314104363242398</v>
      </c>
      <c r="AY213" s="16">
        <v>0.130470893847251</v>
      </c>
      <c r="AZ213" s="16">
        <v>0.87662861003342396</v>
      </c>
    </row>
    <row r="214" spans="28:52">
      <c r="AB214" s="5">
        <v>209</v>
      </c>
      <c r="AC214" s="16">
        <v>0.46258421397635902</v>
      </c>
      <c r="AD214" s="16">
        <v>0.21048977433615601</v>
      </c>
      <c r="AE214" s="16">
        <v>0.19128877132670899</v>
      </c>
      <c r="AF214" s="16">
        <v>0.65094015141867501</v>
      </c>
      <c r="AG214" s="16">
        <v>0.51432598559853204</v>
      </c>
      <c r="AH214" s="16">
        <v>0.68111492275464702</v>
      </c>
      <c r="AJ214" s="5">
        <v>209</v>
      </c>
      <c r="AK214" s="16">
        <v>0.69178712119302699</v>
      </c>
      <c r="AL214" s="16">
        <v>-0.108555140218544</v>
      </c>
      <c r="AM214" s="16">
        <v>-0.45300431091042298</v>
      </c>
      <c r="AN214" s="16">
        <v>-0.29323078594837398</v>
      </c>
      <c r="AO214" s="16">
        <v>-0.23878281028260301</v>
      </c>
      <c r="AP214" s="16">
        <v>0.40178592616691799</v>
      </c>
      <c r="AW214" s="5">
        <v>209</v>
      </c>
      <c r="AX214" s="16">
        <v>1.2187477384164499E-2</v>
      </c>
      <c r="AY214" s="16">
        <v>-0.235304656074309</v>
      </c>
      <c r="AZ214" s="16">
        <v>0.97184524681277595</v>
      </c>
    </row>
    <row r="215" spans="28:52">
      <c r="AB215" s="5">
        <v>210</v>
      </c>
      <c r="AC215" s="16">
        <v>0.250842870925716</v>
      </c>
      <c r="AD215" s="16">
        <v>0.84978102606556505</v>
      </c>
      <c r="AE215" s="16">
        <v>0.76125597349891505</v>
      </c>
      <c r="AF215" s="16">
        <v>0.37577007796350398</v>
      </c>
      <c r="AG215" s="16">
        <v>0.23233463982318101</v>
      </c>
      <c r="AH215" s="16">
        <v>0.52430958532614202</v>
      </c>
      <c r="AJ215" s="5">
        <v>210</v>
      </c>
      <c r="AK215" s="16">
        <v>0.56269761243893601</v>
      </c>
      <c r="AL215" s="16">
        <v>0.110302973125173</v>
      </c>
      <c r="AM215" s="16">
        <v>-0.57864729056911701</v>
      </c>
      <c r="AN215" s="16">
        <v>-0.46137445429071899</v>
      </c>
      <c r="AO215" s="16">
        <v>1.5949678130181E-2</v>
      </c>
      <c r="AP215" s="16">
        <v>0.35107148116554598</v>
      </c>
      <c r="AW215" s="5">
        <v>210</v>
      </c>
      <c r="AX215" s="16">
        <v>0.39858518706573598</v>
      </c>
      <c r="AY215" s="16">
        <v>-8.2448290577663896E-2</v>
      </c>
      <c r="AZ215" s="16">
        <v>0.91341782751433498</v>
      </c>
    </row>
    <row r="216" spans="28:52">
      <c r="AB216" s="5">
        <v>211</v>
      </c>
      <c r="AC216" s="16">
        <v>0.81815696532321602</v>
      </c>
      <c r="AD216" s="16">
        <v>0.69749923932140301</v>
      </c>
      <c r="AE216" s="16">
        <v>0.81736549407269998</v>
      </c>
      <c r="AF216" s="16">
        <v>0.76628464517442396</v>
      </c>
      <c r="AG216" s="16">
        <v>0.37276661259857502</v>
      </c>
      <c r="AH216" s="16">
        <v>0.78944754872196898</v>
      </c>
      <c r="AJ216" s="5">
        <v>211</v>
      </c>
      <c r="AK216" s="16">
        <v>0.236471089239503</v>
      </c>
      <c r="AL216" s="16">
        <v>-0.35643143734863098</v>
      </c>
      <c r="AM216" s="16">
        <v>5.5177632735037299E-2</v>
      </c>
      <c r="AN216" s="16">
        <v>-0.39859136409887602</v>
      </c>
      <c r="AO216" s="16">
        <v>-0.29164872197454</v>
      </c>
      <c r="AP216" s="16">
        <v>0.755022801447507</v>
      </c>
      <c r="AW216" s="5">
        <v>211</v>
      </c>
      <c r="AX216" s="16">
        <v>-0.45796426860022799</v>
      </c>
      <c r="AY216" s="16">
        <v>0.406408457337044</v>
      </c>
      <c r="AZ216" s="16">
        <v>0.79063322306749395</v>
      </c>
    </row>
    <row r="217" spans="28:52">
      <c r="AB217" s="5">
        <v>212</v>
      </c>
      <c r="AC217" s="16">
        <v>9.6285823749881302E-2</v>
      </c>
      <c r="AD217" s="16">
        <v>0.51728313789946101</v>
      </c>
      <c r="AE217" s="16">
        <v>0.22938631527999401</v>
      </c>
      <c r="AF217" s="16">
        <v>0.50477565235093602</v>
      </c>
      <c r="AG217" s="16">
        <v>5.7937406137886997E-2</v>
      </c>
      <c r="AH217" s="16">
        <v>0.63233287487077705</v>
      </c>
      <c r="AJ217" s="5">
        <v>212</v>
      </c>
      <c r="AK217" s="16">
        <v>0.28598060502832201</v>
      </c>
      <c r="AL217" s="16">
        <v>-3.5458887365028099E-2</v>
      </c>
      <c r="AM217" s="16">
        <v>-0.29359372007750301</v>
      </c>
      <c r="AN217" s="16">
        <v>-0.626504156232216</v>
      </c>
      <c r="AO217" s="16">
        <v>7.6131150491809798E-3</v>
      </c>
      <c r="AP217" s="16">
        <v>0.66196304359724401</v>
      </c>
      <c r="AW217" s="5">
        <v>212</v>
      </c>
      <c r="AX217" s="16">
        <v>0.14611507765579701</v>
      </c>
      <c r="AY217" s="16">
        <v>0.40662220902136398</v>
      </c>
      <c r="AZ217" s="16">
        <v>0.90183632847991302</v>
      </c>
    </row>
    <row r="218" spans="28:52">
      <c r="AB218" s="5">
        <v>213</v>
      </c>
      <c r="AC218" s="16">
        <v>0.46624916032036101</v>
      </c>
      <c r="AD218" s="16">
        <v>8.0548025127953303E-3</v>
      </c>
      <c r="AE218" s="16">
        <v>0.913848771035909</v>
      </c>
      <c r="AF218" s="16">
        <v>0.10948936792051001</v>
      </c>
      <c r="AG218" s="16">
        <v>0.545349677483569</v>
      </c>
      <c r="AH218" s="16">
        <v>7.5201732568369595E-2</v>
      </c>
      <c r="AJ218" s="5">
        <v>213</v>
      </c>
      <c r="AK218" s="16">
        <v>0.46808674814059398</v>
      </c>
      <c r="AL218" s="16">
        <v>0.25566282662595302</v>
      </c>
      <c r="AM218" s="16">
        <v>-0.63764976710043197</v>
      </c>
      <c r="AN218" s="16">
        <v>-0.47961311547753999</v>
      </c>
      <c r="AO218" s="16">
        <v>0.169563018959838</v>
      </c>
      <c r="AP218" s="16">
        <v>0.22395028885158699</v>
      </c>
      <c r="AW218" s="5">
        <v>213</v>
      </c>
      <c r="AX218" s="16">
        <v>0.63049447501431399</v>
      </c>
      <c r="AY218" s="16">
        <v>-6.75000906397802E-2</v>
      </c>
      <c r="AZ218" s="16">
        <v>0.77325316313199</v>
      </c>
    </row>
    <row r="219" spans="28:52">
      <c r="AB219" s="5">
        <v>214</v>
      </c>
      <c r="AC219" s="16">
        <v>0.65003218517310102</v>
      </c>
      <c r="AD219" s="16">
        <v>0.58497823739643695</v>
      </c>
      <c r="AE219" s="16">
        <v>0.220584621357204</v>
      </c>
      <c r="AF219" s="16">
        <v>0.88780878501234295</v>
      </c>
      <c r="AG219" s="16">
        <v>0.62903519016727605</v>
      </c>
      <c r="AH219" s="16">
        <v>0.241030199186067</v>
      </c>
      <c r="AJ219" s="5">
        <v>214</v>
      </c>
      <c r="AK219" s="16">
        <v>0.260911128361075</v>
      </c>
      <c r="AL219" s="16">
        <v>3.8887247225726097E-2</v>
      </c>
      <c r="AM219" s="16">
        <v>-0.343679761974444</v>
      </c>
      <c r="AN219" s="16">
        <v>-0.65375058029910504</v>
      </c>
      <c r="AO219" s="16">
        <v>8.27686336133686E-2</v>
      </c>
      <c r="AP219" s="16">
        <v>0.61486333307337804</v>
      </c>
      <c r="AW219" s="5">
        <v>214</v>
      </c>
      <c r="AX219" s="16">
        <v>0.27327401817399499</v>
      </c>
      <c r="AY219" s="16">
        <v>0.41230139720737502</v>
      </c>
      <c r="AZ219" s="16">
        <v>0.869096581656011</v>
      </c>
    </row>
    <row r="220" spans="28:52">
      <c r="AB220" s="5">
        <v>215</v>
      </c>
      <c r="AC220" s="16">
        <v>0.31890424698679498</v>
      </c>
      <c r="AD220" s="16">
        <v>0.70780921722478296</v>
      </c>
      <c r="AE220" s="16">
        <v>1.4795251744752901E-2</v>
      </c>
      <c r="AF220" s="16">
        <v>0.829180879742907</v>
      </c>
      <c r="AG220" s="16">
        <v>0.42897771857709199</v>
      </c>
      <c r="AH220" s="16">
        <v>0.52999564431964197</v>
      </c>
      <c r="AJ220" s="5">
        <v>215</v>
      </c>
      <c r="AK220" s="16">
        <v>0.17142063687549</v>
      </c>
      <c r="AL220" s="16">
        <v>6.0439091400074599E-2</v>
      </c>
      <c r="AM220" s="16">
        <v>-0.30464337687605503</v>
      </c>
      <c r="AN220" s="16">
        <v>-0.68389368243469395</v>
      </c>
      <c r="AO220" s="16">
        <v>0.133222740000564</v>
      </c>
      <c r="AP220" s="16">
        <v>0.62345459103461898</v>
      </c>
      <c r="AW220" s="5">
        <v>215</v>
      </c>
      <c r="AX220" s="16">
        <v>0.30118083892750003</v>
      </c>
      <c r="AY220" s="16">
        <v>0.50699337556147905</v>
      </c>
      <c r="AZ220" s="16">
        <v>0.80761860976061095</v>
      </c>
    </row>
    <row r="221" spans="28:52">
      <c r="AB221" s="5">
        <v>216</v>
      </c>
      <c r="AC221" s="16">
        <v>0.73922080930454104</v>
      </c>
      <c r="AD221" s="16">
        <v>0.26738947330367502</v>
      </c>
      <c r="AE221" s="16">
        <v>0.63572081875430397</v>
      </c>
      <c r="AF221" s="16">
        <v>0.61204890629386499</v>
      </c>
      <c r="AG221" s="16">
        <v>0.55063702987483798</v>
      </c>
      <c r="AH221" s="16">
        <v>0.40736020275894103</v>
      </c>
      <c r="AJ221" s="5">
        <v>216</v>
      </c>
      <c r="AK221" s="16">
        <v>0.67522608985447896</v>
      </c>
      <c r="AL221" s="16">
        <v>2.3792139246169599E-2</v>
      </c>
      <c r="AM221" s="16">
        <v>-0.56153767247039599</v>
      </c>
      <c r="AN221" s="16">
        <v>-0.33974589415727502</v>
      </c>
      <c r="AO221" s="16">
        <v>-0.113688417384082</v>
      </c>
      <c r="AP221" s="16">
        <v>0.315953754911106</v>
      </c>
      <c r="AW221" s="5">
        <v>216</v>
      </c>
      <c r="AX221" s="16">
        <v>0.242995782273707</v>
      </c>
      <c r="AY221" s="16">
        <v>-0.25130445579264599</v>
      </c>
      <c r="AZ221" s="16">
        <v>0.93690934450161101</v>
      </c>
    </row>
    <row r="222" spans="28:52">
      <c r="AB222" s="5">
        <v>217</v>
      </c>
      <c r="AC222" s="16">
        <v>0.719613994179922</v>
      </c>
      <c r="AD222" s="16">
        <v>0.95837151320398095</v>
      </c>
      <c r="AE222" s="16">
        <v>0.25909924140027901</v>
      </c>
      <c r="AF222" s="16">
        <v>0.90491555863704898</v>
      </c>
      <c r="AG222" s="16">
        <v>0.34743574476181399</v>
      </c>
      <c r="AH222" s="16">
        <v>0.41082707057756901</v>
      </c>
      <c r="AJ222" s="5">
        <v>217</v>
      </c>
      <c r="AK222" s="16">
        <v>0.57383717141252599</v>
      </c>
      <c r="AL222" s="16">
        <v>-0.243024097149936</v>
      </c>
      <c r="AM222" s="16">
        <v>-0.26515432096691999</v>
      </c>
      <c r="AN222" s="16">
        <v>-0.33484741332174001</v>
      </c>
      <c r="AO222" s="16">
        <v>-0.30868285044560501</v>
      </c>
      <c r="AP222" s="16">
        <v>0.57787151047167595</v>
      </c>
      <c r="AW222" s="5">
        <v>217</v>
      </c>
      <c r="AX222" s="16">
        <v>-0.22400467739407001</v>
      </c>
      <c r="AY222" s="16">
        <v>-1.3692239178293601E-2</v>
      </c>
      <c r="AZ222" s="16">
        <v>0.97449188068827797</v>
      </c>
    </row>
    <row r="223" spans="28:52">
      <c r="AB223" s="5">
        <v>218</v>
      </c>
      <c r="AC223" s="16">
        <v>0.77906056613727104</v>
      </c>
      <c r="AD223" s="16">
        <v>0.41703949401502699</v>
      </c>
      <c r="AE223" s="16">
        <v>0.74379135818141395</v>
      </c>
      <c r="AF223" s="16">
        <v>0.43881302427642999</v>
      </c>
      <c r="AG223" s="16">
        <v>0.20840851375446401</v>
      </c>
      <c r="AH223" s="16">
        <v>0.476004233011662</v>
      </c>
      <c r="AJ223" s="5">
        <v>218</v>
      </c>
      <c r="AK223" s="16">
        <v>0.199980858282887</v>
      </c>
      <c r="AL223" s="16">
        <v>-0.40158547662598598</v>
      </c>
      <c r="AM223" s="16">
        <v>0.129490334929555</v>
      </c>
      <c r="AN223" s="16">
        <v>-0.34362543725063599</v>
      </c>
      <c r="AO223" s="16">
        <v>-0.329471193212443</v>
      </c>
      <c r="AP223" s="16">
        <v>0.74521091387662197</v>
      </c>
      <c r="AW223" s="5">
        <v>218</v>
      </c>
      <c r="AX223" s="16">
        <v>-0.55381930334251495</v>
      </c>
      <c r="AY223" s="16">
        <v>0.40864807284850702</v>
      </c>
      <c r="AZ223" s="16">
        <v>0.72545911799325802</v>
      </c>
    </row>
    <row r="224" spans="28:52">
      <c r="AB224" s="5">
        <v>219</v>
      </c>
      <c r="AC224" s="16">
        <v>0.152210494631904</v>
      </c>
      <c r="AD224" s="16">
        <v>8.8912081692012299E-2</v>
      </c>
      <c r="AE224" s="16">
        <v>0.52088688551945905</v>
      </c>
      <c r="AF224" s="16">
        <v>0.47523036437149102</v>
      </c>
      <c r="AG224" s="16">
        <v>0.76952542615174302</v>
      </c>
      <c r="AH224" s="16">
        <v>0.20021574750859</v>
      </c>
      <c r="AJ224" s="5">
        <v>219</v>
      </c>
      <c r="AK224" s="16">
        <v>0.67436802904895898</v>
      </c>
      <c r="AL224" s="16">
        <v>-0.20847814815719101</v>
      </c>
      <c r="AM224" s="16">
        <v>-0.34860850320818099</v>
      </c>
      <c r="AN224" s="16">
        <v>-0.25099739422314499</v>
      </c>
      <c r="AO224" s="16">
        <v>-0.325759525840777</v>
      </c>
      <c r="AP224" s="16">
        <v>0.459475542380337</v>
      </c>
      <c r="AW224" s="5">
        <v>219</v>
      </c>
      <c r="AX224" s="16">
        <v>-0.16910365846477199</v>
      </c>
      <c r="AY224" s="16">
        <v>-0.20469633345006499</v>
      </c>
      <c r="AZ224" s="16">
        <v>0.96410754749219496</v>
      </c>
    </row>
    <row r="225" spans="28:52">
      <c r="AB225" s="5">
        <v>220</v>
      </c>
      <c r="AC225" s="16">
        <v>0.87059308089493803</v>
      </c>
      <c r="AD225" s="16">
        <v>0.45219814705094002</v>
      </c>
      <c r="AE225" s="16">
        <v>0.40670661825031201</v>
      </c>
      <c r="AF225" s="16">
        <v>0.79854379628953398</v>
      </c>
      <c r="AG225" s="16">
        <v>0.395418817060113</v>
      </c>
      <c r="AH225" s="16">
        <v>2.08482943594154E-2</v>
      </c>
      <c r="AJ225" s="5">
        <v>220</v>
      </c>
      <c r="AK225" s="16">
        <v>0.45229054593398299</v>
      </c>
      <c r="AL225" s="16">
        <v>-0.120995562757021</v>
      </c>
      <c r="AM225" s="16">
        <v>-0.316499111043679</v>
      </c>
      <c r="AN225" s="16">
        <v>-0.51171824935961796</v>
      </c>
      <c r="AO225" s="16">
        <v>-0.13579143489030401</v>
      </c>
      <c r="AP225" s="16">
        <v>0.63271381211663902</v>
      </c>
      <c r="AW225" s="5">
        <v>220</v>
      </c>
      <c r="AX225" s="16">
        <v>3.3218636880248901E-3</v>
      </c>
      <c r="AY225" s="16">
        <v>0.19790437302594399</v>
      </c>
      <c r="AZ225" s="16">
        <v>0.98021570277355596</v>
      </c>
    </row>
    <row r="226" spans="28:52">
      <c r="AB226" s="5">
        <v>221</v>
      </c>
      <c r="AC226" s="16">
        <v>0.421265124021245</v>
      </c>
      <c r="AD226" s="16">
        <v>0.60312210070823002</v>
      </c>
      <c r="AE226" s="16">
        <v>0.65622966413722705</v>
      </c>
      <c r="AF226" s="16">
        <v>0.96452320960599003</v>
      </c>
      <c r="AG226" s="16">
        <v>0.19465496715884401</v>
      </c>
      <c r="AH226" s="16">
        <v>0.77104473210248903</v>
      </c>
      <c r="AJ226" s="5">
        <v>221</v>
      </c>
      <c r="AK226" s="16">
        <v>0.42506927738273298</v>
      </c>
      <c r="AL226" s="16">
        <v>2.02353883708687E-2</v>
      </c>
      <c r="AM226" s="16">
        <v>-0.42802034199199201</v>
      </c>
      <c r="AN226" s="16">
        <v>-0.573807228002708</v>
      </c>
      <c r="AO226" s="16">
        <v>2.9510646092588198E-3</v>
      </c>
      <c r="AP226" s="16">
        <v>0.55357183963183898</v>
      </c>
      <c r="AW226" s="5">
        <v>221</v>
      </c>
      <c r="AX226" s="16">
        <v>0.25102951351771502</v>
      </c>
      <c r="AY226" s="16">
        <v>0.201584363039537</v>
      </c>
      <c r="AZ226" s="16">
        <v>0.94675653047353003</v>
      </c>
    </row>
    <row r="227" spans="28:52">
      <c r="AB227" s="5">
        <v>222</v>
      </c>
      <c r="AC227" s="16">
        <v>0.50330830685667904</v>
      </c>
      <c r="AD227" s="16">
        <v>0.25568974688583401</v>
      </c>
      <c r="AE227" s="16">
        <v>0.34119746773091603</v>
      </c>
      <c r="AF227" s="16">
        <v>0.92425419388478502</v>
      </c>
      <c r="AG227" s="16">
        <v>0.19151316128924301</v>
      </c>
      <c r="AH227" s="16">
        <v>0.243203580650875</v>
      </c>
      <c r="AJ227" s="5">
        <v>222</v>
      </c>
      <c r="AK227" s="16">
        <v>0.443278306876913</v>
      </c>
      <c r="AL227" s="16">
        <v>0.10048925397472799</v>
      </c>
      <c r="AM227" s="16">
        <v>-0.50633122694205801</v>
      </c>
      <c r="AN227" s="16">
        <v>-0.56405890535083503</v>
      </c>
      <c r="AO227" s="16">
        <v>6.3052920065144305E-2</v>
      </c>
      <c r="AP227" s="16">
        <v>0.46356965137610701</v>
      </c>
      <c r="AW227" s="5">
        <v>222</v>
      </c>
      <c r="AX227" s="16">
        <v>0.38655118572043701</v>
      </c>
      <c r="AY227" s="16">
        <v>0.129355048765908</v>
      </c>
      <c r="AZ227" s="16">
        <v>0.91315138481911595</v>
      </c>
    </row>
    <row r="228" spans="28:52">
      <c r="AB228" s="5">
        <v>223</v>
      </c>
      <c r="AC228" s="16">
        <v>0.642357482343761</v>
      </c>
      <c r="AD228" s="16">
        <v>0.65522688547016805</v>
      </c>
      <c r="AE228" s="16">
        <v>0.898521405309334</v>
      </c>
      <c r="AF228" s="16">
        <v>0.15312593715325801</v>
      </c>
      <c r="AG228" s="16">
        <v>0.94788948177645305</v>
      </c>
      <c r="AH228" s="16">
        <v>0.49574059510866503</v>
      </c>
      <c r="AJ228" s="5">
        <v>223</v>
      </c>
      <c r="AK228" s="16">
        <v>0.67006100119895995</v>
      </c>
      <c r="AL228" s="16">
        <v>4.8028171479709197E-2</v>
      </c>
      <c r="AM228" s="16">
        <v>-0.57897017146023499</v>
      </c>
      <c r="AN228" s="16">
        <v>-0.34343089657292097</v>
      </c>
      <c r="AO228" s="16">
        <v>-9.1090829738725607E-2</v>
      </c>
      <c r="AP228" s="16">
        <v>0.29540272509321203</v>
      </c>
      <c r="AW228" s="5">
        <v>223</v>
      </c>
      <c r="AX228" s="16">
        <v>0.28368901486147902</v>
      </c>
      <c r="AY228" s="16">
        <v>-0.25727521446930701</v>
      </c>
      <c r="AZ228" s="16">
        <v>0.92375862989578095</v>
      </c>
    </row>
    <row r="229" spans="28:52">
      <c r="AB229" s="5">
        <v>224</v>
      </c>
      <c r="AC229" s="16">
        <v>0.74981263139652399</v>
      </c>
      <c r="AD229" s="16">
        <v>3.8051418755774502E-2</v>
      </c>
      <c r="AE229" s="16">
        <v>0.28108905339524798</v>
      </c>
      <c r="AF229" s="16">
        <v>8.1776471667036593E-3</v>
      </c>
      <c r="AG229" s="16">
        <v>9.8715062425587904E-2</v>
      </c>
      <c r="AH229" s="16">
        <v>0.50334406318632696</v>
      </c>
      <c r="AJ229" s="5">
        <v>224</v>
      </c>
      <c r="AK229" s="16">
        <v>0.57007445035906501</v>
      </c>
      <c r="AL229" s="16">
        <v>-0.311951367091092</v>
      </c>
      <c r="AM229" s="16">
        <v>-0.19034575763223799</v>
      </c>
      <c r="AN229" s="16">
        <v>-0.26152835857512002</v>
      </c>
      <c r="AO229" s="16">
        <v>-0.37972869272682702</v>
      </c>
      <c r="AP229" s="16">
        <v>0.57347972566621297</v>
      </c>
      <c r="AW229" s="5">
        <v>224</v>
      </c>
      <c r="AX229" s="16">
        <v>-0.35856202783044699</v>
      </c>
      <c r="AY229" s="16">
        <v>-4.4211643029428503E-2</v>
      </c>
      <c r="AZ229" s="16">
        <v>0.93245836545396299</v>
      </c>
    </row>
    <row r="230" spans="28:52">
      <c r="AB230" s="5">
        <v>225</v>
      </c>
      <c r="AC230" s="16">
        <v>0.31003377727041997</v>
      </c>
      <c r="AD230" s="16">
        <v>0.467162844280337</v>
      </c>
      <c r="AE230" s="16">
        <v>0.62407115584557404</v>
      </c>
      <c r="AF230" s="16">
        <v>0.22999249493052701</v>
      </c>
      <c r="AG230" s="16">
        <v>0.44512248665457999</v>
      </c>
      <c r="AH230" s="16">
        <v>0.95512216676034001</v>
      </c>
      <c r="AJ230" s="5">
        <v>225</v>
      </c>
      <c r="AK230" s="16">
        <v>0.27951186033112702</v>
      </c>
      <c r="AL230" s="16">
        <v>-0.113545339771277</v>
      </c>
      <c r="AM230" s="16">
        <v>-0.217466236325917</v>
      </c>
      <c r="AN230" s="16">
        <v>-0.59568157381985498</v>
      </c>
      <c r="AO230" s="16">
        <v>-6.2045624005209798E-2</v>
      </c>
      <c r="AP230" s="16">
        <v>0.70922691359113199</v>
      </c>
      <c r="AW230" s="5">
        <v>225</v>
      </c>
      <c r="AX230" s="16">
        <v>6.2401093249490301E-3</v>
      </c>
      <c r="AY230" s="16">
        <v>0.426605038370027</v>
      </c>
      <c r="AZ230" s="16">
        <v>0.90441649851820605</v>
      </c>
    </row>
    <row r="231" spans="28:52">
      <c r="AB231" s="5">
        <v>226</v>
      </c>
      <c r="AC231" s="16">
        <v>0.30966263603899702</v>
      </c>
      <c r="AD231" s="16">
        <v>0.73961985349678605</v>
      </c>
      <c r="AE231" s="16">
        <v>0.32434180945310997</v>
      </c>
      <c r="AF231" s="16">
        <v>0.96388614123495697</v>
      </c>
      <c r="AG231" s="16">
        <v>8.6578635509482998E-2</v>
      </c>
      <c r="AH231" s="16">
        <v>3.2941135858640801E-2</v>
      </c>
      <c r="AJ231" s="5">
        <v>226</v>
      </c>
      <c r="AK231" s="16">
        <v>6.6388295241041298E-2</v>
      </c>
      <c r="AL231" s="16">
        <v>-0.23672544595367701</v>
      </c>
      <c r="AM231" s="16">
        <v>4.4637460033874497E-2</v>
      </c>
      <c r="AN231" s="16">
        <v>-0.551418945904669</v>
      </c>
      <c r="AO231" s="16">
        <v>-0.111025755274915</v>
      </c>
      <c r="AP231" s="16">
        <v>0.78814439185834595</v>
      </c>
      <c r="AW231" s="5">
        <v>226</v>
      </c>
      <c r="AX231" s="16">
        <v>-0.24903885895665401</v>
      </c>
      <c r="AY231" s="16">
        <v>0.636807179378308</v>
      </c>
      <c r="AZ231" s="16">
        <v>0.72969600744151597</v>
      </c>
    </row>
    <row r="232" spans="28:52">
      <c r="AB232" s="5">
        <v>227</v>
      </c>
      <c r="AC232" s="16">
        <v>0.38276643671108301</v>
      </c>
      <c r="AD232" s="16">
        <v>4.9745323441297402E-2</v>
      </c>
      <c r="AE232" s="16">
        <v>0.109004098065517</v>
      </c>
      <c r="AF232" s="16">
        <v>0.649889879770426</v>
      </c>
      <c r="AG232" s="16">
        <v>0.15726328277669499</v>
      </c>
      <c r="AH232" s="16">
        <v>0.16130939497080299</v>
      </c>
      <c r="AJ232" s="5">
        <v>227</v>
      </c>
      <c r="AK232" s="16">
        <v>0.55868004211675804</v>
      </c>
      <c r="AL232" s="16">
        <v>0.16904062582294399</v>
      </c>
      <c r="AM232" s="16">
        <v>-0.62129904708162298</v>
      </c>
      <c r="AN232" s="16">
        <v>-0.4416483467349</v>
      </c>
      <c r="AO232" s="16">
        <v>6.2619004964865305E-2</v>
      </c>
      <c r="AP232" s="16">
        <v>0.27260772091195501</v>
      </c>
      <c r="AW232" s="5">
        <v>227</v>
      </c>
      <c r="AX232" s="16">
        <v>0.49159939552042897</v>
      </c>
      <c r="AY232" s="16">
        <v>-0.13310909127610299</v>
      </c>
      <c r="AZ232" s="16">
        <v>0.86058817343613103</v>
      </c>
    </row>
    <row r="233" spans="28:52">
      <c r="AB233" s="5">
        <v>228</v>
      </c>
      <c r="AC233" s="16">
        <v>0.31378707509126902</v>
      </c>
      <c r="AD233" s="16">
        <v>0.77642903891900805</v>
      </c>
      <c r="AE233" s="16">
        <v>0.92823187159953402</v>
      </c>
      <c r="AF233" s="16">
        <v>0.81618977881419397</v>
      </c>
      <c r="AG233" s="16">
        <v>0.83667695605911796</v>
      </c>
      <c r="AH233" s="16">
        <v>0.127156886152576</v>
      </c>
      <c r="AJ233" s="5">
        <v>228</v>
      </c>
      <c r="AK233" s="16">
        <v>0.55653099393403305</v>
      </c>
      <c r="AL233" s="16">
        <v>-0.216056382718541</v>
      </c>
      <c r="AM233" s="16">
        <v>-0.28330528790528903</v>
      </c>
      <c r="AN233" s="16">
        <v>-0.37432983927288399</v>
      </c>
      <c r="AO233" s="16">
        <v>-0.27322570602874302</v>
      </c>
      <c r="AP233" s="16">
        <v>0.59038622199142599</v>
      </c>
      <c r="AW233" s="5">
        <v>228</v>
      </c>
      <c r="AX233" s="16">
        <v>-0.171987257226215</v>
      </c>
      <c r="AY233" s="16">
        <v>2.52609194301711E-2</v>
      </c>
      <c r="AZ233" s="16">
        <v>0.98477523798081801</v>
      </c>
    </row>
    <row r="234" spans="28:52">
      <c r="AB234" s="5">
        <v>229</v>
      </c>
      <c r="AC234" s="16">
        <v>0.68706531186799802</v>
      </c>
      <c r="AD234" s="16">
        <v>0.60763093615469899</v>
      </c>
      <c r="AE234" s="16">
        <v>6.0603379276091803E-3</v>
      </c>
      <c r="AF234" s="16">
        <v>0.24987650114487001</v>
      </c>
      <c r="AG234" s="16">
        <v>0.52660177783009499</v>
      </c>
      <c r="AH234" s="16">
        <v>0.34821076303433202</v>
      </c>
      <c r="AJ234" s="5">
        <v>229</v>
      </c>
      <c r="AK234" s="16">
        <v>0.58742385838790401</v>
      </c>
      <c r="AL234" s="16">
        <v>0.17584059130698901</v>
      </c>
      <c r="AM234" s="16">
        <v>-0.63946667544177105</v>
      </c>
      <c r="AN234" s="16">
        <v>-0.40170944178703</v>
      </c>
      <c r="AO234" s="16">
        <v>5.2042817053867201E-2</v>
      </c>
      <c r="AP234" s="16">
        <v>0.22586885048003999</v>
      </c>
      <c r="AW234" s="5">
        <v>229</v>
      </c>
      <c r="AX234" s="16">
        <v>0.49817237403988102</v>
      </c>
      <c r="AY234" s="16">
        <v>-0.202021863557102</v>
      </c>
      <c r="AZ234" s="16">
        <v>0.84321494958779197</v>
      </c>
    </row>
    <row r="235" spans="28:52">
      <c r="AB235" s="5">
        <v>230</v>
      </c>
      <c r="AC235" s="16">
        <v>0.88086405237015297</v>
      </c>
      <c r="AD235" s="16">
        <v>0.15462355585694701</v>
      </c>
      <c r="AE235" s="16">
        <v>0.205660468746549</v>
      </c>
      <c r="AF235" s="16">
        <v>0.55327943898901599</v>
      </c>
      <c r="AG235" s="16">
        <v>0.96862462057751897</v>
      </c>
      <c r="AH235" s="16">
        <v>0.75414254799340397</v>
      </c>
      <c r="AJ235" s="5">
        <v>230</v>
      </c>
      <c r="AK235" s="16">
        <v>0.52696911136802105</v>
      </c>
      <c r="AL235" s="16">
        <v>-3.16586906323102E-2</v>
      </c>
      <c r="AM235" s="16">
        <v>-0.440581573367121</v>
      </c>
      <c r="AN235" s="16">
        <v>-0.49369259587610798</v>
      </c>
      <c r="AO235" s="16">
        <v>-8.63875380008996E-2</v>
      </c>
      <c r="AP235" s="16">
        <v>0.525351286508418</v>
      </c>
      <c r="AW235" s="5">
        <v>230</v>
      </c>
      <c r="AX235" s="16">
        <v>0.16197783892593301</v>
      </c>
      <c r="AY235" s="16">
        <v>6.3537137340214198E-2</v>
      </c>
      <c r="AZ235" s="16">
        <v>0.98474677548397704</v>
      </c>
    </row>
    <row r="236" spans="28:52">
      <c r="AB236" s="5">
        <v>231</v>
      </c>
      <c r="AC236" s="16">
        <v>6.8385984093979099E-2</v>
      </c>
      <c r="AD236" s="16">
        <v>0.45547138843736001</v>
      </c>
      <c r="AE236" s="16">
        <v>0.28509869905234098</v>
      </c>
      <c r="AF236" s="16">
        <v>0.72475363884174904</v>
      </c>
      <c r="AG236" s="16">
        <v>0.211621743949126</v>
      </c>
      <c r="AH236" s="16">
        <v>0.61589567988573801</v>
      </c>
      <c r="AJ236" s="5">
        <v>231</v>
      </c>
      <c r="AK236" s="16">
        <v>0.74997324624282002</v>
      </c>
      <c r="AL236" s="16">
        <v>9.9696708363521805E-2</v>
      </c>
      <c r="AM236" s="16">
        <v>-0.63352999111562003</v>
      </c>
      <c r="AN236" s="16">
        <v>-0.11194383761110201</v>
      </c>
      <c r="AO236" s="16">
        <v>-0.1164432551272</v>
      </c>
      <c r="AP236" s="16">
        <v>1.2247129247580301E-2</v>
      </c>
      <c r="AW236" s="5">
        <v>231</v>
      </c>
      <c r="AX236" s="16">
        <v>0.32710659937153802</v>
      </c>
      <c r="AY236" s="16">
        <v>-0.58938185199016802</v>
      </c>
      <c r="AZ236" s="16">
        <v>0.73866792583704899</v>
      </c>
    </row>
    <row r="237" spans="28:52">
      <c r="AB237" s="5">
        <v>232</v>
      </c>
      <c r="AC237" s="16">
        <v>0.117580036673503</v>
      </c>
      <c r="AD237" s="16">
        <v>0.301648318783515</v>
      </c>
      <c r="AE237" s="16">
        <v>0.88584164785811204</v>
      </c>
      <c r="AF237" s="16">
        <v>0.27627293381951101</v>
      </c>
      <c r="AG237" s="16">
        <v>7.3140772644247606E-2</v>
      </c>
      <c r="AH237" s="16">
        <v>0.54193066215239605</v>
      </c>
      <c r="AJ237" s="5">
        <v>232</v>
      </c>
      <c r="AK237" s="16">
        <v>0.33663243245683699</v>
      </c>
      <c r="AL237" s="16">
        <v>0.155633146943049</v>
      </c>
      <c r="AM237" s="16">
        <v>-0.48851266620611</v>
      </c>
      <c r="AN237" s="16">
        <v>-0.62032641685206602</v>
      </c>
      <c r="AO237" s="16">
        <v>0.15188023374927301</v>
      </c>
      <c r="AP237" s="16">
        <v>0.46469326990901699</v>
      </c>
      <c r="AW237" s="5">
        <v>232</v>
      </c>
      <c r="AX237" s="16">
        <v>0.47431157889738002</v>
      </c>
      <c r="AY237" s="16">
        <v>0.245544427061059</v>
      </c>
      <c r="AZ237" s="16">
        <v>0.84542087762022999</v>
      </c>
    </row>
    <row r="238" spans="28:52">
      <c r="AB238" s="5">
        <v>233</v>
      </c>
      <c r="AC238" s="16">
        <v>0.917988751067496</v>
      </c>
      <c r="AD238" s="16">
        <v>0.70921347535970702</v>
      </c>
      <c r="AE238" s="16">
        <v>8.6884906184438504E-2</v>
      </c>
      <c r="AF238" s="16">
        <v>0.12039750029489101</v>
      </c>
      <c r="AG238" s="16">
        <v>0.66687405951015599</v>
      </c>
      <c r="AH238" s="16">
        <v>0.86654080162769498</v>
      </c>
      <c r="AJ238" s="5">
        <v>233</v>
      </c>
      <c r="AK238" s="16">
        <v>0.43764298195096302</v>
      </c>
      <c r="AL238" s="16">
        <v>0.18066544986699701</v>
      </c>
      <c r="AM238" s="16">
        <v>-0.56683616181714802</v>
      </c>
      <c r="AN238" s="16">
        <v>-0.54941577903050398</v>
      </c>
      <c r="AO238" s="16">
        <v>0.129193179866184</v>
      </c>
      <c r="AP238" s="16">
        <v>0.36875032916350697</v>
      </c>
      <c r="AW238" s="5">
        <v>233</v>
      </c>
      <c r="AX238" s="16">
        <v>0.51653289851212802</v>
      </c>
      <c r="AY238" s="16">
        <v>7.2716092420986894E-2</v>
      </c>
      <c r="AZ238" s="16">
        <v>0.85317415270062102</v>
      </c>
    </row>
    <row r="239" spans="28:52">
      <c r="AB239" s="5">
        <v>234</v>
      </c>
      <c r="AC239" s="16">
        <v>0.45233600576266902</v>
      </c>
      <c r="AD239" s="16">
        <v>0.88691280486818003</v>
      </c>
      <c r="AE239" s="16">
        <v>0.52053354048842904</v>
      </c>
      <c r="AF239" s="16">
        <v>0.33274613863261199</v>
      </c>
      <c r="AG239" s="16">
        <v>0.84387694756754095</v>
      </c>
      <c r="AH239" s="16">
        <v>0.77418251097370705</v>
      </c>
      <c r="AJ239" s="5">
        <v>234</v>
      </c>
      <c r="AK239" s="16">
        <v>0.53025113070878804</v>
      </c>
      <c r="AL239" s="16">
        <v>-1.5494366361638401E-2</v>
      </c>
      <c r="AM239" s="16">
        <v>-0.45662674363926398</v>
      </c>
      <c r="AN239" s="16">
        <v>-0.49452022165482501</v>
      </c>
      <c r="AO239" s="16">
        <v>-7.3624387069523997E-2</v>
      </c>
      <c r="AP239" s="16">
        <v>0.51001458801646304</v>
      </c>
      <c r="AW239" s="5">
        <v>234</v>
      </c>
      <c r="AX239" s="16">
        <v>0.18989802322992999</v>
      </c>
      <c r="AY239" s="16">
        <v>5.2133944057008899E-2</v>
      </c>
      <c r="AZ239" s="16">
        <v>0.98041868280436795</v>
      </c>
    </row>
    <row r="240" spans="28:52">
      <c r="AB240" s="5">
        <v>235</v>
      </c>
      <c r="AC240" s="16">
        <v>0.25591162757267799</v>
      </c>
      <c r="AD240" s="16">
        <v>0.76835440133099098</v>
      </c>
      <c r="AE240" s="16">
        <v>0.37942373809014202</v>
      </c>
      <c r="AF240" s="16">
        <v>0.75927817811026299</v>
      </c>
      <c r="AG240" s="16">
        <v>0.59401491209209101</v>
      </c>
      <c r="AH240" s="16">
        <v>0.60139214209886305</v>
      </c>
      <c r="AJ240" s="5">
        <v>235</v>
      </c>
      <c r="AK240" s="16">
        <v>0.41676938164134703</v>
      </c>
      <c r="AL240" s="16">
        <v>-0.42702923737445603</v>
      </c>
      <c r="AM240" s="16">
        <v>2.4390127194851299E-2</v>
      </c>
      <c r="AN240" s="16">
        <v>-0.20930670150972799</v>
      </c>
      <c r="AO240" s="16">
        <v>-0.44115950883619898</v>
      </c>
      <c r="AP240" s="16">
        <v>0.63633593888418505</v>
      </c>
      <c r="AW240" s="5">
        <v>235</v>
      </c>
      <c r="AX240" s="16">
        <v>-0.59168500399429302</v>
      </c>
      <c r="AY240" s="16">
        <v>0.101868555877606</v>
      </c>
      <c r="AZ240" s="16">
        <v>0.79970723007765299</v>
      </c>
    </row>
    <row r="241" spans="28:52">
      <c r="AB241" s="5">
        <v>236</v>
      </c>
      <c r="AC241" s="16">
        <v>0.86248201562572802</v>
      </c>
      <c r="AD241" s="16">
        <v>2.84229430044977E-2</v>
      </c>
      <c r="AE241" s="16">
        <v>0.115936722692263</v>
      </c>
      <c r="AF241" s="16">
        <v>0.26701531890387598</v>
      </c>
      <c r="AG241" s="16">
        <v>3.8005590692778701E-2</v>
      </c>
      <c r="AH241" s="16">
        <v>0.57349620761715603</v>
      </c>
      <c r="AJ241" s="5">
        <v>236</v>
      </c>
      <c r="AK241" s="16">
        <v>0.72870403504273196</v>
      </c>
      <c r="AL241" s="16">
        <v>-0.276627293751182</v>
      </c>
      <c r="AM241" s="16">
        <v>-0.29235725437237398</v>
      </c>
      <c r="AN241" s="16">
        <v>-5.9594365411366597E-2</v>
      </c>
      <c r="AO241" s="16">
        <v>-0.43634678067035598</v>
      </c>
      <c r="AP241" s="16">
        <v>0.33622165916254798</v>
      </c>
      <c r="AW241" s="5">
        <v>236</v>
      </c>
      <c r="AX241" s="16">
        <v>-0.32140520504369102</v>
      </c>
      <c r="AY241" s="16">
        <v>-0.404611190197051</v>
      </c>
      <c r="AZ241" s="16">
        <v>0.85614746330590696</v>
      </c>
    </row>
    <row r="242" spans="28:52">
      <c r="AB242" s="5">
        <v>237</v>
      </c>
      <c r="AC242" s="16">
        <v>0.90407328049048796</v>
      </c>
      <c r="AD242" s="16">
        <v>9.7489965908641396E-2</v>
      </c>
      <c r="AE242" s="16">
        <v>0.94551172978919795</v>
      </c>
      <c r="AF242" s="16">
        <v>0.78940023626998801</v>
      </c>
      <c r="AG242" s="16">
        <v>8.3017500952777101E-2</v>
      </c>
      <c r="AH242" s="16">
        <v>0.94685763169095405</v>
      </c>
      <c r="AJ242" s="5">
        <v>237</v>
      </c>
      <c r="AK242" s="16">
        <v>0.54001221350639295</v>
      </c>
      <c r="AL242" s="16">
        <v>-0.29051894055335598</v>
      </c>
      <c r="AM242" s="16">
        <v>-0.197790376538166</v>
      </c>
      <c r="AN242" s="16">
        <v>-0.31601491026300699</v>
      </c>
      <c r="AO242" s="16">
        <v>-0.342221836968226</v>
      </c>
      <c r="AP242" s="16">
        <v>0.60653385081636402</v>
      </c>
      <c r="AW242" s="5">
        <v>237</v>
      </c>
      <c r="AX242" s="16">
        <v>-0.31436256829119702</v>
      </c>
      <c r="AY242" s="16">
        <v>2.4048668627403801E-2</v>
      </c>
      <c r="AZ242" s="16">
        <v>0.94899833416513901</v>
      </c>
    </row>
    <row r="243" spans="28:52">
      <c r="AB243" s="5">
        <v>238</v>
      </c>
      <c r="AC243" s="16">
        <v>0.89091945257380101</v>
      </c>
      <c r="AD243" s="16">
        <v>5.0695727154914202E-2</v>
      </c>
      <c r="AE243" s="16">
        <v>0.56427406753429399</v>
      </c>
      <c r="AF243" s="16">
        <v>0.10465613911468501</v>
      </c>
      <c r="AG243" s="16">
        <v>6.0850509055378303E-2</v>
      </c>
      <c r="AH243" s="16">
        <v>0.14083015957421099</v>
      </c>
      <c r="AJ243" s="5">
        <v>238</v>
      </c>
      <c r="AK243" s="16">
        <v>0.45791449774007198</v>
      </c>
      <c r="AL243" s="16">
        <v>-0.46582643628595199</v>
      </c>
      <c r="AM243" s="16">
        <v>5.2262599313404601E-2</v>
      </c>
      <c r="AN243" s="16">
        <v>-8.4742932435166798E-2</v>
      </c>
      <c r="AO243" s="16">
        <v>-0.51017709705347702</v>
      </c>
      <c r="AP243" s="16">
        <v>0.55056936872111895</v>
      </c>
      <c r="AW243" s="5">
        <v>238</v>
      </c>
      <c r="AX243" s="16">
        <v>-0.68046003457777104</v>
      </c>
      <c r="AY243" s="16">
        <v>-3.6438219117673303E-2</v>
      </c>
      <c r="AZ243" s="16">
        <v>0.73187867686359098</v>
      </c>
    </row>
    <row r="244" spans="28:52">
      <c r="AB244" s="5">
        <v>239</v>
      </c>
      <c r="AC244" s="16">
        <v>0.58079411810245996</v>
      </c>
      <c r="AD244" s="16">
        <v>4.10326771793618E-2</v>
      </c>
      <c r="AE244" s="16">
        <v>0.46417473550358201</v>
      </c>
      <c r="AF244" s="16">
        <v>0.56058597431601298</v>
      </c>
      <c r="AG244" s="16">
        <v>0.70785619951512901</v>
      </c>
      <c r="AH244" s="16">
        <v>0.14674300603354801</v>
      </c>
      <c r="AJ244" s="5">
        <v>239</v>
      </c>
      <c r="AK244" s="16">
        <v>0.45824957349032702</v>
      </c>
      <c r="AL244" s="16">
        <v>0.175314425006765</v>
      </c>
      <c r="AM244" s="16">
        <v>-0.57411288896005697</v>
      </c>
      <c r="AN244" s="16">
        <v>-0.53535950746681604</v>
      </c>
      <c r="AO244" s="16">
        <v>0.11586331546973</v>
      </c>
      <c r="AP244" s="16">
        <v>0.36004508246005101</v>
      </c>
      <c r="AW244" s="5">
        <v>239</v>
      </c>
      <c r="AX244" s="16">
        <v>0.507690900751541</v>
      </c>
      <c r="AY244" s="16">
        <v>4.3965010163431698E-2</v>
      </c>
      <c r="AZ244" s="16">
        <v>0.86041677449336496</v>
      </c>
    </row>
    <row r="245" spans="28:52">
      <c r="AB245" s="5">
        <v>240</v>
      </c>
      <c r="AC245" s="16">
        <v>0.89362223345898795</v>
      </c>
      <c r="AD245" s="16">
        <v>0.42371355812148198</v>
      </c>
      <c r="AE245" s="16">
        <v>0.71282375080429905</v>
      </c>
      <c r="AF245" s="16">
        <v>0.88792884141862205</v>
      </c>
      <c r="AG245" s="16">
        <v>0.62006450103453303</v>
      </c>
      <c r="AH245" s="16">
        <v>0.16687401680149699</v>
      </c>
      <c r="AJ245" s="5">
        <v>240</v>
      </c>
      <c r="AK245" s="16">
        <v>0.30101874216742602</v>
      </c>
      <c r="AL245" s="16">
        <v>3.38880367383195E-3</v>
      </c>
      <c r="AM245" s="16">
        <v>-0.33782001821167001</v>
      </c>
      <c r="AN245" s="16">
        <v>-0.63173161988653703</v>
      </c>
      <c r="AO245" s="16">
        <v>3.6801276044243499E-2</v>
      </c>
      <c r="AP245" s="16">
        <v>0.62834281621270505</v>
      </c>
      <c r="AW245" s="5">
        <v>240</v>
      </c>
      <c r="AX245" s="16">
        <v>0.215276777792765</v>
      </c>
      <c r="AY245" s="16">
        <v>0.37634019492535797</v>
      </c>
      <c r="AZ245" s="16">
        <v>0.90112372416772102</v>
      </c>
    </row>
    <row r="246" spans="28:52">
      <c r="AB246" s="5">
        <v>241</v>
      </c>
      <c r="AC246" s="16">
        <v>0.56838690722446406</v>
      </c>
      <c r="AD246" s="16">
        <v>0.31045903686583398</v>
      </c>
      <c r="AE246" s="16">
        <v>0.483652021302235</v>
      </c>
      <c r="AF246" s="16">
        <v>0.34091076845372198</v>
      </c>
      <c r="AG246" s="16">
        <v>0.50805372390372305</v>
      </c>
      <c r="AH246" s="16">
        <v>0.72068224024970695</v>
      </c>
      <c r="AJ246" s="5">
        <v>241</v>
      </c>
      <c r="AK246" s="16">
        <v>0.29751522703910599</v>
      </c>
      <c r="AL246" s="16">
        <v>-0.36378999708995602</v>
      </c>
      <c r="AM246" s="16">
        <v>2.3959260335754701E-2</v>
      </c>
      <c r="AN246" s="16">
        <v>-0.36994286465264498</v>
      </c>
      <c r="AO246" s="16">
        <v>-0.32147448737486001</v>
      </c>
      <c r="AP246" s="16">
        <v>0.73373286174260099</v>
      </c>
      <c r="AW246" s="5">
        <v>241</v>
      </c>
      <c r="AX246" s="16">
        <v>-0.46667811632329398</v>
      </c>
      <c r="AY246" s="16">
        <v>0.32938525058516399</v>
      </c>
      <c r="AZ246" s="16">
        <v>0.82080259059702698</v>
      </c>
    </row>
    <row r="247" spans="28:52">
      <c r="AB247" s="5">
        <v>242</v>
      </c>
      <c r="AC247" s="16">
        <v>0.98798206894217799</v>
      </c>
      <c r="AD247" s="16">
        <v>0.319887704025972</v>
      </c>
      <c r="AE247" s="16">
        <v>0.90947041255377603</v>
      </c>
      <c r="AF247" s="16">
        <v>0.17711751633636399</v>
      </c>
      <c r="AG247" s="16">
        <v>4.4839366598665702E-3</v>
      </c>
      <c r="AH247" s="16">
        <v>7.3371144409029004E-2</v>
      </c>
      <c r="AJ247" s="5">
        <v>242</v>
      </c>
      <c r="AK247" s="16">
        <v>0.27076301097046002</v>
      </c>
      <c r="AL247" s="16">
        <v>-0.391163974479532</v>
      </c>
      <c r="AM247" s="16">
        <v>7.1501232891958602E-2</v>
      </c>
      <c r="AN247" s="16">
        <v>-0.340569237025594</v>
      </c>
      <c r="AO247" s="16">
        <v>-0.34226424386241899</v>
      </c>
      <c r="AP247" s="16">
        <v>0.73173321150512605</v>
      </c>
      <c r="AW247" s="5">
        <v>242</v>
      </c>
      <c r="AX247" s="16">
        <v>-0.52462477794629703</v>
      </c>
      <c r="AY247" s="16">
        <v>0.338700793555261</v>
      </c>
      <c r="AZ247" s="16">
        <v>0.78105737002290798</v>
      </c>
    </row>
    <row r="248" spans="28:52">
      <c r="AB248" s="5">
        <v>243</v>
      </c>
      <c r="AC248" s="16">
        <v>0.93949960897552798</v>
      </c>
      <c r="AD248" s="16">
        <v>0.22560653239528899</v>
      </c>
      <c r="AE248" s="16">
        <v>0.26621051918293298</v>
      </c>
      <c r="AF248" s="16">
        <v>0.95488704119862799</v>
      </c>
      <c r="AG248" s="16">
        <v>0.19142274895141601</v>
      </c>
      <c r="AH248" s="16">
        <v>9.2810889646377695E-2</v>
      </c>
      <c r="AJ248" s="5">
        <v>243</v>
      </c>
      <c r="AK248" s="16">
        <v>0.58443669080244498</v>
      </c>
      <c r="AL248" s="16">
        <v>-3.3543546482977402E-2</v>
      </c>
      <c r="AM248" s="16">
        <v>-0.46961069319366699</v>
      </c>
      <c r="AN248" s="16">
        <v>-0.44313407978128699</v>
      </c>
      <c r="AO248" s="16">
        <v>-0.114825997608777</v>
      </c>
      <c r="AP248" s="16">
        <v>0.47667762626426402</v>
      </c>
      <c r="AW248" s="5">
        <v>243</v>
      </c>
      <c r="AX248" s="16">
        <v>0.156392320499147</v>
      </c>
      <c r="AY248" s="16">
        <v>-3.5691374260803599E-2</v>
      </c>
      <c r="AZ248" s="16">
        <v>0.98704993183760903</v>
      </c>
    </row>
    <row r="249" spans="28:52">
      <c r="AB249" s="5">
        <v>244</v>
      </c>
      <c r="AC249" s="16">
        <v>0.821681569206135</v>
      </c>
      <c r="AD249" s="16">
        <v>0.37233559743537098</v>
      </c>
      <c r="AE249" s="16">
        <v>0.26112198907108802</v>
      </c>
      <c r="AF249" s="16">
        <v>0.508825686201821</v>
      </c>
      <c r="AG249" s="16">
        <v>0.73899029144420103</v>
      </c>
      <c r="AH249" s="16">
        <v>0.62374125448550899</v>
      </c>
      <c r="AJ249" s="5">
        <v>244</v>
      </c>
      <c r="AK249" s="16">
        <v>0.529268259653355</v>
      </c>
      <c r="AL249" s="16">
        <v>0.108223411111338</v>
      </c>
      <c r="AM249" s="16">
        <v>-0.55982674142502398</v>
      </c>
      <c r="AN249" s="16">
        <v>-0.49454719914803102</v>
      </c>
      <c r="AO249" s="16">
        <v>3.05584817716694E-2</v>
      </c>
      <c r="AP249" s="16">
        <v>0.38632378803669298</v>
      </c>
      <c r="AW249" s="5">
        <v>244</v>
      </c>
      <c r="AX249" s="16">
        <v>0.39743507364761799</v>
      </c>
      <c r="AY249" s="16">
        <v>-1.90827054726691E-2</v>
      </c>
      <c r="AZ249" s="16">
        <v>0.91743185702955399</v>
      </c>
    </row>
    <row r="250" spans="28:52">
      <c r="AB250" s="5">
        <v>245</v>
      </c>
      <c r="AC250" s="16">
        <v>0.32203961456373298</v>
      </c>
      <c r="AD250" s="16">
        <v>0.74559749427146604</v>
      </c>
      <c r="AE250" s="16">
        <v>0.22888875036648901</v>
      </c>
      <c r="AF250" s="16">
        <v>0.48628186590461803</v>
      </c>
      <c r="AG250" s="16">
        <v>0.14812192483176501</v>
      </c>
      <c r="AH250" s="16">
        <v>0.41175391307042097</v>
      </c>
      <c r="AJ250" s="5">
        <v>245</v>
      </c>
      <c r="AK250" s="16">
        <v>0.71173505928381198</v>
      </c>
      <c r="AL250" s="16">
        <v>-0.32790116317628198</v>
      </c>
      <c r="AM250" s="16">
        <v>-0.222466705894417</v>
      </c>
      <c r="AN250" s="16">
        <v>1.68460451049918E-2</v>
      </c>
      <c r="AO250" s="16">
        <v>-0.48926835338939501</v>
      </c>
      <c r="AP250" s="16">
        <v>0.31105511807128999</v>
      </c>
      <c r="AW250" s="5">
        <v>245</v>
      </c>
      <c r="AX250" s="16">
        <v>-0.42942301392121601</v>
      </c>
      <c r="AY250" s="16">
        <v>-0.437220891539922</v>
      </c>
      <c r="AZ250" s="16">
        <v>0.79021121620380597</v>
      </c>
    </row>
    <row r="251" spans="28:52">
      <c r="AB251" s="5">
        <v>246</v>
      </c>
      <c r="AC251" s="16">
        <v>4.4815092589160298E-2</v>
      </c>
      <c r="AD251" s="16">
        <v>0.46836533502215599</v>
      </c>
      <c r="AE251" s="16">
        <v>0.84088285972858701</v>
      </c>
      <c r="AF251" s="16">
        <v>0.335604712084208</v>
      </c>
      <c r="AG251" s="16">
        <v>0.187916532452121</v>
      </c>
      <c r="AH251" s="16">
        <v>0.90671518491248904</v>
      </c>
      <c r="AJ251" s="5">
        <v>246</v>
      </c>
      <c r="AK251" s="16">
        <v>0.44561178182421801</v>
      </c>
      <c r="AL251" s="16">
        <v>5.06742953604295E-2</v>
      </c>
      <c r="AM251" s="16">
        <v>-0.46609624731379401</v>
      </c>
      <c r="AN251" s="16">
        <v>-0.56381323280268203</v>
      </c>
      <c r="AO251" s="16">
        <v>2.0484465489574999E-2</v>
      </c>
      <c r="AP251" s="16">
        <v>0.51313893744225203</v>
      </c>
      <c r="AW251" s="5">
        <v>246</v>
      </c>
      <c r="AX251" s="16">
        <v>0.30326918243915901</v>
      </c>
      <c r="AY251" s="16">
        <v>0.15612943130107801</v>
      </c>
      <c r="AZ251" s="16">
        <v>0.94002734175154201</v>
      </c>
    </row>
    <row r="252" spans="28:52">
      <c r="AB252" s="5">
        <v>247</v>
      </c>
      <c r="AC252" s="16">
        <v>0.12637103966712801</v>
      </c>
      <c r="AD252" s="16">
        <v>0.16598064928362799</v>
      </c>
      <c r="AE252" s="16">
        <v>0.72776019496327904</v>
      </c>
      <c r="AF252" s="16">
        <v>0.91011006138047001</v>
      </c>
      <c r="AG252" s="16">
        <v>0.22449983596880699</v>
      </c>
      <c r="AH252" s="16">
        <v>4.69119046622457E-2</v>
      </c>
      <c r="AJ252" s="5">
        <v>247</v>
      </c>
      <c r="AK252" s="16">
        <v>0.31777486267986099</v>
      </c>
      <c r="AL252" s="16">
        <v>0.22453231546612401</v>
      </c>
      <c r="AM252" s="16">
        <v>-0.531111946376988</v>
      </c>
      <c r="AN252" s="16">
        <v>-0.61016393075036401</v>
      </c>
      <c r="AO252" s="16">
        <v>0.21333708369712701</v>
      </c>
      <c r="AP252" s="16">
        <v>0.38563161528424</v>
      </c>
      <c r="AW252" s="5">
        <v>247</v>
      </c>
      <c r="AX252" s="16">
        <v>0.58414486918619002</v>
      </c>
      <c r="AY252" s="16">
        <v>0.211349781464516</v>
      </c>
      <c r="AZ252" s="16">
        <v>0.78364918266191597</v>
      </c>
    </row>
    <row r="253" spans="28:52">
      <c r="AB253" s="5">
        <v>248</v>
      </c>
      <c r="AC253" s="16">
        <v>0.36817189956568402</v>
      </c>
      <c r="AD253" s="16">
        <v>0.89880869851449796</v>
      </c>
      <c r="AE253" s="16">
        <v>0.34772214522848199</v>
      </c>
      <c r="AF253" s="16">
        <v>0.23968234669245</v>
      </c>
      <c r="AG253" s="16">
        <v>8.3167406203465702E-2</v>
      </c>
      <c r="AH253" s="16">
        <v>0.60880409702443905</v>
      </c>
      <c r="AJ253" s="5">
        <v>248</v>
      </c>
      <c r="AK253" s="16">
        <v>0.63983845497976</v>
      </c>
      <c r="AL253" s="16">
        <v>3.91252728148394E-2</v>
      </c>
      <c r="AM253" s="16">
        <v>-0.55865072444266395</v>
      </c>
      <c r="AN253" s="16">
        <v>-0.38673323133556697</v>
      </c>
      <c r="AO253" s="16">
        <v>-8.1187730537096298E-2</v>
      </c>
      <c r="AP253" s="16">
        <v>0.34760795852072701</v>
      </c>
      <c r="AW253" s="5">
        <v>248</v>
      </c>
      <c r="AX253" s="16">
        <v>0.27415914765119298</v>
      </c>
      <c r="AY253" s="16">
        <v>-0.182476328733991</v>
      </c>
      <c r="AZ253" s="16">
        <v>0.94421350917339897</v>
      </c>
    </row>
    <row r="254" spans="28:52">
      <c r="AB254" s="5">
        <v>249</v>
      </c>
      <c r="AC254" s="16">
        <v>0.147775026558356</v>
      </c>
      <c r="AD254" s="16">
        <v>0.81780712817504997</v>
      </c>
      <c r="AE254" s="16">
        <v>0.30213425462697202</v>
      </c>
      <c r="AF254" s="16">
        <v>0.70355887464146405</v>
      </c>
      <c r="AG254" s="16">
        <v>0.94424936744744403</v>
      </c>
      <c r="AH254" s="16">
        <v>6.4237020320781102E-2</v>
      </c>
      <c r="AJ254" s="5">
        <v>249</v>
      </c>
      <c r="AK254" s="16">
        <v>0.27070625904242501</v>
      </c>
      <c r="AL254" s="16">
        <v>-0.44141946703372398</v>
      </c>
      <c r="AM254" s="16">
        <v>0.129956230903018</v>
      </c>
      <c r="AN254" s="16">
        <v>-0.25731869121379503</v>
      </c>
      <c r="AO254" s="16">
        <v>-0.40066248994544401</v>
      </c>
      <c r="AP254" s="16">
        <v>0.69873815824751895</v>
      </c>
      <c r="AW254" s="5">
        <v>249</v>
      </c>
      <c r="AX254" s="16">
        <v>-0.62964503890939505</v>
      </c>
      <c r="AY254" s="16">
        <v>0.28410663643853001</v>
      </c>
      <c r="AZ254" s="16">
        <v>0.72307022042718705</v>
      </c>
    </row>
    <row r="255" spans="28:52">
      <c r="AB255" s="5">
        <v>250</v>
      </c>
      <c r="AC255" s="16">
        <v>0.52111329907549198</v>
      </c>
      <c r="AD255" s="16">
        <v>0.80874454136436802</v>
      </c>
      <c r="AE255" s="16">
        <v>0.60107482131515499</v>
      </c>
      <c r="AF255" s="16">
        <v>0.54147687949480205</v>
      </c>
      <c r="AG255" s="16">
        <v>0.496491213064927</v>
      </c>
      <c r="AH255" s="16">
        <v>0.66828234358871796</v>
      </c>
      <c r="AJ255" s="5">
        <v>250</v>
      </c>
      <c r="AK255" s="16">
        <v>0.66078275539468501</v>
      </c>
      <c r="AL255" s="16">
        <v>0.119177053931146</v>
      </c>
      <c r="AM255" s="16">
        <v>-0.62934184772067203</v>
      </c>
      <c r="AN255" s="16">
        <v>-0.32884834844810201</v>
      </c>
      <c r="AO255" s="16">
        <v>-3.1440907674012697E-2</v>
      </c>
      <c r="AP255" s="16">
        <v>0.20967129451695601</v>
      </c>
      <c r="AW255" s="5">
        <v>250</v>
      </c>
      <c r="AX255" s="16">
        <v>0.39788918695935599</v>
      </c>
      <c r="AY255" s="16">
        <v>-0.30546419852915901</v>
      </c>
      <c r="AZ255" s="16">
        <v>0.86508717369551502</v>
      </c>
    </row>
    <row r="256" spans="28:52">
      <c r="AB256" s="5">
        <v>251</v>
      </c>
      <c r="AC256" s="16">
        <v>0.494510489047016</v>
      </c>
      <c r="AD256" s="16">
        <v>0.487007709324</v>
      </c>
      <c r="AE256" s="16">
        <v>0.84606363197352397</v>
      </c>
      <c r="AF256" s="16">
        <v>0.211208582221735</v>
      </c>
      <c r="AG256" s="16">
        <v>0.48157306041564801</v>
      </c>
      <c r="AH256" s="16">
        <v>0.50652834650120004</v>
      </c>
      <c r="AJ256" s="5">
        <v>251</v>
      </c>
      <c r="AK256" s="16">
        <v>0.25484053869273898</v>
      </c>
      <c r="AL256" s="16">
        <v>0.279447015077459</v>
      </c>
      <c r="AM256" s="16">
        <v>-0.53414650446483403</v>
      </c>
      <c r="AN256" s="16">
        <v>-0.61648132747321005</v>
      </c>
      <c r="AO256" s="16">
        <v>0.27930596577209399</v>
      </c>
      <c r="AP256" s="16">
        <v>0.33703431239574999</v>
      </c>
      <c r="AW256" s="5">
        <v>251</v>
      </c>
      <c r="AX256" s="16">
        <v>0.66682942495027098</v>
      </c>
      <c r="AY256" s="16">
        <v>0.239774135980234</v>
      </c>
      <c r="AZ256" s="16">
        <v>0.70558265329389402</v>
      </c>
    </row>
    <row r="257" spans="28:52">
      <c r="AB257" s="5">
        <v>252</v>
      </c>
      <c r="AC257" s="16">
        <v>0.111789244073012</v>
      </c>
      <c r="AD257" s="16">
        <v>0.59125620160621095</v>
      </c>
      <c r="AE257" s="16">
        <v>7.6428925355840102E-2</v>
      </c>
      <c r="AF257" s="16">
        <v>0.40836290378991003</v>
      </c>
      <c r="AG257" s="16">
        <v>0.36417005052357998</v>
      </c>
      <c r="AH257" s="16">
        <v>0.17063075071039499</v>
      </c>
      <c r="AJ257" s="5">
        <v>252</v>
      </c>
      <c r="AK257" s="16">
        <v>0.43970972607102998</v>
      </c>
      <c r="AL257" s="16">
        <v>-0.37058738944021602</v>
      </c>
      <c r="AM257" s="16">
        <v>-5.4623073592082301E-2</v>
      </c>
      <c r="AN257" s="16">
        <v>-0.28871971589939999</v>
      </c>
      <c r="AO257" s="16">
        <v>-0.38508665247894702</v>
      </c>
      <c r="AP257" s="16">
        <v>0.65930710533961601</v>
      </c>
      <c r="AW257" s="5">
        <v>252</v>
      </c>
      <c r="AX257" s="16">
        <v>-0.47320316695433701</v>
      </c>
      <c r="AY257" s="16">
        <v>0.129334958485195</v>
      </c>
      <c r="AZ257" s="16">
        <v>0.87140761426282598</v>
      </c>
    </row>
    <row r="258" spans="28:52">
      <c r="AB258" s="5">
        <v>253</v>
      </c>
      <c r="AC258" s="16">
        <v>0.72241038038747596</v>
      </c>
      <c r="AD258" s="16">
        <v>0.69875466013819398</v>
      </c>
      <c r="AE258" s="16">
        <v>0.962745776873834</v>
      </c>
      <c r="AF258" s="16">
        <v>0.65286517261786203</v>
      </c>
      <c r="AG258" s="16">
        <v>0.93336777187258302</v>
      </c>
      <c r="AH258" s="16">
        <v>0.51341679627727199</v>
      </c>
      <c r="AJ258" s="5">
        <v>253</v>
      </c>
      <c r="AK258" s="16">
        <v>0.70356657638501396</v>
      </c>
      <c r="AL258" s="16">
        <v>-0.20965448338092499</v>
      </c>
      <c r="AM258" s="16">
        <v>-0.35913428842148298</v>
      </c>
      <c r="AN258" s="16">
        <v>-0.20456775736373201</v>
      </c>
      <c r="AO258" s="16">
        <v>-0.34443228796353098</v>
      </c>
      <c r="AP258" s="16">
        <v>0.41422224074465702</v>
      </c>
      <c r="AW258" s="5">
        <v>253</v>
      </c>
      <c r="AX258" s="16">
        <v>-0.177450793667702</v>
      </c>
      <c r="AY258" s="16">
        <v>-0.27589540869666601</v>
      </c>
      <c r="AZ258" s="16">
        <v>0.94466551666207099</v>
      </c>
    </row>
    <row r="259" spans="28:52">
      <c r="AB259" s="5">
        <v>254</v>
      </c>
      <c r="AC259" s="16">
        <v>0.96387168111150801</v>
      </c>
      <c r="AD259" s="16">
        <v>0.46920391658131699</v>
      </c>
      <c r="AE259" s="16">
        <v>0.86925942057640104</v>
      </c>
      <c r="AF259" s="16">
        <v>0.95764318615072497</v>
      </c>
      <c r="AG259" s="16">
        <v>2.0938684400335101E-2</v>
      </c>
      <c r="AH259" s="16">
        <v>0.81146812876174501</v>
      </c>
      <c r="AJ259" s="5">
        <v>254</v>
      </c>
      <c r="AK259" s="16">
        <v>0.45693015109115498</v>
      </c>
      <c r="AL259" s="16">
        <v>-0.293954716632845</v>
      </c>
      <c r="AM259" s="16">
        <v>-0.147834453454044</v>
      </c>
      <c r="AN259" s="16">
        <v>-0.37465737880905797</v>
      </c>
      <c r="AO259" s="16">
        <v>-0.30909569763711098</v>
      </c>
      <c r="AP259" s="16">
        <v>0.66861209544190303</v>
      </c>
      <c r="AW259" s="5">
        <v>254</v>
      </c>
      <c r="AX259" s="16">
        <v>-0.32021303739471302</v>
      </c>
      <c r="AY259" s="16">
        <v>0.156526885335356</v>
      </c>
      <c r="AZ259" s="16">
        <v>0.93432486032666995</v>
      </c>
    </row>
    <row r="260" spans="28:52">
      <c r="AB260" s="5">
        <v>255</v>
      </c>
      <c r="AC260" s="16">
        <v>0.60801430494144604</v>
      </c>
      <c r="AD260" s="16">
        <v>0.94311179021885205</v>
      </c>
      <c r="AE260" s="16">
        <v>0.86376650360206797</v>
      </c>
      <c r="AF260" s="16">
        <v>0.77391517168701296</v>
      </c>
      <c r="AG260" s="16">
        <v>0.77393005397651005</v>
      </c>
      <c r="AH260" s="16">
        <v>0.30167190144522799</v>
      </c>
      <c r="AJ260" s="5">
        <v>255</v>
      </c>
      <c r="AK260" s="16">
        <v>0.49345978688433101</v>
      </c>
      <c r="AL260" s="16">
        <v>-0.34746945001942497</v>
      </c>
      <c r="AM260" s="16">
        <v>-0.110701914701376</v>
      </c>
      <c r="AN260" s="16">
        <v>-0.28268416594808499</v>
      </c>
      <c r="AO260" s="16">
        <v>-0.38275787218295498</v>
      </c>
      <c r="AP260" s="16">
        <v>0.63015361596750996</v>
      </c>
      <c r="AW260" s="5">
        <v>255</v>
      </c>
      <c r="AX260" s="16">
        <v>-0.426429146055613</v>
      </c>
      <c r="AY260" s="16">
        <v>6.3614830900788705E-2</v>
      </c>
      <c r="AZ260" s="16">
        <v>0.90228118498656396</v>
      </c>
    </row>
    <row r="261" spans="28:52">
      <c r="AB261" s="5">
        <v>256</v>
      </c>
      <c r="AC261" s="16">
        <v>0.75989759541010904</v>
      </c>
      <c r="AD261" s="16">
        <v>0.88093238351712699</v>
      </c>
      <c r="AE261" s="16">
        <v>0.71506239097457802</v>
      </c>
      <c r="AF261" s="16">
        <v>0.28243370202543699</v>
      </c>
      <c r="AG261" s="16">
        <v>0.88680591696380096</v>
      </c>
      <c r="AH261" s="16">
        <v>0.31936689451286898</v>
      </c>
      <c r="AJ261" s="5">
        <v>256</v>
      </c>
      <c r="AK261" s="16">
        <v>0.77674849635379595</v>
      </c>
      <c r="AL261" s="16">
        <v>-0.14358859697402401</v>
      </c>
      <c r="AM261" s="16">
        <v>-0.44535150764914</v>
      </c>
      <c r="AN261" s="16">
        <v>-9.7872015424718406E-2</v>
      </c>
      <c r="AO261" s="16">
        <v>-0.331396988704655</v>
      </c>
      <c r="AP261" s="16">
        <v>0.241460612398743</v>
      </c>
      <c r="AW261" s="5">
        <v>256</v>
      </c>
      <c r="AX261" s="16">
        <v>-8.0109165156515894E-2</v>
      </c>
      <c r="AY261" s="16">
        <v>-0.48480696426803899</v>
      </c>
      <c r="AZ261" s="16">
        <v>0.87094473346219803</v>
      </c>
    </row>
    <row r="262" spans="28:52">
      <c r="AB262" s="5">
        <v>257</v>
      </c>
      <c r="AC262" s="16">
        <v>0.67612417716248996</v>
      </c>
      <c r="AD262" s="16">
        <v>0.95443066490110395</v>
      </c>
      <c r="AE262" s="16">
        <v>0.22905373331747</v>
      </c>
      <c r="AF262" s="16">
        <v>0.55786705954150995</v>
      </c>
      <c r="AG262" s="16">
        <v>0.70924581355893601</v>
      </c>
      <c r="AH262" s="16">
        <v>0.30402650726917602</v>
      </c>
      <c r="AJ262" s="5">
        <v>257</v>
      </c>
      <c r="AK262" s="16">
        <v>0.60667199554028794</v>
      </c>
      <c r="AL262" s="16">
        <v>-0.15653946258099</v>
      </c>
      <c r="AM262" s="16">
        <v>-0.36784337275254497</v>
      </c>
      <c r="AN262" s="16">
        <v>-0.37053107467401503</v>
      </c>
      <c r="AO262" s="16">
        <v>-0.238828622787743</v>
      </c>
      <c r="AP262" s="16">
        <v>0.52707053725500497</v>
      </c>
      <c r="AW262" s="5">
        <v>257</v>
      </c>
      <c r="AX262" s="16">
        <v>-6.41854690181103E-2</v>
      </c>
      <c r="AY262" s="16">
        <v>-5.6313506285019299E-2</v>
      </c>
      <c r="AZ262" s="16">
        <v>0.99634783861961596</v>
      </c>
    </row>
    <row r="263" spans="28:52">
      <c r="AB263" s="5">
        <v>258</v>
      </c>
      <c r="AC263" s="16">
        <v>0.28765020634479399</v>
      </c>
      <c r="AD263" s="16">
        <v>0.21533728980668901</v>
      </c>
      <c r="AE263" s="16">
        <v>7.7379062825809905E-2</v>
      </c>
      <c r="AF263" s="16">
        <v>0.17494152039702299</v>
      </c>
      <c r="AG263" s="16">
        <v>0.83565773429205104</v>
      </c>
      <c r="AH263" s="16">
        <v>0.81082651995805699</v>
      </c>
      <c r="AJ263" s="5">
        <v>258</v>
      </c>
      <c r="AK263" s="16">
        <v>0.128830776334389</v>
      </c>
      <c r="AL263" s="16">
        <v>-0.25916468160254402</v>
      </c>
      <c r="AM263" s="16">
        <v>2.4546972425670902E-2</v>
      </c>
      <c r="AN263" s="16">
        <v>-0.52559925429808796</v>
      </c>
      <c r="AO263" s="16">
        <v>-0.15337774876006</v>
      </c>
      <c r="AP263" s="16">
        <v>0.78476393590063298</v>
      </c>
      <c r="AW263" s="5">
        <v>258</v>
      </c>
      <c r="AX263" s="16">
        <v>-0.28212349053562003</v>
      </c>
      <c r="AY263" s="16">
        <v>0.57022193257420395</v>
      </c>
      <c r="AZ263" s="16">
        <v>0.77152659300538995</v>
      </c>
    </row>
    <row r="264" spans="28:52">
      <c r="AB264" s="5">
        <v>259</v>
      </c>
      <c r="AC264" s="16">
        <v>0.221443936725154</v>
      </c>
      <c r="AD264" s="16">
        <v>0.145246745385505</v>
      </c>
      <c r="AE264" s="16">
        <v>0.88967397578052698</v>
      </c>
      <c r="AF264" s="16">
        <v>0.33474591411741</v>
      </c>
      <c r="AG264" s="16">
        <v>0.51393797401071895</v>
      </c>
      <c r="AH264" s="16">
        <v>4.5591536850972697E-2</v>
      </c>
      <c r="AJ264" s="5">
        <v>259</v>
      </c>
      <c r="AK264" s="16">
        <v>0.60515410770353995</v>
      </c>
      <c r="AL264" s="16">
        <v>0.14289894733329001</v>
      </c>
      <c r="AM264" s="16">
        <v>-0.623655012841136</v>
      </c>
      <c r="AN264" s="16">
        <v>-0.39845901762010599</v>
      </c>
      <c r="AO264" s="16">
        <v>1.8500905137594999E-2</v>
      </c>
      <c r="AP264" s="16">
        <v>0.25556007028681499</v>
      </c>
      <c r="AW264" s="5">
        <v>259</v>
      </c>
      <c r="AX264" s="16">
        <v>0.44518267006316298</v>
      </c>
      <c r="AY264" s="16">
        <v>-0.20133245958785201</v>
      </c>
      <c r="AZ264" s="16">
        <v>0.87251225298244395</v>
      </c>
    </row>
    <row r="265" spans="28:52">
      <c r="AB265" s="5">
        <v>260</v>
      </c>
      <c r="AC265" s="16">
        <v>0.72151266709403605</v>
      </c>
      <c r="AD265" s="16">
        <v>0.63588223523848797</v>
      </c>
      <c r="AE265" s="16">
        <v>0.85253039783334195</v>
      </c>
      <c r="AF265" s="16">
        <v>0.81064163962282698</v>
      </c>
      <c r="AG265" s="16">
        <v>0.79179113613654795</v>
      </c>
      <c r="AH265" s="16">
        <v>0.294241478085706</v>
      </c>
      <c r="AJ265" s="5">
        <v>260</v>
      </c>
      <c r="AK265" s="16">
        <v>0.182938828002602</v>
      </c>
      <c r="AL265" s="16">
        <v>-0.13550350657486601</v>
      </c>
      <c r="AM265" s="16">
        <v>-0.13382378944468601</v>
      </c>
      <c r="AN265" s="16">
        <v>-0.60999100437731102</v>
      </c>
      <c r="AO265" s="16">
        <v>-4.91150385579164E-2</v>
      </c>
      <c r="AP265" s="16">
        <v>0.745494510952177</v>
      </c>
      <c r="AW265" s="5">
        <v>260</v>
      </c>
      <c r="AX265" s="16">
        <v>-4.40715120003672E-2</v>
      </c>
      <c r="AY265" s="16">
        <v>0.53677047798224897</v>
      </c>
      <c r="AZ265" s="16">
        <v>0.842576498275596</v>
      </c>
    </row>
    <row r="266" spans="28:52">
      <c r="AB266" s="5">
        <v>261</v>
      </c>
      <c r="AC266" s="16">
        <v>0.79020229186630497</v>
      </c>
      <c r="AD266" s="16">
        <v>0.281137180792769</v>
      </c>
      <c r="AE266" s="16">
        <v>0.39699009652151301</v>
      </c>
      <c r="AF266" s="16">
        <v>0.73117429238754295</v>
      </c>
      <c r="AG266" s="16">
        <v>0.22287668789364801</v>
      </c>
      <c r="AH266" s="16">
        <v>0.768208538063335</v>
      </c>
      <c r="AJ266" s="5">
        <v>261</v>
      </c>
      <c r="AK266" s="16">
        <v>0.74167027090677895</v>
      </c>
      <c r="AL266" s="16">
        <v>-0.28838237823898399</v>
      </c>
      <c r="AM266" s="16">
        <v>-0.27672412146480602</v>
      </c>
      <c r="AN266" s="16">
        <v>1.6858055463089501E-2</v>
      </c>
      <c r="AO266" s="16">
        <v>-0.46494614944197199</v>
      </c>
      <c r="AP266" s="16">
        <v>0.271524322775894</v>
      </c>
      <c r="AW266" s="5">
        <v>261</v>
      </c>
      <c r="AX266" s="16">
        <v>-0.35781203348014401</v>
      </c>
      <c r="AY266" s="16">
        <v>-0.48597081757088301</v>
      </c>
      <c r="AZ266" s="16">
        <v>0.79737250554843198</v>
      </c>
    </row>
    <row r="267" spans="28:52">
      <c r="AB267" s="5">
        <v>262</v>
      </c>
      <c r="AC267" s="16">
        <v>0.30957400350894498</v>
      </c>
      <c r="AD267" s="16">
        <v>0.203025251475833</v>
      </c>
      <c r="AE267" s="16">
        <v>0.34209104104045601</v>
      </c>
      <c r="AF267" s="16">
        <v>0.89406281091610196</v>
      </c>
      <c r="AG267" s="16">
        <v>0.56711157250526201</v>
      </c>
      <c r="AH267" s="16">
        <v>0.33670927951769603</v>
      </c>
      <c r="AJ267" s="5">
        <v>262</v>
      </c>
      <c r="AK267" s="16">
        <v>0.50973800601949704</v>
      </c>
      <c r="AL267" s="16">
        <v>0.125970144302258</v>
      </c>
      <c r="AM267" s="16">
        <v>-0.56357424752400398</v>
      </c>
      <c r="AN267" s="16">
        <v>-0.50787279729332002</v>
      </c>
      <c r="AO267" s="16">
        <v>5.38362415045072E-2</v>
      </c>
      <c r="AP267" s="16">
        <v>0.38190265299106202</v>
      </c>
      <c r="AW267" s="5">
        <v>262</v>
      </c>
      <c r="AX267" s="16">
        <v>0.42709584737328699</v>
      </c>
      <c r="AY267" s="16">
        <v>7.8457758532476897E-4</v>
      </c>
      <c r="AZ267" s="16">
        <v>0.90420601734186201</v>
      </c>
    </row>
    <row r="268" spans="28:52">
      <c r="AB268" s="5">
        <v>263</v>
      </c>
      <c r="AC268" s="16">
        <v>0.58766720392215199</v>
      </c>
      <c r="AD268" s="16">
        <v>0.809078584495872</v>
      </c>
      <c r="AE268" s="16">
        <v>0.34351006590159899</v>
      </c>
      <c r="AF268" s="16">
        <v>0.57046233466290497</v>
      </c>
      <c r="AG268" s="16">
        <v>0.70231246286953297</v>
      </c>
      <c r="AH268" s="16">
        <v>0.81042173616741497</v>
      </c>
      <c r="AJ268" s="5">
        <v>263</v>
      </c>
      <c r="AK268" s="16">
        <v>0.22829299473474701</v>
      </c>
      <c r="AL268" s="16">
        <v>0.15798276441105299</v>
      </c>
      <c r="AM268" s="16">
        <v>-0.42343080104634101</v>
      </c>
      <c r="AN268" s="16">
        <v>-0.66766449652779403</v>
      </c>
      <c r="AO268" s="16">
        <v>0.195137806311594</v>
      </c>
      <c r="AP268" s="16">
        <v>0.50968173211674095</v>
      </c>
      <c r="AW268" s="5">
        <v>263</v>
      </c>
      <c r="AX268" s="16">
        <v>0.47092665743017897</v>
      </c>
      <c r="AY268" s="16">
        <v>0.384948751784701</v>
      </c>
      <c r="AZ268" s="16">
        <v>0.79375219191065305</v>
      </c>
    </row>
    <row r="269" spans="28:52">
      <c r="AB269" s="5">
        <v>264</v>
      </c>
      <c r="AC269" s="16">
        <v>0.78689855857793101</v>
      </c>
      <c r="AD269" s="16">
        <v>0.44012962623299201</v>
      </c>
      <c r="AE269" s="16">
        <v>0.25811554339678799</v>
      </c>
      <c r="AF269" s="16">
        <v>0.81546811549002796</v>
      </c>
      <c r="AG269" s="16">
        <v>0.94916188114466205</v>
      </c>
      <c r="AH269" s="16">
        <v>0.88429344033806001</v>
      </c>
      <c r="AJ269" s="5">
        <v>264</v>
      </c>
      <c r="AK269" s="16">
        <v>0.48821405615177799</v>
      </c>
      <c r="AL269" s="16">
        <v>-1.20456948576199E-2</v>
      </c>
      <c r="AM269" s="16">
        <v>-0.43626902187582201</v>
      </c>
      <c r="AN269" s="16">
        <v>-0.52708147688046803</v>
      </c>
      <c r="AO269" s="16">
        <v>-5.1945034275956398E-2</v>
      </c>
      <c r="AP269" s="16">
        <v>0.53912717173808899</v>
      </c>
      <c r="AW269" s="5">
        <v>264</v>
      </c>
      <c r="AX269" s="16">
        <v>0.19636260873017</v>
      </c>
      <c r="AY269" s="16">
        <v>0.11905494307742</v>
      </c>
      <c r="AZ269" s="16">
        <v>0.973276757538591</v>
      </c>
    </row>
    <row r="270" spans="28:52">
      <c r="AB270" s="5">
        <v>265</v>
      </c>
      <c r="AC270" s="16">
        <v>0.22490016602290899</v>
      </c>
      <c r="AD270" s="16">
        <v>2.9000722128369599E-2</v>
      </c>
      <c r="AE270" s="16">
        <v>9.6684781723357302E-3</v>
      </c>
      <c r="AF270" s="16">
        <v>0.32770969862235</v>
      </c>
      <c r="AG270" s="16">
        <v>0.20982417628646599</v>
      </c>
      <c r="AH270" s="16">
        <v>0.73345243750144795</v>
      </c>
      <c r="AJ270" s="5">
        <v>265</v>
      </c>
      <c r="AK270" s="16">
        <v>0.54844824576789097</v>
      </c>
      <c r="AL270" s="16">
        <v>-0.34819278708725698</v>
      </c>
      <c r="AM270" s="16">
        <v>-0.13900256003327899</v>
      </c>
      <c r="AN270" s="16">
        <v>-0.23233915791701901</v>
      </c>
      <c r="AO270" s="16">
        <v>-0.40944568573461199</v>
      </c>
      <c r="AP270" s="16">
        <v>0.58053194500427596</v>
      </c>
      <c r="AW270" s="5">
        <v>265</v>
      </c>
      <c r="AX270" s="16">
        <v>-0.43044799049874299</v>
      </c>
      <c r="AY270" s="16">
        <v>-3.39459505810795E-2</v>
      </c>
      <c r="AZ270" s="16">
        <v>0.90197682916482902</v>
      </c>
    </row>
    <row r="271" spans="28:52">
      <c r="AB271" s="5">
        <v>266</v>
      </c>
      <c r="AC271" s="16">
        <v>0.806211490694971</v>
      </c>
      <c r="AD271" s="16">
        <v>0.35406530932343799</v>
      </c>
      <c r="AE271" s="16">
        <v>0.110970761634251</v>
      </c>
      <c r="AF271" s="16">
        <v>0.34988530683056202</v>
      </c>
      <c r="AG271" s="16">
        <v>0.74853709227557397</v>
      </c>
      <c r="AH271" s="16">
        <v>0.49436970876738701</v>
      </c>
      <c r="AJ271" s="5">
        <v>266</v>
      </c>
      <c r="AK271" s="16">
        <v>0.40452786029292598</v>
      </c>
      <c r="AL271" s="16">
        <v>0.21292741448505001</v>
      </c>
      <c r="AM271" s="16">
        <v>-0.57274169184952695</v>
      </c>
      <c r="AN271" s="16">
        <v>-0.56034758323851297</v>
      </c>
      <c r="AO271" s="16">
        <v>0.1682138315566</v>
      </c>
      <c r="AP271" s="16">
        <v>0.34742016875346199</v>
      </c>
      <c r="AW271" s="5">
        <v>266</v>
      </c>
      <c r="AX271" s="16">
        <v>0.56757844830815296</v>
      </c>
      <c r="AY271" s="16">
        <v>9.3380280040284105E-2</v>
      </c>
      <c r="AZ271" s="16">
        <v>0.81800661861484403</v>
      </c>
    </row>
    <row r="272" spans="28:52">
      <c r="AB272" s="5">
        <v>267</v>
      </c>
      <c r="AC272" s="16">
        <v>0.40750644599604902</v>
      </c>
      <c r="AD272" s="16">
        <v>0.51940630680024602</v>
      </c>
      <c r="AE272" s="16">
        <v>0.12025132063383601</v>
      </c>
      <c r="AF272" s="16">
        <v>0.35586129264306499</v>
      </c>
      <c r="AG272" s="16">
        <v>7.9750932678878103E-2</v>
      </c>
      <c r="AH272" s="16">
        <v>0.31467699321682402</v>
      </c>
      <c r="AJ272" s="5">
        <v>267</v>
      </c>
      <c r="AK272" s="16">
        <v>0.76418951945220104</v>
      </c>
      <c r="AL272" s="16">
        <v>-0.26446835081402298</v>
      </c>
      <c r="AM272" s="16">
        <v>-0.30073744377361999</v>
      </c>
      <c r="AN272" s="16">
        <v>7.8066477709471602E-2</v>
      </c>
      <c r="AO272" s="16">
        <v>-0.46345207567857999</v>
      </c>
      <c r="AP272" s="16">
        <v>0.186401873104551</v>
      </c>
      <c r="AW272" s="5">
        <v>267</v>
      </c>
      <c r="AX272" s="16">
        <v>-0.32887553783546097</v>
      </c>
      <c r="AY272" s="16">
        <v>-0.58095147592806096</v>
      </c>
      <c r="AZ272" s="16">
        <v>0.74453761696649601</v>
      </c>
    </row>
    <row r="273" spans="28:52">
      <c r="AB273" s="5">
        <v>268</v>
      </c>
      <c r="AC273" s="16">
        <v>0.95496213286095699</v>
      </c>
      <c r="AD273" s="16">
        <v>0.95648693574433497</v>
      </c>
      <c r="AE273" s="16">
        <v>3.5157313675629999E-2</v>
      </c>
      <c r="AF273" s="16">
        <v>3.4994323937823597E-2</v>
      </c>
      <c r="AG273" s="16">
        <v>0.61998828588736199</v>
      </c>
      <c r="AH273" s="16">
        <v>0.32435357461335002</v>
      </c>
      <c r="AJ273" s="5">
        <v>268</v>
      </c>
      <c r="AK273" s="16">
        <v>0.70127429857906898</v>
      </c>
      <c r="AL273" s="16">
        <v>0.114740684592909</v>
      </c>
      <c r="AM273" s="16">
        <v>-0.63921923581025997</v>
      </c>
      <c r="AN273" s="16">
        <v>-0.252324386696753</v>
      </c>
      <c r="AO273" s="16">
        <v>-6.20550627688089E-2</v>
      </c>
      <c r="AP273" s="16">
        <v>0.13758370210384399</v>
      </c>
      <c r="AW273" s="5">
        <v>268</v>
      </c>
      <c r="AX273" s="16">
        <v>0.37859547262379101</v>
      </c>
      <c r="AY273" s="16">
        <v>-0.414801556322692</v>
      </c>
      <c r="AZ273" s="16">
        <v>0.82740868865425798</v>
      </c>
    </row>
    <row r="274" spans="28:52">
      <c r="AB274" s="5">
        <v>269</v>
      </c>
      <c r="AC274" s="16">
        <v>0.45859852290067599</v>
      </c>
      <c r="AD274" s="16">
        <v>0.21729520746866399</v>
      </c>
      <c r="AE274" s="16">
        <v>0.70737817570950401</v>
      </c>
      <c r="AF274" s="16">
        <v>0.393202581471922</v>
      </c>
      <c r="AG274" s="16">
        <v>5.93595007550205E-2</v>
      </c>
      <c r="AH274" s="16">
        <v>0.81003611456756097</v>
      </c>
      <c r="AJ274" s="5">
        <v>269</v>
      </c>
      <c r="AK274" s="16">
        <v>0.32349157072000001</v>
      </c>
      <c r="AL274" s="16">
        <v>-0.25719669419371</v>
      </c>
      <c r="AM274" s="16">
        <v>-0.104998727352815</v>
      </c>
      <c r="AN274" s="16">
        <v>-0.47859360734113798</v>
      </c>
      <c r="AO274" s="16">
        <v>-0.218492843367185</v>
      </c>
      <c r="AP274" s="16">
        <v>0.73579030153484803</v>
      </c>
      <c r="AW274" s="5">
        <v>269</v>
      </c>
      <c r="AX274" s="16">
        <v>-0.25621691682261699</v>
      </c>
      <c r="AY274" s="16">
        <v>0.35449665266846497</v>
      </c>
      <c r="AZ274" s="16">
        <v>0.899269156029332</v>
      </c>
    </row>
    <row r="275" spans="28:52">
      <c r="AB275" s="5">
        <v>270</v>
      </c>
      <c r="AC275" s="16">
        <v>0.67889016135509495</v>
      </c>
      <c r="AD275" s="16">
        <v>0.177724665682476</v>
      </c>
      <c r="AE275" s="16">
        <v>0.47439736379860098</v>
      </c>
      <c r="AF275" s="16">
        <v>0.69368091763793605</v>
      </c>
      <c r="AG275" s="16">
        <v>0.440804560390617</v>
      </c>
      <c r="AH275" s="16">
        <v>0.86041030996539303</v>
      </c>
      <c r="AJ275" s="5">
        <v>270</v>
      </c>
      <c r="AK275" s="16">
        <v>0.72872480106148796</v>
      </c>
      <c r="AL275" s="16">
        <v>-0.31934126549680403</v>
      </c>
      <c r="AM275" s="16">
        <v>-0.23043964424022001</v>
      </c>
      <c r="AN275" s="16">
        <v>7.4226582638727098E-2</v>
      </c>
      <c r="AO275" s="16">
        <v>-0.49828515682126701</v>
      </c>
      <c r="AP275" s="16">
        <v>0.245114682858077</v>
      </c>
      <c r="AW275" s="5">
        <v>270</v>
      </c>
      <c r="AX275" s="16">
        <v>-0.42628785140654901</v>
      </c>
      <c r="AY275" s="16">
        <v>-0.51464683069825601</v>
      </c>
      <c r="AZ275" s="16">
        <v>0.74392022904282196</v>
      </c>
    </row>
    <row r="276" spans="28:52">
      <c r="AB276" s="5">
        <v>271</v>
      </c>
      <c r="AC276" s="16">
        <v>0.74673215759853595</v>
      </c>
      <c r="AD276" s="16">
        <v>8.8249485098536903E-2</v>
      </c>
      <c r="AE276" s="16">
        <v>0.35016578279873001</v>
      </c>
      <c r="AF276" s="16">
        <v>0.58738916806333197</v>
      </c>
      <c r="AG276" s="16">
        <v>0.30264654467290297</v>
      </c>
      <c r="AH276" s="16">
        <v>0.90539365711495601</v>
      </c>
      <c r="AJ276" s="5">
        <v>271</v>
      </c>
      <c r="AK276" s="16">
        <v>0.68610052640682195</v>
      </c>
      <c r="AL276" s="16">
        <v>-0.34746043498774898</v>
      </c>
      <c r="AM276" s="16">
        <v>-0.193348544196835</v>
      </c>
      <c r="AN276" s="16">
        <v>-1.0640009666805899E-2</v>
      </c>
      <c r="AO276" s="16">
        <v>-0.49275198220998601</v>
      </c>
      <c r="AP276" s="16">
        <v>0.35810044465455498</v>
      </c>
      <c r="AW276" s="5">
        <v>271</v>
      </c>
      <c r="AX276" s="16">
        <v>-0.45995699440413901</v>
      </c>
      <c r="AY276" s="16">
        <v>-0.37609789555193601</v>
      </c>
      <c r="AZ276" s="16">
        <v>0.80435684598430901</v>
      </c>
    </row>
    <row r="277" spans="28:52">
      <c r="AB277" s="5">
        <v>272</v>
      </c>
      <c r="AC277" s="16">
        <v>0.53329629470400697</v>
      </c>
      <c r="AD277" s="16">
        <v>0.59593929632904996</v>
      </c>
      <c r="AE277" s="16">
        <v>0.55095559715301601</v>
      </c>
      <c r="AF277" s="16">
        <v>0.80310207861253002</v>
      </c>
      <c r="AG277" s="16">
        <v>0.61624117030233605</v>
      </c>
      <c r="AH277" s="16">
        <v>0.575083405042075</v>
      </c>
      <c r="AJ277" s="5">
        <v>272</v>
      </c>
      <c r="AK277" s="16">
        <v>0.35546066455247499</v>
      </c>
      <c r="AL277" s="16">
        <v>0.116507451049095</v>
      </c>
      <c r="AM277" s="16">
        <v>-0.46802032742392702</v>
      </c>
      <c r="AN277" s="16">
        <v>-0.61573647509768004</v>
      </c>
      <c r="AO277" s="16">
        <v>0.112559662871452</v>
      </c>
      <c r="AP277" s="16">
        <v>0.49922902404858499</v>
      </c>
      <c r="AW277" s="5">
        <v>272</v>
      </c>
      <c r="AX277" s="16">
        <v>0.41080092784531003</v>
      </c>
      <c r="AY277" s="16">
        <v>0.24754373521482301</v>
      </c>
      <c r="AZ277" s="16">
        <v>0.87747632253375496</v>
      </c>
    </row>
    <row r="278" spans="28:52">
      <c r="AB278" s="5">
        <v>273</v>
      </c>
      <c r="AC278" s="16">
        <v>0.46553039498280802</v>
      </c>
      <c r="AD278" s="16">
        <v>0.42731753979717602</v>
      </c>
      <c r="AE278" s="16">
        <v>7.7239260228520304E-2</v>
      </c>
      <c r="AF278" s="16">
        <v>0.14461339554876801</v>
      </c>
      <c r="AG278" s="16">
        <v>3.4302525125741598E-2</v>
      </c>
      <c r="AH278" s="16">
        <v>9.7046199491957794E-2</v>
      </c>
      <c r="AJ278" s="5">
        <v>273</v>
      </c>
      <c r="AK278" s="16">
        <v>0.77316687482060797</v>
      </c>
      <c r="AL278" s="16">
        <v>-0.24724417118858499</v>
      </c>
      <c r="AM278" s="16">
        <v>-0.319817021432793</v>
      </c>
      <c r="AN278" s="16">
        <v>8.6815519365287003E-2</v>
      </c>
      <c r="AO278" s="16">
        <v>-0.45334985338781397</v>
      </c>
      <c r="AP278" s="16">
        <v>0.16042865182329799</v>
      </c>
      <c r="AW278" s="5">
        <v>273</v>
      </c>
      <c r="AX278" s="16">
        <v>-0.30054795264662898</v>
      </c>
      <c r="AY278" s="16">
        <v>-0.60751822449200799</v>
      </c>
      <c r="AZ278" s="16">
        <v>0.73524998103975003</v>
      </c>
    </row>
    <row r="279" spans="28:52">
      <c r="AB279" s="5">
        <v>274</v>
      </c>
      <c r="AC279" s="16">
        <v>0.97388967874870802</v>
      </c>
      <c r="AD279" s="16">
        <v>0.353925753886422</v>
      </c>
      <c r="AE279" s="16">
        <v>0.332315148600137</v>
      </c>
      <c r="AF279" s="16">
        <v>0.66580260813766401</v>
      </c>
      <c r="AG279" s="16">
        <v>2.4265629958939602E-2</v>
      </c>
      <c r="AH279" s="16">
        <v>0.60417743579872696</v>
      </c>
      <c r="AJ279" s="5">
        <v>274</v>
      </c>
      <c r="AK279" s="16">
        <v>0.706891802381729</v>
      </c>
      <c r="AL279" s="16">
        <v>-0.32278309760483198</v>
      </c>
      <c r="AM279" s="16">
        <v>-0.22995369077318401</v>
      </c>
      <c r="AN279" s="16">
        <v>-1.70348020703186E-2</v>
      </c>
      <c r="AO279" s="16">
        <v>-0.47693811160854399</v>
      </c>
      <c r="AP279" s="16">
        <v>0.33981789967515003</v>
      </c>
      <c r="AW279" s="5">
        <v>274</v>
      </c>
      <c r="AX279" s="16">
        <v>-0.41328334180884402</v>
      </c>
      <c r="AY279" s="16">
        <v>-0.40188761072909501</v>
      </c>
      <c r="AZ279" s="16">
        <v>0.81711885802329498</v>
      </c>
    </row>
    <row r="280" spans="28:52">
      <c r="AB280" s="5">
        <v>275</v>
      </c>
      <c r="AC280" s="16">
        <v>0.501728508619804</v>
      </c>
      <c r="AD280" s="16">
        <v>0.96334684034317497</v>
      </c>
      <c r="AE280" s="16">
        <v>0.23154882713420999</v>
      </c>
      <c r="AF280" s="16">
        <v>0.42401642175132598</v>
      </c>
      <c r="AG280" s="16">
        <v>0.94800154874602405</v>
      </c>
      <c r="AH280" s="16">
        <v>0.860497558201335</v>
      </c>
      <c r="AJ280" s="5">
        <v>275</v>
      </c>
      <c r="AK280" s="16">
        <v>0.34012202226340998</v>
      </c>
      <c r="AL280" s="16">
        <v>-4.3372882254924701E-3</v>
      </c>
      <c r="AM280" s="16">
        <v>-0.35529029445177801</v>
      </c>
      <c r="AN280" s="16">
        <v>-0.613391069503613</v>
      </c>
      <c r="AO280" s="16">
        <v>1.5168272188368E-2</v>
      </c>
      <c r="AP280" s="16">
        <v>0.61772835772910495</v>
      </c>
      <c r="AW280" s="5">
        <v>275</v>
      </c>
      <c r="AX280" s="16">
        <v>0.20464027802302501</v>
      </c>
      <c r="AY280" s="16">
        <v>0.328767423025072</v>
      </c>
      <c r="AZ280" s="16">
        <v>0.92197306826385605</v>
      </c>
    </row>
    <row r="281" spans="28:52">
      <c r="AB281" s="5">
        <v>276</v>
      </c>
      <c r="AC281" s="16">
        <v>0.20977342774138999</v>
      </c>
      <c r="AD281" s="16">
        <v>8.9565403376658595E-2</v>
      </c>
      <c r="AE281" s="16">
        <v>0.90595883896881801</v>
      </c>
      <c r="AF281" s="16">
        <v>0.38783655588121901</v>
      </c>
      <c r="AG281" s="16">
        <v>9.3093289290453393E-2</v>
      </c>
      <c r="AH281" s="16">
        <v>0.537817439822451</v>
      </c>
      <c r="AJ281" s="5">
        <v>276</v>
      </c>
      <c r="AK281" s="16">
        <v>0.448459947355276</v>
      </c>
      <c r="AL281" s="16">
        <v>3.4775289053364598E-2</v>
      </c>
      <c r="AM281" s="16">
        <v>-0.45417880180380599</v>
      </c>
      <c r="AN281" s="16">
        <v>-0.56087573327419105</v>
      </c>
      <c r="AO281" s="16">
        <v>5.7188544485299898E-3</v>
      </c>
      <c r="AP281" s="16">
        <v>0.52610044422082702</v>
      </c>
      <c r="AW281" s="5">
        <v>276</v>
      </c>
      <c r="AX281" s="16">
        <v>0.27635013736132902</v>
      </c>
      <c r="AY281" s="16">
        <v>0.15998590363750501</v>
      </c>
      <c r="AZ281" s="16">
        <v>0.94764714505371395</v>
      </c>
    </row>
    <row r="282" spans="28:52">
      <c r="AB282" s="5">
        <v>277</v>
      </c>
      <c r="AC282" s="16">
        <v>0.42292188818422199</v>
      </c>
      <c r="AD282" s="16">
        <v>0.55257314579301497</v>
      </c>
      <c r="AE282" s="16">
        <v>0.47017583790607598</v>
      </c>
      <c r="AF282" s="16">
        <v>0.59471683531361796</v>
      </c>
      <c r="AG282" s="16">
        <v>0.148670369555119</v>
      </c>
      <c r="AH282" s="16">
        <v>0.47661066648283701</v>
      </c>
      <c r="AJ282" s="5">
        <v>277</v>
      </c>
      <c r="AK282" s="16">
        <v>0.106558717962279</v>
      </c>
      <c r="AL282" s="16">
        <v>-0.27464474286963603</v>
      </c>
      <c r="AM282" s="16">
        <v>5.5661483793030798E-2</v>
      </c>
      <c r="AN282" s="16">
        <v>-0.51309558757760199</v>
      </c>
      <c r="AO282" s="16">
        <v>-0.16222020175530999</v>
      </c>
      <c r="AP282" s="16">
        <v>0.78774033044723901</v>
      </c>
      <c r="AW282" s="5">
        <v>277</v>
      </c>
      <c r="AX282" s="16">
        <v>-0.315131374139343</v>
      </c>
      <c r="AY282" s="16">
        <v>0.58576596615214904</v>
      </c>
      <c r="AZ282" s="16">
        <v>0.74670640136656397</v>
      </c>
    </row>
    <row r="283" spans="28:52">
      <c r="AB283" s="5">
        <v>278</v>
      </c>
      <c r="AC283" s="16">
        <v>0.161569078504506</v>
      </c>
      <c r="AD283" s="16">
        <v>0.68647515143583504</v>
      </c>
      <c r="AE283" s="16">
        <v>0.54828893876670903</v>
      </c>
      <c r="AF283" s="16">
        <v>0.53711306235160095</v>
      </c>
      <c r="AG283" s="16">
        <v>0.175767783670048</v>
      </c>
      <c r="AH283" s="16">
        <v>9.0842926939713506E-2</v>
      </c>
      <c r="AJ283" s="5">
        <v>278</v>
      </c>
      <c r="AK283" s="16">
        <v>0.48330588998373097</v>
      </c>
      <c r="AL283" s="16">
        <v>-0.20569058629659301</v>
      </c>
      <c r="AM283" s="16">
        <v>-0.25293663968911401</v>
      </c>
      <c r="AN283" s="16">
        <v>-0.43840582952580598</v>
      </c>
      <c r="AO283" s="16">
        <v>-0.230369250294617</v>
      </c>
      <c r="AP283" s="16">
        <v>0.64409641582239896</v>
      </c>
      <c r="AW283" s="5">
        <v>278</v>
      </c>
      <c r="AX283" s="16">
        <v>-0.151585335379158</v>
      </c>
      <c r="AY283" s="16">
        <v>0.146708800970065</v>
      </c>
      <c r="AZ283" s="16">
        <v>0.97749599199982096</v>
      </c>
    </row>
    <row r="284" spans="28:52">
      <c r="AB284" s="5">
        <v>279</v>
      </c>
      <c r="AC284" s="16">
        <v>7.20708358193176E-2</v>
      </c>
      <c r="AD284" s="16">
        <v>0.12569463899442099</v>
      </c>
      <c r="AE284" s="16">
        <v>0.57590179149313203</v>
      </c>
      <c r="AF284" s="16">
        <v>0.37093895847482999</v>
      </c>
      <c r="AG284" s="16">
        <v>0.83905018509054996</v>
      </c>
      <c r="AH284" s="16">
        <v>0.35965581607705099</v>
      </c>
      <c r="AJ284" s="5">
        <v>279</v>
      </c>
      <c r="AK284" s="16">
        <v>0.69388077580987595</v>
      </c>
      <c r="AL284" s="16">
        <v>-0.34293364959106598</v>
      </c>
      <c r="AM284" s="16">
        <v>-0.20046271244362299</v>
      </c>
      <c r="AN284" s="16">
        <v>4.7332697711975001E-4</v>
      </c>
      <c r="AO284" s="16">
        <v>-0.49341806336625299</v>
      </c>
      <c r="AP284" s="16">
        <v>0.34246032261394599</v>
      </c>
      <c r="AW284" s="5">
        <v>279</v>
      </c>
      <c r="AX284" s="16">
        <v>-0.45374320815878499</v>
      </c>
      <c r="AY284" s="16">
        <v>-0.39662140634238602</v>
      </c>
      <c r="AZ284" s="16">
        <v>0.79800285798374504</v>
      </c>
    </row>
    <row r="285" spans="28:52">
      <c r="AB285" s="5">
        <v>280</v>
      </c>
      <c r="AC285" s="16">
        <v>0.36886216335966898</v>
      </c>
      <c r="AD285" s="16">
        <v>3.8704843972050297E-2</v>
      </c>
      <c r="AE285" s="16">
        <v>0.217917381904004</v>
      </c>
      <c r="AF285" s="16">
        <v>0.319114994264664</v>
      </c>
      <c r="AG285" s="16">
        <v>0.31494738148356999</v>
      </c>
      <c r="AH285" s="16">
        <v>0.62502421310617595</v>
      </c>
      <c r="AJ285" s="5">
        <v>280</v>
      </c>
      <c r="AK285" s="16">
        <v>0.58284780631446098</v>
      </c>
      <c r="AL285" s="16">
        <v>-0.374246212887477</v>
      </c>
      <c r="AM285" s="16">
        <v>-0.124961463994769</v>
      </c>
      <c r="AN285" s="16">
        <v>-0.148229560846137</v>
      </c>
      <c r="AO285" s="16">
        <v>-0.457886342319692</v>
      </c>
      <c r="AP285" s="16">
        <v>0.52247577373361498</v>
      </c>
      <c r="AW285" s="5">
        <v>280</v>
      </c>
      <c r="AX285" s="16">
        <v>-0.48898609013611899</v>
      </c>
      <c r="AY285" s="16">
        <v>-0.13310229621675301</v>
      </c>
      <c r="AZ285" s="16">
        <v>0.86207678436748802</v>
      </c>
    </row>
    <row r="286" spans="28:52">
      <c r="AB286" s="5">
        <v>281</v>
      </c>
      <c r="AC286" s="16">
        <v>6.1156035500426802E-2</v>
      </c>
      <c r="AD286" s="16">
        <v>0.76029557866631703</v>
      </c>
      <c r="AE286" s="16">
        <v>0.81221665585287794</v>
      </c>
      <c r="AF286" s="16">
        <v>0.72728017023036395</v>
      </c>
      <c r="AG286" s="16">
        <v>0.62543825499460604</v>
      </c>
      <c r="AH286" s="16">
        <v>8.6641100554367603E-3</v>
      </c>
      <c r="AJ286" s="5">
        <v>281</v>
      </c>
      <c r="AK286" s="16">
        <v>0.59190472947875605</v>
      </c>
      <c r="AL286" s="16">
        <v>-0.201608568081142</v>
      </c>
      <c r="AM286" s="16">
        <v>-0.31627314852240201</v>
      </c>
      <c r="AN286" s="16">
        <v>-0.353441407319464</v>
      </c>
      <c r="AO286" s="16">
        <v>-0.27563158095635398</v>
      </c>
      <c r="AP286" s="16">
        <v>0.55504997540060697</v>
      </c>
      <c r="AW286" s="5">
        <v>281</v>
      </c>
      <c r="AX286" s="16">
        <v>-0.146685112065708</v>
      </c>
      <c r="AY286" s="16">
        <v>-3.4597462247645303E-2</v>
      </c>
      <c r="AZ286" s="16">
        <v>0.98857801541428303</v>
      </c>
    </row>
    <row r="287" spans="28:52">
      <c r="AB287" s="5">
        <v>282</v>
      </c>
      <c r="AC287" s="16">
        <v>0.95170940094287204</v>
      </c>
      <c r="AD287" s="16">
        <v>0.35117495308750901</v>
      </c>
      <c r="AE287" s="16">
        <v>0.26375401209774302</v>
      </c>
      <c r="AF287" s="16">
        <v>4.1290314294437601E-2</v>
      </c>
      <c r="AG287" s="16">
        <v>6.3479631448340498E-2</v>
      </c>
      <c r="AH287" s="16">
        <v>0.83437691458072205</v>
      </c>
      <c r="AJ287" s="5">
        <v>282</v>
      </c>
      <c r="AK287" s="16">
        <v>0.56868953890569895</v>
      </c>
      <c r="AL287" s="16">
        <v>-0.217506507299736</v>
      </c>
      <c r="AM287" s="16">
        <v>-0.28831603232380498</v>
      </c>
      <c r="AN287" s="16">
        <v>-0.36235880816486499</v>
      </c>
      <c r="AO287" s="16">
        <v>-0.28037350658189403</v>
      </c>
      <c r="AP287" s="16">
        <v>0.57986531546460196</v>
      </c>
      <c r="AW287" s="5">
        <v>282</v>
      </c>
      <c r="AX287" s="16">
        <v>-0.17524994478564801</v>
      </c>
      <c r="AY287" s="16">
        <v>3.5949287262497698E-3</v>
      </c>
      <c r="AZ287" s="16">
        <v>0.98451741107325597</v>
      </c>
    </row>
    <row r="288" spans="28:52">
      <c r="AB288" s="5">
        <v>283</v>
      </c>
      <c r="AC288" s="16">
        <v>0.64438514964758098</v>
      </c>
      <c r="AD288" s="16">
        <v>0.93171065975262901</v>
      </c>
      <c r="AE288" s="16">
        <v>0.967478923447464</v>
      </c>
      <c r="AF288" s="16">
        <v>0.41846572994562797</v>
      </c>
      <c r="AG288" s="16">
        <v>0.256791621104274</v>
      </c>
      <c r="AH288" s="16">
        <v>0.76673641328370201</v>
      </c>
      <c r="AJ288" s="5">
        <v>283</v>
      </c>
      <c r="AK288" s="16">
        <v>0.36316747360701901</v>
      </c>
      <c r="AL288" s="16">
        <v>1.26538808776276E-2</v>
      </c>
      <c r="AM288" s="16">
        <v>-0.38438017721473899</v>
      </c>
      <c r="AN288" s="16">
        <v>-0.60618988546543096</v>
      </c>
      <c r="AO288" s="16">
        <v>2.12127036077197E-2</v>
      </c>
      <c r="AP288" s="16">
        <v>0.59353600458780398</v>
      </c>
      <c r="AW288" s="5">
        <v>283</v>
      </c>
      <c r="AX288" s="16">
        <v>0.23543608026190299</v>
      </c>
      <c r="AY288" s="16">
        <v>0.29181395141190802</v>
      </c>
      <c r="AZ288" s="16">
        <v>0.92704609914361702</v>
      </c>
    </row>
    <row r="289" spans="28:52">
      <c r="AB289" s="5">
        <v>284</v>
      </c>
      <c r="AC289" s="16">
        <v>0.59595161911786299</v>
      </c>
      <c r="AD289" s="16">
        <v>0.608649418483594</v>
      </c>
      <c r="AE289" s="16">
        <v>0.20293529033898899</v>
      </c>
      <c r="AF289" s="16">
        <v>0.66082579910994699</v>
      </c>
      <c r="AG289" s="16">
        <v>0.40882541654202798</v>
      </c>
      <c r="AH289" s="16">
        <v>0.31300517657964699</v>
      </c>
      <c r="AJ289" s="5">
        <v>284</v>
      </c>
      <c r="AK289" s="16">
        <v>0.54088679978784204</v>
      </c>
      <c r="AL289" s="16">
        <v>-7.2850331163497595E-2</v>
      </c>
      <c r="AM289" s="16">
        <v>-0.41123641568029901</v>
      </c>
      <c r="AN289" s="16">
        <v>-0.47030755588416601</v>
      </c>
      <c r="AO289" s="16">
        <v>-0.12965038410754201</v>
      </c>
      <c r="AP289" s="16">
        <v>0.54315788704766399</v>
      </c>
      <c r="AW289" s="5">
        <v>284</v>
      </c>
      <c r="AX289" s="16">
        <v>8.9475074342386704E-2</v>
      </c>
      <c r="AY289" s="16">
        <v>5.2010280772052699E-2</v>
      </c>
      <c r="AZ289" s="16">
        <v>0.99463015350599304</v>
      </c>
    </row>
    <row r="290" spans="28:52">
      <c r="AB290" s="5">
        <v>285</v>
      </c>
      <c r="AC290" s="16">
        <v>8.5933156510135306E-2</v>
      </c>
      <c r="AD290" s="16">
        <v>0.95872749619367903</v>
      </c>
      <c r="AE290" s="16">
        <v>0.61553486815288905</v>
      </c>
      <c r="AF290" s="16">
        <v>0.66566698492598797</v>
      </c>
      <c r="AG290" s="16">
        <v>0.29629010005553402</v>
      </c>
      <c r="AH290" s="16">
        <v>0.26139174933890602</v>
      </c>
      <c r="AJ290" s="5">
        <v>285</v>
      </c>
      <c r="AK290" s="16">
        <v>0.63061997394622105</v>
      </c>
      <c r="AL290" s="16">
        <v>-0.201673343155683</v>
      </c>
      <c r="AM290" s="16">
        <v>-0.33549670473806997</v>
      </c>
      <c r="AN290" s="16">
        <v>-0.312475837023379</v>
      </c>
      <c r="AO290" s="16">
        <v>-0.29512326920815102</v>
      </c>
      <c r="AP290" s="16">
        <v>0.51414918017906297</v>
      </c>
      <c r="AW290" s="5">
        <v>285</v>
      </c>
      <c r="AX290" s="16">
        <v>-0.15013676321972799</v>
      </c>
      <c r="AY290" s="16">
        <v>-0.109109603052926</v>
      </c>
      <c r="AZ290" s="16">
        <v>0.98262609710444704</v>
      </c>
    </row>
    <row r="291" spans="28:52">
      <c r="AB291" s="5">
        <v>286</v>
      </c>
      <c r="AC291" s="16">
        <v>0.30336424449472899</v>
      </c>
      <c r="AD291" s="16">
        <v>0.620215169357895</v>
      </c>
      <c r="AE291" s="16">
        <v>3.6217452175960299E-2</v>
      </c>
      <c r="AF291" s="16">
        <v>0.84135420575818698</v>
      </c>
      <c r="AG291" s="16">
        <v>0.74039645269212695</v>
      </c>
      <c r="AH291" s="16">
        <v>0.135298828817983</v>
      </c>
      <c r="AJ291" s="5">
        <v>286</v>
      </c>
      <c r="AK291" s="16">
        <v>2.9159611055721499E-2</v>
      </c>
      <c r="AL291" s="16">
        <v>-0.14298952535637099</v>
      </c>
      <c r="AM291" s="16">
        <v>-2.2036129150789702E-2</v>
      </c>
      <c r="AN291" s="16">
        <v>-0.62418633364333098</v>
      </c>
      <c r="AO291" s="16">
        <v>-7.1234819049318301E-3</v>
      </c>
      <c r="AP291" s="16">
        <v>0.76717585899970298</v>
      </c>
      <c r="AW291" s="5">
        <v>286</v>
      </c>
      <c r="AX291" s="16">
        <v>-8.0181898636058693E-2</v>
      </c>
      <c r="AY291" s="16">
        <v>0.68752189571154998</v>
      </c>
      <c r="AZ291" s="16">
        <v>0.72172328934541496</v>
      </c>
    </row>
    <row r="292" spans="28:52">
      <c r="AB292" s="5">
        <v>287</v>
      </c>
      <c r="AC292" s="16">
        <v>0.479246161433864</v>
      </c>
      <c r="AD292" s="16">
        <v>0.51921211648184695</v>
      </c>
      <c r="AE292" s="16">
        <v>0.58539688371992604</v>
      </c>
      <c r="AF292" s="16">
        <v>0.63160559953054296</v>
      </c>
      <c r="AG292" s="16">
        <v>0.242231963180883</v>
      </c>
      <c r="AH292" s="16">
        <v>5.6969489773943401E-2</v>
      </c>
      <c r="AJ292" s="5">
        <v>287</v>
      </c>
      <c r="AK292" s="16">
        <v>7.3570152630971802E-2</v>
      </c>
      <c r="AL292" s="16">
        <v>-0.23935116594594399</v>
      </c>
      <c r="AM292" s="16">
        <v>4.2316916557528603E-2</v>
      </c>
      <c r="AN292" s="16">
        <v>-0.54869311297646195</v>
      </c>
      <c r="AO292" s="16">
        <v>-0.1158870691885</v>
      </c>
      <c r="AP292" s="16">
        <v>0.78804427892240603</v>
      </c>
      <c r="AW292" s="5">
        <v>287</v>
      </c>
      <c r="AX292" s="16">
        <v>-0.25285896794837198</v>
      </c>
      <c r="AY292" s="16">
        <v>0.62942078884664499</v>
      </c>
      <c r="AZ292" s="16">
        <v>0.73477330729811396</v>
      </c>
    </row>
    <row r="293" spans="28:52">
      <c r="AB293" s="5">
        <v>288</v>
      </c>
      <c r="AC293" s="16">
        <v>0.96100818691092504</v>
      </c>
      <c r="AD293" s="16">
        <v>0.89518177781621899</v>
      </c>
      <c r="AE293" s="16">
        <v>0.64783352717623499</v>
      </c>
      <c r="AF293" s="16">
        <v>6.2340942840044501E-3</v>
      </c>
      <c r="AG293" s="16">
        <v>0.87465878127987495</v>
      </c>
      <c r="AH293" s="16">
        <v>0.110668326800443</v>
      </c>
      <c r="AJ293" s="5">
        <v>288</v>
      </c>
      <c r="AK293" s="16">
        <v>0.78862103381553605</v>
      </c>
      <c r="AL293" s="16">
        <v>-7.15301800878545E-2</v>
      </c>
      <c r="AM293" s="16">
        <v>-0.51261342756392803</v>
      </c>
      <c r="AN293" s="16">
        <v>-8.9632856911023101E-2</v>
      </c>
      <c r="AO293" s="16">
        <v>-0.27600760625160697</v>
      </c>
      <c r="AP293" s="16">
        <v>0.16116303699887699</v>
      </c>
      <c r="AW293" s="5">
        <v>288</v>
      </c>
      <c r="AX293" s="16">
        <v>4.0912656772837099E-2</v>
      </c>
      <c r="AY293" s="16">
        <v>-0.54529720678075</v>
      </c>
      <c r="AZ293" s="16">
        <v>0.83724375864844103</v>
      </c>
    </row>
    <row r="294" spans="28:52">
      <c r="AB294" s="5">
        <v>289</v>
      </c>
      <c r="AC294" s="16">
        <v>8.8796642428755998E-2</v>
      </c>
      <c r="AD294" s="16">
        <v>0.69097239870972504</v>
      </c>
      <c r="AE294" s="16">
        <v>0.78963376074171499</v>
      </c>
      <c r="AF294" s="16">
        <v>0.47604398685754401</v>
      </c>
      <c r="AG294" s="16">
        <v>0.62698650413674895</v>
      </c>
      <c r="AH294" s="16">
        <v>0.86433961679204796</v>
      </c>
      <c r="AJ294" s="5">
        <v>289</v>
      </c>
      <c r="AK294" s="16">
        <v>0.70265715133459705</v>
      </c>
      <c r="AL294" s="16">
        <v>-3.98638148950613E-2</v>
      </c>
      <c r="AM294" s="16">
        <v>-0.51905225355306395</v>
      </c>
      <c r="AN294" s="16">
        <v>-0.29689867950982501</v>
      </c>
      <c r="AO294" s="16">
        <v>-0.18360489778153199</v>
      </c>
      <c r="AP294" s="16">
        <v>0.33676249440488598</v>
      </c>
      <c r="AW294" s="5">
        <v>289</v>
      </c>
      <c r="AX294" s="16">
        <v>0.13033196622833501</v>
      </c>
      <c r="AY294" s="16">
        <v>-0.28096828167035898</v>
      </c>
      <c r="AZ294" s="16">
        <v>0.95082616885262805</v>
      </c>
    </row>
    <row r="295" spans="28:52">
      <c r="AB295" s="5">
        <v>290</v>
      </c>
      <c r="AC295" s="16">
        <v>0.30174571519160398</v>
      </c>
      <c r="AD295" s="16">
        <v>0.78312382863991603</v>
      </c>
      <c r="AE295" s="16">
        <v>0.55112157773813197</v>
      </c>
      <c r="AF295" s="16">
        <v>0.41638115668278702</v>
      </c>
      <c r="AG295" s="16">
        <v>0.52509773439684504</v>
      </c>
      <c r="AH295" s="16">
        <v>0.312925796597818</v>
      </c>
      <c r="AJ295" s="5">
        <v>290</v>
      </c>
      <c r="AK295" s="16">
        <v>0.75973410523482499</v>
      </c>
      <c r="AL295" s="16">
        <v>-0.25634827539086102</v>
      </c>
      <c r="AM295" s="16">
        <v>-0.31766255432308299</v>
      </c>
      <c r="AN295" s="16">
        <v>1.0073169548134199E-2</v>
      </c>
      <c r="AO295" s="16">
        <v>-0.442071550911742</v>
      </c>
      <c r="AP295" s="16">
        <v>0.24627510584272599</v>
      </c>
      <c r="AW295" s="5">
        <v>290</v>
      </c>
      <c r="AX295" s="16">
        <v>-0.299170750309802</v>
      </c>
      <c r="AY295" s="16">
        <v>-0.513311359441608</v>
      </c>
      <c r="AZ295" s="16">
        <v>0.80436826754255597</v>
      </c>
    </row>
    <row r="296" spans="28:52">
      <c r="AB296" s="5">
        <v>291</v>
      </c>
      <c r="AC296" s="16">
        <v>0.52907335157188495</v>
      </c>
      <c r="AD296" s="16">
        <v>0.398018188538448</v>
      </c>
      <c r="AE296" s="16">
        <v>0.163437148938021</v>
      </c>
      <c r="AF296" s="16">
        <v>7.9354094950993201E-2</v>
      </c>
      <c r="AG296" s="16">
        <v>0.68695236071434096</v>
      </c>
      <c r="AH296" s="16">
        <v>2.81240767180479E-2</v>
      </c>
      <c r="AJ296" s="5">
        <v>291</v>
      </c>
      <c r="AK296" s="16">
        <v>0.50351899139443701</v>
      </c>
      <c r="AL296" s="16">
        <v>-4.91430369490461E-2</v>
      </c>
      <c r="AM296" s="16">
        <v>-0.41194750262848101</v>
      </c>
      <c r="AN296" s="16">
        <v>-0.50682286694350498</v>
      </c>
      <c r="AO296" s="16">
        <v>-9.1571488765955805E-2</v>
      </c>
      <c r="AP296" s="16">
        <v>0.55596590389255096</v>
      </c>
      <c r="AW296" s="5">
        <v>291</v>
      </c>
      <c r="AX296" s="16">
        <v>0.131752756708469</v>
      </c>
      <c r="AY296" s="16">
        <v>0.10710271811152799</v>
      </c>
      <c r="AZ296" s="16">
        <v>0.98547968979899903</v>
      </c>
    </row>
    <row r="297" spans="28:52">
      <c r="AB297" s="5">
        <v>292</v>
      </c>
      <c r="AC297" s="16">
        <v>0.109814507991027</v>
      </c>
      <c r="AD297" s="16">
        <v>5.1945932482217301E-2</v>
      </c>
      <c r="AE297" s="16">
        <v>0.86138056326366796</v>
      </c>
      <c r="AF297" s="16">
        <v>0.82934193644035403</v>
      </c>
      <c r="AG297" s="16">
        <v>0.110527685745235</v>
      </c>
      <c r="AH297" s="16">
        <v>6.4571972214297599E-2</v>
      </c>
      <c r="AJ297" s="5">
        <v>292</v>
      </c>
      <c r="AK297" s="16">
        <v>0.29035965928840801</v>
      </c>
      <c r="AL297" s="16">
        <v>0.29465843208092701</v>
      </c>
      <c r="AM297" s="16">
        <v>-0.56638856722229003</v>
      </c>
      <c r="AN297" s="16">
        <v>-0.58804903279939003</v>
      </c>
      <c r="AO297" s="16">
        <v>0.27602890793388102</v>
      </c>
      <c r="AP297" s="16">
        <v>0.29339060071846201</v>
      </c>
      <c r="AW297" s="5">
        <v>292</v>
      </c>
      <c r="AX297" s="16">
        <v>0.69156889984702097</v>
      </c>
      <c r="AY297" s="16">
        <v>0.171740894674214</v>
      </c>
      <c r="AZ297" s="16">
        <v>0.70159640950587698</v>
      </c>
    </row>
    <row r="298" spans="28:52">
      <c r="AB298" s="5">
        <v>293</v>
      </c>
      <c r="AC298" s="16">
        <v>0.94781464677195904</v>
      </c>
      <c r="AD298" s="16">
        <v>0.77850642230815303</v>
      </c>
      <c r="AE298" s="16">
        <v>0.38351762794545702</v>
      </c>
      <c r="AF298" s="16">
        <v>0.33979864838284202</v>
      </c>
      <c r="AG298" s="16">
        <v>0.119684274642799</v>
      </c>
      <c r="AH298" s="16">
        <v>0.49069719907704401</v>
      </c>
      <c r="AJ298" s="5">
        <v>293</v>
      </c>
      <c r="AK298" s="16">
        <v>0.72959899123993199</v>
      </c>
      <c r="AL298" s="16">
        <v>-0.25887499977308998</v>
      </c>
      <c r="AM298" s="16">
        <v>-0.31369980205470599</v>
      </c>
      <c r="AN298" s="16">
        <v>-8.9401724598356103E-2</v>
      </c>
      <c r="AO298" s="16">
        <v>-0.415899189185226</v>
      </c>
      <c r="AP298" s="16">
        <v>0.34827672437144602</v>
      </c>
      <c r="AW298" s="5">
        <v>293</v>
      </c>
      <c r="AX298" s="16">
        <v>-0.28405465960647103</v>
      </c>
      <c r="AY298" s="16">
        <v>-0.385674643051095</v>
      </c>
      <c r="AZ298" s="16">
        <v>0.87782003819423304</v>
      </c>
    </row>
    <row r="299" spans="28:52">
      <c r="AB299" s="5">
        <v>294</v>
      </c>
      <c r="AC299" s="16">
        <v>0.638984253657912</v>
      </c>
      <c r="AD299" s="16">
        <v>0.94790648756251406</v>
      </c>
      <c r="AE299" s="16">
        <v>0.68714898387946799</v>
      </c>
      <c r="AF299" s="16">
        <v>0.27226270572147199</v>
      </c>
      <c r="AG299" s="16">
        <v>0.85015462404003905</v>
      </c>
      <c r="AH299" s="16">
        <v>0.829823669431204</v>
      </c>
      <c r="AJ299" s="5">
        <v>294</v>
      </c>
      <c r="AK299" s="16">
        <v>0.49662178260445</v>
      </c>
      <c r="AL299" s="16">
        <v>0.15895485241118101</v>
      </c>
      <c r="AM299" s="16">
        <v>-0.58226986830980898</v>
      </c>
      <c r="AN299" s="16">
        <v>-0.50906620821617299</v>
      </c>
      <c r="AO299" s="16">
        <v>8.5648085705358895E-2</v>
      </c>
      <c r="AP299" s="16">
        <v>0.35011135580499098</v>
      </c>
      <c r="AW299" s="5">
        <v>294</v>
      </c>
      <c r="AX299" s="16">
        <v>0.48045985322016999</v>
      </c>
      <c r="AY299" s="16">
        <v>-5.96654518360856E-3</v>
      </c>
      <c r="AZ299" s="16">
        <v>0.87699642510703701</v>
      </c>
    </row>
    <row r="300" spans="28:52">
      <c r="AB300" s="5">
        <v>295</v>
      </c>
      <c r="AC300" s="16">
        <v>0.21641138928053499</v>
      </c>
      <c r="AD300" s="16">
        <v>4.25228778210342E-2</v>
      </c>
      <c r="AE300" s="16">
        <v>0.938687719445221</v>
      </c>
      <c r="AF300" s="16">
        <v>1.33864800588829E-2</v>
      </c>
      <c r="AG300" s="16">
        <v>0.85995983799697595</v>
      </c>
      <c r="AH300" s="16">
        <v>3.7430954638099E-2</v>
      </c>
      <c r="AJ300" s="5">
        <v>295</v>
      </c>
      <c r="AK300" s="16">
        <v>0.805875902449948</v>
      </c>
      <c r="AL300" s="16">
        <v>-0.100242765631154</v>
      </c>
      <c r="AM300" s="16">
        <v>-0.47553308989395299</v>
      </c>
      <c r="AN300" s="16">
        <v>3.9327440836158398E-2</v>
      </c>
      <c r="AO300" s="16">
        <v>-0.33034281255599501</v>
      </c>
      <c r="AP300" s="16">
        <v>6.0915324794995999E-2</v>
      </c>
      <c r="AW300" s="5">
        <v>295</v>
      </c>
      <c r="AX300" s="16">
        <v>-3.6225953862869899E-2</v>
      </c>
      <c r="AY300" s="16">
        <v>-0.67339326203407901</v>
      </c>
      <c r="AZ300" s="16">
        <v>0.73839636692946697</v>
      </c>
    </row>
    <row r="301" spans="28:52">
      <c r="AB301" s="5">
        <v>296</v>
      </c>
      <c r="AC301" s="16">
        <v>0.25032910006848003</v>
      </c>
      <c r="AD301" s="16">
        <v>0.25878909489740098</v>
      </c>
      <c r="AE301" s="16">
        <v>0.35257514232063902</v>
      </c>
      <c r="AF301" s="16">
        <v>0.40080348821886602</v>
      </c>
      <c r="AG301" s="16">
        <v>0.30381509331566398</v>
      </c>
      <c r="AH301" s="16">
        <v>0.22159614247187101</v>
      </c>
      <c r="AJ301" s="5">
        <v>296</v>
      </c>
      <c r="AK301" s="16">
        <v>0.389244231057639</v>
      </c>
      <c r="AL301" s="16">
        <v>0.13359929119269201</v>
      </c>
      <c r="AM301" s="16">
        <v>-0.50202410492858696</v>
      </c>
      <c r="AN301" s="16">
        <v>-0.594515606506127</v>
      </c>
      <c r="AO301" s="16">
        <v>0.112779873870948</v>
      </c>
      <c r="AP301" s="16">
        <v>0.46091631531343402</v>
      </c>
      <c r="AW301" s="5">
        <v>296</v>
      </c>
      <c r="AX301" s="16">
        <v>0.440179739632231</v>
      </c>
      <c r="AY301" s="16">
        <v>0.18717537242439</v>
      </c>
      <c r="AZ301" s="16">
        <v>0.87818402233121895</v>
      </c>
    </row>
    <row r="302" spans="28:52">
      <c r="AB302" s="5">
        <v>297</v>
      </c>
      <c r="AC302" s="16">
        <v>0.65926144647831597</v>
      </c>
      <c r="AD302" s="16">
        <v>0.63733664415844604</v>
      </c>
      <c r="AE302" s="16">
        <v>0.47216343382929898</v>
      </c>
      <c r="AF302" s="16">
        <v>0.20773097915637401</v>
      </c>
      <c r="AG302" s="16">
        <v>1.6487911726286799E-2</v>
      </c>
      <c r="AH302" s="16">
        <v>0.37581710406339702</v>
      </c>
      <c r="AJ302" s="5">
        <v>297</v>
      </c>
      <c r="AK302" s="16">
        <v>0.58745755160963697</v>
      </c>
      <c r="AL302" s="16">
        <v>-0.26421469202254899</v>
      </c>
      <c r="AM302" s="16">
        <v>-0.25020787603238698</v>
      </c>
      <c r="AN302" s="16">
        <v>-0.300234067070073</v>
      </c>
      <c r="AO302" s="16">
        <v>-0.33724967557725</v>
      </c>
      <c r="AP302" s="16">
        <v>0.56444875909262304</v>
      </c>
      <c r="AW302" s="5">
        <v>297</v>
      </c>
      <c r="AX302" s="16">
        <v>-0.26576470074074499</v>
      </c>
      <c r="AY302" s="16">
        <v>-4.7937358380019099E-2</v>
      </c>
      <c r="AZ302" s="16">
        <v>0.96284533237729897</v>
      </c>
    </row>
    <row r="303" spans="28:52">
      <c r="AB303" s="5">
        <v>298</v>
      </c>
      <c r="AC303" s="16">
        <v>0.76410801450140997</v>
      </c>
      <c r="AD303" s="16">
        <v>0.29416782447548101</v>
      </c>
      <c r="AE303" s="16">
        <v>0.73850283138699502</v>
      </c>
      <c r="AF303" s="16">
        <v>0.465108604487243</v>
      </c>
      <c r="AG303" s="16">
        <v>0.86107574531554698</v>
      </c>
      <c r="AH303" s="16">
        <v>0.74161780180799597</v>
      </c>
      <c r="AJ303" s="5">
        <v>298</v>
      </c>
      <c r="AK303" s="16">
        <v>0.45863185535739698</v>
      </c>
      <c r="AL303" s="16">
        <v>-0.42417111196711799</v>
      </c>
      <c r="AM303" s="16">
        <v>-2.27533885972035E-3</v>
      </c>
      <c r="AN303" s="16">
        <v>-0.182571684918896</v>
      </c>
      <c r="AO303" s="16">
        <v>-0.456356516497676</v>
      </c>
      <c r="AP303" s="16">
        <v>0.60674279688601496</v>
      </c>
      <c r="AW303" s="5">
        <v>298</v>
      </c>
      <c r="AX303" s="16">
        <v>-0.58614775911186001</v>
      </c>
      <c r="AY303" s="16">
        <v>3.7296166165085402E-2</v>
      </c>
      <c r="AZ303" s="16">
        <v>0.80934529089377705</v>
      </c>
    </row>
    <row r="304" spans="28:52">
      <c r="AB304" s="5">
        <v>299</v>
      </c>
      <c r="AC304" s="16">
        <v>0.78229744914684596</v>
      </c>
      <c r="AD304" s="16">
        <v>0.78209808444950402</v>
      </c>
      <c r="AE304" s="16">
        <v>3.6451993850765897E-2</v>
      </c>
      <c r="AF304" s="16">
        <v>0.57277793977749103</v>
      </c>
      <c r="AG304" s="16">
        <v>0.78969378446473704</v>
      </c>
      <c r="AH304" s="16">
        <v>0.40312083674989402</v>
      </c>
      <c r="AJ304" s="5">
        <v>299</v>
      </c>
      <c r="AK304" s="16">
        <v>0.463060111415179</v>
      </c>
      <c r="AL304" s="16">
        <v>8.5600944692522496E-2</v>
      </c>
      <c r="AM304" s="16">
        <v>-0.50530259236795005</v>
      </c>
      <c r="AN304" s="16">
        <v>-0.55145994270288701</v>
      </c>
      <c r="AO304" s="16">
        <v>4.2242480952770903E-2</v>
      </c>
      <c r="AP304" s="16">
        <v>0.46585899801036501</v>
      </c>
      <c r="AW304" s="5">
        <v>299</v>
      </c>
      <c r="AX304" s="16">
        <v>0.36191368165084897</v>
      </c>
      <c r="AY304" s="16">
        <v>0.108338692562122</v>
      </c>
      <c r="AZ304" s="16">
        <v>0.92589481818733799</v>
      </c>
    </row>
    <row r="305" spans="28:52">
      <c r="AB305" s="5">
        <v>300</v>
      </c>
      <c r="AC305" s="16">
        <v>0.38596943433831099</v>
      </c>
      <c r="AD305" s="16">
        <v>0.65627680006218303</v>
      </c>
      <c r="AE305" s="16">
        <v>0.84702027633643895</v>
      </c>
      <c r="AF305" s="16">
        <v>0.54175370193815298</v>
      </c>
      <c r="AG305" s="16">
        <v>0.35502634238521202</v>
      </c>
      <c r="AH305" s="16">
        <v>0.215549165051905</v>
      </c>
      <c r="AJ305" s="5">
        <v>300</v>
      </c>
      <c r="AK305" s="16">
        <v>0.45642945007938102</v>
      </c>
      <c r="AL305" s="16">
        <v>-7.3490693358555903E-2</v>
      </c>
      <c r="AM305" s="16">
        <v>-0.36292527348148301</v>
      </c>
      <c r="AN305" s="16">
        <v>-0.53031419556998605</v>
      </c>
      <c r="AO305" s="16">
        <v>-9.3504176597898003E-2</v>
      </c>
      <c r="AP305" s="16">
        <v>0.60380488892854201</v>
      </c>
      <c r="AW305" s="5">
        <v>300</v>
      </c>
      <c r="AX305" s="16">
        <v>8.8413856385734402E-2</v>
      </c>
      <c r="AY305" s="16">
        <v>0.18541611551887199</v>
      </c>
      <c r="AZ305" s="16">
        <v>0.97867453949094696</v>
      </c>
    </row>
    <row r="306" spans="28:52">
      <c r="AB306" s="5">
        <v>301</v>
      </c>
      <c r="AC306" s="16">
        <v>0.71435702758460895</v>
      </c>
      <c r="AD306" s="16">
        <v>0.94298541331462804</v>
      </c>
      <c r="AE306" s="16">
        <v>0.76546119869394003</v>
      </c>
      <c r="AF306" s="16">
        <v>0.60235618776826805</v>
      </c>
      <c r="AG306" s="16">
        <v>0.123367848063117</v>
      </c>
      <c r="AH306" s="16">
        <v>0.400958374604167</v>
      </c>
      <c r="AJ306" s="5">
        <v>301</v>
      </c>
      <c r="AK306" s="16">
        <v>0.435519069149024</v>
      </c>
      <c r="AL306" s="16">
        <v>-0.32270529761822297</v>
      </c>
      <c r="AM306" s="16">
        <v>-0.10483980571577101</v>
      </c>
      <c r="AN306" s="16">
        <v>-0.35525886703910697</v>
      </c>
      <c r="AO306" s="16">
        <v>-0.33067926343325299</v>
      </c>
      <c r="AP306" s="16">
        <v>0.67796416465733</v>
      </c>
      <c r="AW306" s="5">
        <v>301</v>
      </c>
      <c r="AX306" s="16">
        <v>-0.37705791792723897</v>
      </c>
      <c r="AY306" s="16">
        <v>0.17211314739060199</v>
      </c>
      <c r="AZ306" s="16">
        <v>0.91005735607717697</v>
      </c>
    </row>
    <row r="307" spans="28:52">
      <c r="AB307" s="5">
        <v>302</v>
      </c>
      <c r="AC307" s="16">
        <v>0.43382639745814999</v>
      </c>
      <c r="AD307" s="16">
        <v>3.09697677102274E-2</v>
      </c>
      <c r="AE307" s="16">
        <v>0.34246633409865002</v>
      </c>
      <c r="AF307" s="16">
        <v>5.72704411152027E-2</v>
      </c>
      <c r="AG307" s="16">
        <v>0.64792918900991703</v>
      </c>
      <c r="AH307" s="16">
        <v>0.11972362529882</v>
      </c>
      <c r="AJ307" s="5">
        <v>302</v>
      </c>
      <c r="AK307" s="16">
        <v>0.13609922968008301</v>
      </c>
      <c r="AL307" s="16">
        <v>-0.201135959436399</v>
      </c>
      <c r="AM307" s="16">
        <v>-3.8704912461447499E-2</v>
      </c>
      <c r="AN307" s="16">
        <v>-0.57389838902740098</v>
      </c>
      <c r="AO307" s="16">
        <v>-9.7394317218636395E-2</v>
      </c>
      <c r="AP307" s="16">
        <v>0.77503434846380004</v>
      </c>
      <c r="AW307" s="5">
        <v>302</v>
      </c>
      <c r="AX307" s="16">
        <v>-0.17144899265445199</v>
      </c>
      <c r="AY307" s="16">
        <v>0.57885781900246303</v>
      </c>
      <c r="AZ307" s="16">
        <v>0.79720064436773497</v>
      </c>
    </row>
    <row r="308" spans="28:52">
      <c r="AB308" s="5">
        <v>303</v>
      </c>
      <c r="AC308" s="16">
        <v>0.51059488093797301</v>
      </c>
      <c r="AD308" s="16">
        <v>0.54208788302207001</v>
      </c>
      <c r="AE308" s="16">
        <v>0.201549430353128</v>
      </c>
      <c r="AF308" s="16">
        <v>0.69051234096299796</v>
      </c>
      <c r="AG308" s="16">
        <v>0.13445704652448601</v>
      </c>
      <c r="AH308" s="16">
        <v>0.293053796035396</v>
      </c>
      <c r="AJ308" s="5">
        <v>303</v>
      </c>
      <c r="AK308" s="16">
        <v>0.53928084788942499</v>
      </c>
      <c r="AL308" s="16">
        <v>-0.199529458078153</v>
      </c>
      <c r="AM308" s="16">
        <v>-0.29039370656001301</v>
      </c>
      <c r="AN308" s="16">
        <v>-0.401825166298454</v>
      </c>
      <c r="AO308" s="16">
        <v>-0.248887141329411</v>
      </c>
      <c r="AP308" s="16">
        <v>0.60135462437660703</v>
      </c>
      <c r="AW308" s="5">
        <v>303</v>
      </c>
      <c r="AX308" s="16">
        <v>-0.14046023880858099</v>
      </c>
      <c r="AY308" s="16">
        <v>5.8165273046089698E-2</v>
      </c>
      <c r="AZ308" s="16">
        <v>0.98837630577232405</v>
      </c>
    </row>
    <row r="309" spans="28:52">
      <c r="AB309" s="5">
        <v>304</v>
      </c>
      <c r="AC309" s="16">
        <v>8.2082256657695696E-2</v>
      </c>
      <c r="AD309" s="16">
        <v>0.82792696527495602</v>
      </c>
      <c r="AE309" s="16">
        <v>0.87387853570733398</v>
      </c>
      <c r="AF309" s="16">
        <v>0.46213679668985702</v>
      </c>
      <c r="AG309" s="16">
        <v>0.90552123919994698</v>
      </c>
      <c r="AH309" s="16">
        <v>0.39538959920369499</v>
      </c>
      <c r="AJ309" s="5">
        <v>304</v>
      </c>
      <c r="AK309" s="16">
        <v>0.78650887076395104</v>
      </c>
      <c r="AL309" s="16">
        <v>-0.211484512389913</v>
      </c>
      <c r="AM309" s="16">
        <v>-0.36338184069495699</v>
      </c>
      <c r="AN309" s="16">
        <v>6.5540253654331804E-2</v>
      </c>
      <c r="AO309" s="16">
        <v>-0.42312703006899399</v>
      </c>
      <c r="AP309" s="16">
        <v>0.14594425873558101</v>
      </c>
      <c r="AW309" s="5">
        <v>304</v>
      </c>
      <c r="AX309" s="16">
        <v>-0.23289060267012701</v>
      </c>
      <c r="AY309" s="16">
        <v>-0.61836613387929695</v>
      </c>
      <c r="AZ309" s="16">
        <v>0.75058996273018597</v>
      </c>
    </row>
    <row r="310" spans="28:52">
      <c r="AB310" s="5">
        <v>305</v>
      </c>
      <c r="AC310" s="16">
        <v>0.96368910567034605</v>
      </c>
      <c r="AD310" s="16">
        <v>0.68490711781162805</v>
      </c>
      <c r="AE310" s="16">
        <v>0.28412636527345098</v>
      </c>
      <c r="AF310" s="16">
        <v>0.83045439593459502</v>
      </c>
      <c r="AG310" s="16">
        <v>0.125332995707814</v>
      </c>
      <c r="AH310" s="16">
        <v>0.83722491900399298</v>
      </c>
      <c r="AJ310" s="5">
        <v>305</v>
      </c>
      <c r="AK310" s="16">
        <v>0.749474982235244</v>
      </c>
      <c r="AL310" s="16">
        <v>-0.29066785019161701</v>
      </c>
      <c r="AM310" s="16">
        <v>-0.26728993391997102</v>
      </c>
      <c r="AN310" s="16">
        <v>8.3652393389752194E-2</v>
      </c>
      <c r="AO310" s="16">
        <v>-0.48218504831527298</v>
      </c>
      <c r="AP310" s="16">
        <v>0.20701545680186401</v>
      </c>
      <c r="AW310" s="5">
        <v>305</v>
      </c>
      <c r="AX310" s="16">
        <v>-0.37683476642091401</v>
      </c>
      <c r="AY310" s="16">
        <v>-0.55867861996132095</v>
      </c>
      <c r="AZ310" s="16">
        <v>0.73883269940234997</v>
      </c>
    </row>
    <row r="311" spans="28:52">
      <c r="AB311" s="5">
        <v>306</v>
      </c>
      <c r="AC311" s="16">
        <v>0.35931901966097302</v>
      </c>
      <c r="AD311" s="16">
        <v>8.9398900330125403E-2</v>
      </c>
      <c r="AE311" s="16">
        <v>0.50153965316091098</v>
      </c>
      <c r="AF311" s="16">
        <v>0.431217478219315</v>
      </c>
      <c r="AG311" s="16">
        <v>0.67995797119305601</v>
      </c>
      <c r="AH311" s="16">
        <v>0.90026131259019904</v>
      </c>
      <c r="AJ311" s="5">
        <v>306</v>
      </c>
      <c r="AK311" s="16">
        <v>0.47821928828907601</v>
      </c>
      <c r="AL311" s="16">
        <v>-0.46779815833844302</v>
      </c>
      <c r="AM311" s="16">
        <v>4.5442876441637102E-2</v>
      </c>
      <c r="AN311" s="16">
        <v>-5.48625172224078E-2</v>
      </c>
      <c r="AO311" s="16">
        <v>-0.52366216473071303</v>
      </c>
      <c r="AP311" s="16">
        <v>0.52266067556085105</v>
      </c>
      <c r="AW311" s="5">
        <v>306</v>
      </c>
      <c r="AX311" s="16">
        <v>-0.68760482818272395</v>
      </c>
      <c r="AY311" s="16">
        <v>-8.2851644733845695E-2</v>
      </c>
      <c r="AZ311" s="16">
        <v>0.72134264071113396</v>
      </c>
    </row>
    <row r="312" spans="28:52">
      <c r="AB312" s="5">
        <v>307</v>
      </c>
      <c r="AC312" s="16">
        <v>0.46636992187774201</v>
      </c>
      <c r="AD312" s="16">
        <v>0.52445594365032</v>
      </c>
      <c r="AE312" s="16">
        <v>0.43049645009234</v>
      </c>
      <c r="AF312" s="16">
        <v>0.306115632833101</v>
      </c>
      <c r="AG312" s="16">
        <v>0.94432130208415699</v>
      </c>
      <c r="AH312" s="16">
        <v>8.3026683666950804E-2</v>
      </c>
      <c r="AJ312" s="5">
        <v>307</v>
      </c>
      <c r="AK312" s="16">
        <v>0.383869917509924</v>
      </c>
      <c r="AL312" s="16">
        <v>-0.346575304388338</v>
      </c>
      <c r="AM312" s="16">
        <v>-4.8324540936890703E-2</v>
      </c>
      <c r="AN312" s="16">
        <v>-0.35470205557333001</v>
      </c>
      <c r="AO312" s="16">
        <v>-0.33554537657303402</v>
      </c>
      <c r="AP312" s="16">
        <v>0.70127735996166796</v>
      </c>
      <c r="AW312" s="5">
        <v>307</v>
      </c>
      <c r="AX312" s="16">
        <v>-0.426359169212985</v>
      </c>
      <c r="AY312" s="16">
        <v>0.22982121117276599</v>
      </c>
      <c r="AZ312" s="16">
        <v>0.874871459403747</v>
      </c>
    </row>
    <row r="313" spans="28:52">
      <c r="AB313" s="5">
        <v>308</v>
      </c>
      <c r="AC313" s="16">
        <v>0.94270728853080699</v>
      </c>
      <c r="AD313" s="16">
        <v>0.26004981209856998</v>
      </c>
      <c r="AE313" s="16">
        <v>0.89082759445276405</v>
      </c>
      <c r="AF313" s="16">
        <v>0.37514732046910698</v>
      </c>
      <c r="AG313" s="16">
        <v>0.12674820246138599</v>
      </c>
      <c r="AH313" s="16">
        <v>0.74491834479905705</v>
      </c>
      <c r="AJ313" s="5">
        <v>308</v>
      </c>
      <c r="AK313" s="16">
        <v>0.25122130809821003</v>
      </c>
      <c r="AL313" s="16">
        <v>-0.40434055066492802</v>
      </c>
      <c r="AM313" s="16">
        <v>9.9048806577326107E-2</v>
      </c>
      <c r="AN313" s="16">
        <v>-0.32657877368332</v>
      </c>
      <c r="AO313" s="16">
        <v>-0.35027011467553598</v>
      </c>
      <c r="AP313" s="16">
        <v>0.73091932434824802</v>
      </c>
      <c r="AW313" s="5">
        <v>308</v>
      </c>
      <c r="AX313" s="16">
        <v>-0.55365357653910996</v>
      </c>
      <c r="AY313" s="16">
        <v>0.34905870576859399</v>
      </c>
      <c r="AZ313" s="16">
        <v>0.75605934776511796</v>
      </c>
    </row>
    <row r="314" spans="28:52">
      <c r="AB314" s="5">
        <v>309</v>
      </c>
      <c r="AC314" s="16">
        <v>0.19078248047824001</v>
      </c>
      <c r="AD314" s="16">
        <v>0.12304212273175499</v>
      </c>
      <c r="AE314" s="16">
        <v>0.77593488488061901</v>
      </c>
      <c r="AF314" s="16">
        <v>0.66210735864620096</v>
      </c>
      <c r="AG314" s="16">
        <v>0.52647911717968798</v>
      </c>
      <c r="AH314" s="16">
        <v>0.45636426604458902</v>
      </c>
      <c r="AJ314" s="5">
        <v>309</v>
      </c>
      <c r="AK314" s="16">
        <v>0.73683872656356997</v>
      </c>
      <c r="AL314" s="16">
        <v>0.122364967010024</v>
      </c>
      <c r="AM314" s="16">
        <v>-0.64629044835410199</v>
      </c>
      <c r="AN314" s="16">
        <v>-0.12720739921371699</v>
      </c>
      <c r="AO314" s="16">
        <v>-9.0548278209468494E-2</v>
      </c>
      <c r="AP314" s="16">
        <v>4.8424322036935601E-3</v>
      </c>
      <c r="AW314" s="5">
        <v>309</v>
      </c>
      <c r="AX314" s="16">
        <v>0.36663581939648598</v>
      </c>
      <c r="AY314" s="16">
        <v>-0.57592177972978698</v>
      </c>
      <c r="AZ314" s="16">
        <v>0.73067932751451103</v>
      </c>
    </row>
    <row r="315" spans="28:52">
      <c r="AB315" s="5">
        <v>310</v>
      </c>
      <c r="AC315" s="16">
        <v>0.48948142951122903</v>
      </c>
      <c r="AD315" s="16">
        <v>0.68923393525260201</v>
      </c>
      <c r="AE315" s="16">
        <v>0.75052732777201903</v>
      </c>
      <c r="AF315" s="16">
        <v>0.64442362929261399</v>
      </c>
      <c r="AG315" s="16">
        <v>0.65436968154278696</v>
      </c>
      <c r="AH315" s="16">
        <v>0.14651218513412501</v>
      </c>
      <c r="AJ315" s="5">
        <v>310</v>
      </c>
      <c r="AK315" s="16">
        <v>0.42913153025650003</v>
      </c>
      <c r="AL315" s="16">
        <v>-0.29376819447369501</v>
      </c>
      <c r="AM315" s="16">
        <v>-0.13178150982905401</v>
      </c>
      <c r="AN315" s="16">
        <v>-0.39191693312231102</v>
      </c>
      <c r="AO315" s="16">
        <v>-0.29735002042744602</v>
      </c>
      <c r="AP315" s="16">
        <v>0.68568512759600697</v>
      </c>
      <c r="AW315" s="5">
        <v>310</v>
      </c>
      <c r="AX315" s="16">
        <v>-0.320512952995406</v>
      </c>
      <c r="AY315" s="16">
        <v>0.197693633373445</v>
      </c>
      <c r="AZ315" s="16">
        <v>0.92638473327031601</v>
      </c>
    </row>
    <row r="316" spans="28:52">
      <c r="AB316" s="5">
        <v>311</v>
      </c>
      <c r="AC316" s="16">
        <v>0.12578843837345599</v>
      </c>
      <c r="AD316" s="16">
        <v>0.36783080117134798</v>
      </c>
      <c r="AE316" s="16">
        <v>0.93789490422327404</v>
      </c>
      <c r="AF316" s="16">
        <v>0.41799588752297001</v>
      </c>
      <c r="AG316" s="16">
        <v>0.82763502635001496</v>
      </c>
      <c r="AH316" s="16">
        <v>0.82280997921038401</v>
      </c>
      <c r="AJ316" s="5">
        <v>311</v>
      </c>
      <c r="AK316" s="16">
        <v>0.72445229569580305</v>
      </c>
      <c r="AL316" s="16">
        <v>-0.16539432382294</v>
      </c>
      <c r="AM316" s="16">
        <v>-0.41131829054161601</v>
      </c>
      <c r="AN316" s="16">
        <v>-0.20618023977809299</v>
      </c>
      <c r="AO316" s="16">
        <v>-0.31313400515418699</v>
      </c>
      <c r="AP316" s="16">
        <v>0.37157456360103402</v>
      </c>
      <c r="AW316" s="5">
        <v>311</v>
      </c>
      <c r="AX316" s="16">
        <v>-9.9069541145045195E-2</v>
      </c>
      <c r="AY316" s="16">
        <v>-0.31799788333599799</v>
      </c>
      <c r="AZ316" s="16">
        <v>0.94290114719358098</v>
      </c>
    </row>
    <row r="317" spans="28:52">
      <c r="AB317" s="5">
        <v>312</v>
      </c>
      <c r="AC317" s="16">
        <v>5.68795921345846E-2</v>
      </c>
      <c r="AD317" s="16">
        <v>0.56344299184931701</v>
      </c>
      <c r="AE317" s="16">
        <v>0.244619495312451</v>
      </c>
      <c r="AF317" s="16">
        <v>0.78323210536544596</v>
      </c>
      <c r="AG317" s="16">
        <v>0.31256116980084903</v>
      </c>
      <c r="AH317" s="16">
        <v>0.27986705874101703</v>
      </c>
      <c r="AJ317" s="5">
        <v>312</v>
      </c>
      <c r="AK317" s="16">
        <v>0.344246757050851</v>
      </c>
      <c r="AL317" s="16">
        <v>-0.13698789209923901</v>
      </c>
      <c r="AM317" s="16">
        <v>-0.23608927609398001</v>
      </c>
      <c r="AN317" s="16">
        <v>-0.55836706702017003</v>
      </c>
      <c r="AO317" s="16">
        <v>-0.108157480956871</v>
      </c>
      <c r="AP317" s="16">
        <v>0.69535495911941003</v>
      </c>
      <c r="AW317" s="5">
        <v>312</v>
      </c>
      <c r="AX317" s="16">
        <v>-3.09752452148358E-2</v>
      </c>
      <c r="AY317" s="16">
        <v>0.34704742393003002</v>
      </c>
      <c r="AZ317" s="16">
        <v>0.93733591600960997</v>
      </c>
    </row>
    <row r="318" spans="28:52">
      <c r="AB318" s="5">
        <v>313</v>
      </c>
      <c r="AC318" s="16">
        <v>0.16474229439143101</v>
      </c>
      <c r="AD318" s="16">
        <v>0.37123713900244798</v>
      </c>
      <c r="AE318" s="16">
        <v>0.46376048804384401</v>
      </c>
      <c r="AF318" s="16">
        <v>0.22871421924114499</v>
      </c>
      <c r="AG318" s="16">
        <v>0.91969778920656997</v>
      </c>
      <c r="AH318" s="16">
        <v>0.44856664875895302</v>
      </c>
      <c r="AJ318" s="5">
        <v>313</v>
      </c>
      <c r="AK318" s="16">
        <v>0.49746395081800099</v>
      </c>
      <c r="AL318" s="16">
        <v>-0.38362905257103602</v>
      </c>
      <c r="AM318" s="16">
        <v>-7.1672729602758403E-2</v>
      </c>
      <c r="AN318" s="16">
        <v>-0.223719827552428</v>
      </c>
      <c r="AO318" s="16">
        <v>-0.42579122121524299</v>
      </c>
      <c r="AP318" s="16">
        <v>0.607348880123464</v>
      </c>
      <c r="AW318" s="5">
        <v>313</v>
      </c>
      <c r="AX318" s="16">
        <v>-0.50104903885187901</v>
      </c>
      <c r="AY318" s="16">
        <v>2.1802600522278202E-2</v>
      </c>
      <c r="AZ318" s="16">
        <v>0.86514421208848602</v>
      </c>
    </row>
    <row r="319" spans="28:52">
      <c r="AB319" s="5">
        <v>314</v>
      </c>
      <c r="AC319" s="16">
        <v>0.49832286544430199</v>
      </c>
      <c r="AD319" s="16">
        <v>0.77924551629626904</v>
      </c>
      <c r="AE319" s="16">
        <v>0.86003491255517295</v>
      </c>
      <c r="AF319" s="16">
        <v>0.43167046824171301</v>
      </c>
      <c r="AG319" s="16">
        <v>1.1580316346159599E-2</v>
      </c>
      <c r="AH319" s="16">
        <v>0.73104331202267003</v>
      </c>
      <c r="AJ319" s="5">
        <v>314</v>
      </c>
      <c r="AK319" s="16">
        <v>0.207056589942821</v>
      </c>
      <c r="AL319" s="16">
        <v>-3.5872861033645002E-2</v>
      </c>
      <c r="AM319" s="16">
        <v>-0.24246640956333701</v>
      </c>
      <c r="AN319" s="16">
        <v>-0.65107532581898597</v>
      </c>
      <c r="AO319" s="16">
        <v>3.5409819620515898E-2</v>
      </c>
      <c r="AP319" s="16">
        <v>0.68694818685263104</v>
      </c>
      <c r="AW319" s="5">
        <v>314</v>
      </c>
      <c r="AX319" s="16">
        <v>0.13762273915230899</v>
      </c>
      <c r="AY319" s="16">
        <v>0.499420717505838</v>
      </c>
      <c r="AZ319" s="16">
        <v>0.85535894763089604</v>
      </c>
    </row>
    <row r="320" spans="28:52">
      <c r="AB320" s="5">
        <v>315</v>
      </c>
      <c r="AC320" s="16">
        <v>0.109218536637347</v>
      </c>
      <c r="AD320" s="16">
        <v>0.69233533906005396</v>
      </c>
      <c r="AE320" s="16">
        <v>0.579047617587792</v>
      </c>
      <c r="AF320" s="16">
        <v>0.73245738087359202</v>
      </c>
      <c r="AG320" s="16">
        <v>0.76094964334355797</v>
      </c>
      <c r="AH320" s="16">
        <v>0.35433885893973999</v>
      </c>
      <c r="AJ320" s="5">
        <v>315</v>
      </c>
      <c r="AK320" s="16">
        <v>0.61955367040558895</v>
      </c>
      <c r="AL320" s="16">
        <v>-0.30822344020543502</v>
      </c>
      <c r="AM320" s="16">
        <v>-0.218250692376706</v>
      </c>
      <c r="AN320" s="16">
        <v>-0.20987541631221901</v>
      </c>
      <c r="AO320" s="16">
        <v>-0.40130297802888198</v>
      </c>
      <c r="AP320" s="16">
        <v>0.51809885651765397</v>
      </c>
      <c r="AW320" s="5">
        <v>315</v>
      </c>
      <c r="AX320" s="16">
        <v>-0.35640163544036502</v>
      </c>
      <c r="AY320" s="16">
        <v>-0.14095282165093601</v>
      </c>
      <c r="AZ320" s="16">
        <v>0.92363963528856896</v>
      </c>
    </row>
    <row r="321" spans="28:52">
      <c r="AB321" s="5">
        <v>316</v>
      </c>
      <c r="AC321" s="16">
        <v>0.42678850187470002</v>
      </c>
      <c r="AD321" s="16">
        <v>0.98430087392433496</v>
      </c>
      <c r="AE321" s="16">
        <v>0.80516586924112099</v>
      </c>
      <c r="AF321" s="16">
        <v>1.5049768842272999E-2</v>
      </c>
      <c r="AG321" s="16">
        <v>3.9877664300733202E-2</v>
      </c>
      <c r="AH321" s="16">
        <v>0.30774505651228701</v>
      </c>
      <c r="AJ321" s="5">
        <v>316</v>
      </c>
      <c r="AK321" s="16">
        <v>0.61771623853550195</v>
      </c>
      <c r="AL321" s="16">
        <v>-2.81973000941485E-2</v>
      </c>
      <c r="AM321" s="16">
        <v>-0.49111037058436802</v>
      </c>
      <c r="AN321" s="16">
        <v>-0.41017459631396702</v>
      </c>
      <c r="AO321" s="16">
        <v>-0.12660586795113299</v>
      </c>
      <c r="AP321" s="16">
        <v>0.43837189640811602</v>
      </c>
      <c r="AW321" s="5">
        <v>316</v>
      </c>
      <c r="AX321" s="16">
        <v>0.163053207963018</v>
      </c>
      <c r="AY321" s="16">
        <v>-0.100616738548617</v>
      </c>
      <c r="AZ321" s="16">
        <v>0.98147334333164205</v>
      </c>
    </row>
    <row r="322" spans="28:52">
      <c r="AB322" s="5">
        <v>317</v>
      </c>
      <c r="AC322" s="16">
        <v>0.87242994461067902</v>
      </c>
      <c r="AD322" s="16">
        <v>0.581855779417916</v>
      </c>
      <c r="AE322" s="16">
        <v>0.76101178327511998</v>
      </c>
      <c r="AF322" s="16">
        <v>0.76514181714226703</v>
      </c>
      <c r="AG322" s="16">
        <v>0.34001639295288699</v>
      </c>
      <c r="AH322" s="16">
        <v>0.40716711468535399</v>
      </c>
      <c r="AJ322" s="5">
        <v>317</v>
      </c>
      <c r="AK322" s="16">
        <v>0.34911937644239099</v>
      </c>
      <c r="AL322" s="16">
        <v>-0.29294349058684099</v>
      </c>
      <c r="AM322" s="16">
        <v>-8.4189812150471E-2</v>
      </c>
      <c r="AN322" s="16">
        <v>-0.43323345110852302</v>
      </c>
      <c r="AO322" s="16">
        <v>-0.26492956429191999</v>
      </c>
      <c r="AP322" s="16">
        <v>0.72617694169536495</v>
      </c>
      <c r="AW322" s="5">
        <v>317</v>
      </c>
      <c r="AX322" s="16">
        <v>-0.32296582908795701</v>
      </c>
      <c r="AY322" s="16">
        <v>0.30758615398644701</v>
      </c>
      <c r="AZ322" s="16">
        <v>0.89503286599929699</v>
      </c>
    </row>
    <row r="323" spans="28:52">
      <c r="AB323" s="5">
        <v>318</v>
      </c>
      <c r="AC323" s="16">
        <v>0.14337399405107301</v>
      </c>
      <c r="AD323" s="16">
        <v>6.4145672727918601E-2</v>
      </c>
      <c r="AE323" s="16">
        <v>0.18872824540255301</v>
      </c>
      <c r="AF323" s="16">
        <v>0.45499772986859499</v>
      </c>
      <c r="AG323" s="16">
        <v>0.41860341128635897</v>
      </c>
      <c r="AH323" s="16">
        <v>0.35337578790315799</v>
      </c>
      <c r="AJ323" s="5">
        <v>318</v>
      </c>
      <c r="AK323" s="16">
        <v>0.69030721853724497</v>
      </c>
      <c r="AL323" s="16">
        <v>-0.15086527102716701</v>
      </c>
      <c r="AM323" s="16">
        <v>-0.41238510220025798</v>
      </c>
      <c r="AN323" s="16">
        <v>-0.27244182012111201</v>
      </c>
      <c r="AO323" s="16">
        <v>-0.27792211633698599</v>
      </c>
      <c r="AP323" s="16">
        <v>0.42330709114828002</v>
      </c>
      <c r="AW323" s="5">
        <v>318</v>
      </c>
      <c r="AX323" s="16">
        <v>-6.4259094156433494E-2</v>
      </c>
      <c r="AY323" s="16">
        <v>-0.23033786493508801</v>
      </c>
      <c r="AZ323" s="16">
        <v>0.97098673362822996</v>
      </c>
    </row>
    <row r="324" spans="28:52">
      <c r="AB324" s="5">
        <v>319</v>
      </c>
      <c r="AC324" s="16">
        <v>0.26221129709348101</v>
      </c>
      <c r="AD324" s="16">
        <v>0.30570650381505099</v>
      </c>
      <c r="AE324" s="16">
        <v>0.36779638069125298</v>
      </c>
      <c r="AF324" s="16">
        <v>0.122703682225211</v>
      </c>
      <c r="AG324" s="16">
        <v>0.32373817695833901</v>
      </c>
      <c r="AH324" s="16">
        <v>0.30384788293915499</v>
      </c>
      <c r="AJ324" s="5">
        <v>319</v>
      </c>
      <c r="AK324" s="16">
        <v>0.46191195276392599</v>
      </c>
      <c r="AL324" s="16">
        <v>0.18839082639993199</v>
      </c>
      <c r="AM324" s="16">
        <v>-0.58603430197156903</v>
      </c>
      <c r="AN324" s="16">
        <v>-0.52695292730354204</v>
      </c>
      <c r="AO324" s="16">
        <v>0.12412234920764199</v>
      </c>
      <c r="AP324" s="16">
        <v>0.33856210090361</v>
      </c>
      <c r="AW324" s="5">
        <v>319</v>
      </c>
      <c r="AX324" s="16">
        <v>0.52820458023119199</v>
      </c>
      <c r="AY324" s="16">
        <v>2.4725297065393999E-2</v>
      </c>
      <c r="AZ324" s="16">
        <v>0.84875708003077099</v>
      </c>
    </row>
    <row r="325" spans="28:52">
      <c r="AB325" s="5">
        <v>320</v>
      </c>
      <c r="AC325" s="16">
        <v>1.7413176791691101E-2</v>
      </c>
      <c r="AD325" s="16">
        <v>0.33325489824843502</v>
      </c>
      <c r="AE325" s="16">
        <v>0.15822008694464801</v>
      </c>
      <c r="AF325" s="16">
        <v>0.39801886548093302</v>
      </c>
      <c r="AG325" s="16">
        <v>0.67532657391366102</v>
      </c>
      <c r="AH325" s="16">
        <v>0.74955825770448603</v>
      </c>
      <c r="AJ325" s="5">
        <v>320</v>
      </c>
      <c r="AK325" s="16">
        <v>0.29141111062435998</v>
      </c>
      <c r="AL325" s="16">
        <v>-0.44594653062415002</v>
      </c>
      <c r="AM325" s="16">
        <v>0.12235233982938699</v>
      </c>
      <c r="AN325" s="16">
        <v>-0.24103471648779901</v>
      </c>
      <c r="AO325" s="16">
        <v>-0.41376345045374802</v>
      </c>
      <c r="AP325" s="16">
        <v>0.68698124711194897</v>
      </c>
      <c r="AW325" s="5">
        <v>320</v>
      </c>
      <c r="AX325" s="16">
        <v>-0.63763871712529896</v>
      </c>
      <c r="AY325" s="16">
        <v>0.25254528009053001</v>
      </c>
      <c r="AZ325" s="16">
        <v>0.72776215053974802</v>
      </c>
    </row>
    <row r="326" spans="28:52">
      <c r="AB326" s="5">
        <v>321</v>
      </c>
      <c r="AC326" s="16">
        <v>0.63770855586561204</v>
      </c>
      <c r="AD326" s="16">
        <v>0.18281702250520601</v>
      </c>
      <c r="AE326" s="16">
        <v>0.74693628081969998</v>
      </c>
      <c r="AF326" s="16">
        <v>0.35142459924869401</v>
      </c>
      <c r="AG326" s="16">
        <v>0.90700558783033403</v>
      </c>
      <c r="AH326" s="16">
        <v>0.49587081804024302</v>
      </c>
      <c r="AJ326" s="5">
        <v>321</v>
      </c>
      <c r="AK326" s="16">
        <v>0.54397828764942602</v>
      </c>
      <c r="AL326" s="16">
        <v>-0.43604042071558502</v>
      </c>
      <c r="AM326" s="16">
        <v>-2.80529459436464E-2</v>
      </c>
      <c r="AN326" s="16">
        <v>-5.7592583094287497E-2</v>
      </c>
      <c r="AO326" s="16">
        <v>-0.51592534170577997</v>
      </c>
      <c r="AP326" s="16">
        <v>0.49363300380987302</v>
      </c>
      <c r="AW326" s="5">
        <v>321</v>
      </c>
      <c r="AX326" s="16">
        <v>-0.62203947882878297</v>
      </c>
      <c r="AY326" s="16">
        <v>-0.15508362466762701</v>
      </c>
      <c r="AZ326" s="16">
        <v>0.76747375020348796</v>
      </c>
    </row>
    <row r="327" spans="28:52">
      <c r="AB327" s="5">
        <v>322</v>
      </c>
      <c r="AC327" s="16">
        <v>0.47989987343687002</v>
      </c>
      <c r="AD327" s="16">
        <v>7.1215137272529594E-2</v>
      </c>
      <c r="AE327" s="16">
        <v>0.20662243750372999</v>
      </c>
      <c r="AF327" s="16">
        <v>0.37972768501009602</v>
      </c>
      <c r="AG327" s="16">
        <v>0.81684356041789297</v>
      </c>
      <c r="AH327" s="16">
        <v>0.27274213673074299</v>
      </c>
      <c r="AJ327" s="5">
        <v>322</v>
      </c>
      <c r="AK327" s="16">
        <v>0.34779465690547301</v>
      </c>
      <c r="AL327" s="16">
        <v>-5.8782853202754198E-2</v>
      </c>
      <c r="AM327" s="16">
        <v>-0.31107992278024599</v>
      </c>
      <c r="AN327" s="16">
        <v>-0.59339948968721501</v>
      </c>
      <c r="AO327" s="16">
        <v>-3.6714734125226897E-2</v>
      </c>
      <c r="AP327" s="16">
        <v>0.65218234288996901</v>
      </c>
      <c r="AW327" s="5">
        <v>322</v>
      </c>
      <c r="AX327" s="16">
        <v>0.109628485107962</v>
      </c>
      <c r="AY327" s="16">
        <v>0.333748161204941</v>
      </c>
      <c r="AZ327" s="16">
        <v>0.93626586012169999</v>
      </c>
    </row>
    <row r="328" spans="28:52">
      <c r="AB328" s="5">
        <v>323</v>
      </c>
      <c r="AC328" s="16">
        <v>0.24483224827984101</v>
      </c>
      <c r="AD328" s="16">
        <v>0.64203579190787496</v>
      </c>
      <c r="AE328" s="16">
        <v>0.91860683139350896</v>
      </c>
      <c r="AF328" s="16">
        <v>9.4485534848767205E-2</v>
      </c>
      <c r="AG328" s="16">
        <v>0.17227089580075</v>
      </c>
      <c r="AH328" s="16">
        <v>0.53415428774541096</v>
      </c>
      <c r="AJ328" s="5">
        <v>323</v>
      </c>
      <c r="AK328" s="16">
        <v>0.34449883127909198</v>
      </c>
      <c r="AL328" s="16">
        <v>0.23383860192737699</v>
      </c>
      <c r="AM328" s="16">
        <v>-0.55391750320286404</v>
      </c>
      <c r="AN328" s="16">
        <v>-0.59053255939059301</v>
      </c>
      <c r="AO328" s="16">
        <v>0.209418671923773</v>
      </c>
      <c r="AP328" s="16">
        <v>0.35669395746321603</v>
      </c>
      <c r="AW328" s="5">
        <v>323</v>
      </c>
      <c r="AX328" s="16">
        <v>0.59960464659282497</v>
      </c>
      <c r="AY328" s="16">
        <v>0.16318370156588199</v>
      </c>
      <c r="AZ328" s="16">
        <v>0.78348283081675496</v>
      </c>
    </row>
    <row r="329" spans="28:52">
      <c r="AB329" s="5">
        <v>324</v>
      </c>
      <c r="AC329" s="16">
        <v>0.96471697859279604</v>
      </c>
      <c r="AD329" s="16">
        <v>6.0543470331137998E-3</v>
      </c>
      <c r="AE329" s="16">
        <v>0.11704501104307601</v>
      </c>
      <c r="AF329" s="16">
        <v>0.52879609099449398</v>
      </c>
      <c r="AG329" s="16">
        <v>0.80236626124156496</v>
      </c>
      <c r="AH329" s="16">
        <v>0.67769061449611601</v>
      </c>
      <c r="AJ329" s="5">
        <v>324</v>
      </c>
      <c r="AK329" s="16">
        <v>0.64487783464104198</v>
      </c>
      <c r="AL329" s="16">
        <v>-1.78241936518408E-3</v>
      </c>
      <c r="AM329" s="16">
        <v>-0.52685162962227705</v>
      </c>
      <c r="AN329" s="16">
        <v>-0.38161695242228899</v>
      </c>
      <c r="AO329" s="16">
        <v>-0.118026205018765</v>
      </c>
      <c r="AP329" s="16">
        <v>0.38339937178747302</v>
      </c>
      <c r="AW329" s="5">
        <v>324</v>
      </c>
      <c r="AX329" s="16">
        <v>0.205099779961189</v>
      </c>
      <c r="AY329" s="16">
        <v>-0.16812622419929399</v>
      </c>
      <c r="AZ329" s="16">
        <v>0.96419274716846004</v>
      </c>
    </row>
    <row r="330" spans="28:52">
      <c r="AB330" s="5">
        <v>325</v>
      </c>
      <c r="AC330" s="16">
        <v>0.73122004215112901</v>
      </c>
      <c r="AD330" s="16">
        <v>0.312808594049443</v>
      </c>
      <c r="AE330" s="16">
        <v>4.4584263761515697E-2</v>
      </c>
      <c r="AF330" s="16">
        <v>0.61135509246697295</v>
      </c>
      <c r="AG330" s="16">
        <v>0.49109193468845602</v>
      </c>
      <c r="AH330" s="16">
        <v>0.22453869743875099</v>
      </c>
      <c r="AJ330" s="5">
        <v>325</v>
      </c>
      <c r="AK330" s="16">
        <v>0.52498957831660598</v>
      </c>
      <c r="AL330" s="16">
        <v>0.18200417857330001</v>
      </c>
      <c r="AM330" s="16">
        <v>-0.61426097874909502</v>
      </c>
      <c r="AN330" s="16">
        <v>-0.471404329147803</v>
      </c>
      <c r="AO330" s="16">
        <v>8.9271400432489198E-2</v>
      </c>
      <c r="AP330" s="16">
        <v>0.28940015057450202</v>
      </c>
      <c r="AW330" s="5">
        <v>325</v>
      </c>
      <c r="AX330" s="16">
        <v>0.51481137148715705</v>
      </c>
      <c r="AY330" s="16">
        <v>-8.1729058831482904E-2</v>
      </c>
      <c r="AZ330" s="16">
        <v>0.85339885920410896</v>
      </c>
    </row>
    <row r="331" spans="28:52">
      <c r="AB331" s="5">
        <v>326</v>
      </c>
      <c r="AC331" s="16">
        <v>0.80069302852848701</v>
      </c>
      <c r="AD331" s="16">
        <v>0.27190273216428001</v>
      </c>
      <c r="AE331" s="16">
        <v>0.758895845056344</v>
      </c>
      <c r="AF331" s="16">
        <v>9.7912333820316194E-2</v>
      </c>
      <c r="AG331" s="16">
        <v>0.307435907027926</v>
      </c>
      <c r="AH331" s="16">
        <v>0.296202868410957</v>
      </c>
      <c r="AJ331" s="5">
        <v>326</v>
      </c>
      <c r="AK331" s="16">
        <v>0.33350347450290402</v>
      </c>
      <c r="AL331" s="16">
        <v>-0.29498604904369402</v>
      </c>
      <c r="AM331" s="16">
        <v>-7.2342965477989601E-2</v>
      </c>
      <c r="AN331" s="16">
        <v>-0.43766163993472901</v>
      </c>
      <c r="AO331" s="16">
        <v>-0.261160509024914</v>
      </c>
      <c r="AP331" s="16">
        <v>0.73264768897842303</v>
      </c>
      <c r="AW331" s="5">
        <v>326</v>
      </c>
      <c r="AX331" s="16">
        <v>-0.328045216370212</v>
      </c>
      <c r="AY331" s="16">
        <v>0.326652717990289</v>
      </c>
      <c r="AZ331" s="16">
        <v>0.88638836756725503</v>
      </c>
    </row>
    <row r="332" spans="28:52">
      <c r="AB332" s="5">
        <v>327</v>
      </c>
      <c r="AC332" s="16">
        <v>0.82523690444940501</v>
      </c>
      <c r="AD332" s="16">
        <v>0.41548768961761001</v>
      </c>
      <c r="AE332" s="16">
        <v>0.17810146081291101</v>
      </c>
      <c r="AF332" s="16">
        <v>0.59471164653568698</v>
      </c>
      <c r="AG332" s="16">
        <v>0.74372101325354401</v>
      </c>
      <c r="AH332" s="16">
        <v>0.31515945335129097</v>
      </c>
      <c r="AJ332" s="5">
        <v>327</v>
      </c>
      <c r="AK332" s="16">
        <v>0.395112290308753</v>
      </c>
      <c r="AL332" s="16">
        <v>0.22520675542084601</v>
      </c>
      <c r="AM332" s="16">
        <v>-0.57658438168522297</v>
      </c>
      <c r="AN332" s="16">
        <v>-0.56117192590808296</v>
      </c>
      <c r="AO332" s="16">
        <v>0.181472091376469</v>
      </c>
      <c r="AP332" s="16">
        <v>0.33596517048723601</v>
      </c>
      <c r="AW332" s="5">
        <v>327</v>
      </c>
      <c r="AX332" s="16">
        <v>0.58674102878660195</v>
      </c>
      <c r="AY332" s="16">
        <v>9.5143279259708002E-2</v>
      </c>
      <c r="AZ332" s="16">
        <v>0.80416585423576303</v>
      </c>
    </row>
    <row r="333" spans="28:52">
      <c r="AB333" s="5">
        <v>328</v>
      </c>
      <c r="AC333" s="16">
        <v>0.17529986788817101</v>
      </c>
      <c r="AD333" s="16">
        <v>5.6984476167996699E-2</v>
      </c>
      <c r="AE333" s="16">
        <v>0.87124187879333603</v>
      </c>
      <c r="AF333" s="16">
        <v>3.6556313464530997E-2</v>
      </c>
      <c r="AG333" s="16">
        <v>0.54905561169878003</v>
      </c>
      <c r="AH333" s="16">
        <v>0.99823674754882596</v>
      </c>
      <c r="AJ333" s="5">
        <v>328</v>
      </c>
      <c r="AK333" s="16">
        <v>0.46910419548946802</v>
      </c>
      <c r="AL333" s="16">
        <v>-0.203667105107808</v>
      </c>
      <c r="AM333" s="16">
        <v>-0.246750086985185</v>
      </c>
      <c r="AN333" s="16">
        <v>-0.44925349330353198</v>
      </c>
      <c r="AO333" s="16">
        <v>-0.222354108504282</v>
      </c>
      <c r="AP333" s="16">
        <v>0.65292059841134098</v>
      </c>
      <c r="AW333" s="5">
        <v>328</v>
      </c>
      <c r="AX333" s="16">
        <v>-0.14799811693909701</v>
      </c>
      <c r="AY333" s="16">
        <v>0.168663062068518</v>
      </c>
      <c r="AZ333" s="16">
        <v>0.97449952682949004</v>
      </c>
    </row>
    <row r="334" spans="28:52">
      <c r="AB334" s="5">
        <v>329</v>
      </c>
      <c r="AC334" s="16">
        <v>0.191613952084147</v>
      </c>
      <c r="AD334" s="16">
        <v>0.14316676330897299</v>
      </c>
      <c r="AE334" s="16">
        <v>0.598233133700946</v>
      </c>
      <c r="AF334" s="16">
        <v>0.53988021563159705</v>
      </c>
      <c r="AG334" s="16">
        <v>0.60761445256412605</v>
      </c>
      <c r="AH334" s="16">
        <v>0.12953539827479299</v>
      </c>
      <c r="AJ334" s="5">
        <v>329</v>
      </c>
      <c r="AK334" s="16">
        <v>0.64239265307947302</v>
      </c>
      <c r="AL334" s="16">
        <v>-2.1042972891679099E-2</v>
      </c>
      <c r="AM334" s="16">
        <v>-0.50918970321155099</v>
      </c>
      <c r="AN334" s="16">
        <v>-0.38295677819983998</v>
      </c>
      <c r="AO334" s="16">
        <v>-0.133202949867922</v>
      </c>
      <c r="AP334" s="16">
        <v>0.40399975109151998</v>
      </c>
      <c r="AW334" s="5">
        <v>329</v>
      </c>
      <c r="AX334" s="16">
        <v>0.17265906483531601</v>
      </c>
      <c r="AY334" s="16">
        <v>-0.15341827766591301</v>
      </c>
      <c r="AZ334" s="16">
        <v>0.97296026583998196</v>
      </c>
    </row>
    <row r="335" spans="28:52">
      <c r="AB335" s="5">
        <v>330</v>
      </c>
      <c r="AC335" s="16">
        <v>0.83765506899636399</v>
      </c>
      <c r="AD335" s="16">
        <v>0.87209611050932001</v>
      </c>
      <c r="AE335" s="16">
        <v>0.54239346347792705</v>
      </c>
      <c r="AF335" s="16">
        <v>0.83604317667365702</v>
      </c>
      <c r="AG335" s="16">
        <v>1.5791985023172202E-2</v>
      </c>
      <c r="AH335" s="16">
        <v>0.71066339306306903</v>
      </c>
      <c r="AJ335" s="5">
        <v>330</v>
      </c>
      <c r="AK335" s="16">
        <v>0.42266000165716899</v>
      </c>
      <c r="AL335" s="16">
        <v>-0.46632650049159702</v>
      </c>
      <c r="AM335" s="16">
        <v>7.1063734461298003E-2</v>
      </c>
      <c r="AN335" s="16">
        <v>-0.117803082502578</v>
      </c>
      <c r="AO335" s="16">
        <v>-0.49372373611846698</v>
      </c>
      <c r="AP335" s="16">
        <v>0.58412958299417495</v>
      </c>
      <c r="AW335" s="5">
        <v>330</v>
      </c>
      <c r="AX335" s="16">
        <v>-0.67930750901433601</v>
      </c>
      <c r="AY335" s="16">
        <v>2.7461106406068601E-2</v>
      </c>
      <c r="AZ335" s="16">
        <v>0.73333975455068601</v>
      </c>
    </row>
    <row r="336" spans="28:52">
      <c r="AB336" s="5">
        <v>331</v>
      </c>
      <c r="AC336" s="16">
        <v>0.40333843507078598</v>
      </c>
      <c r="AD336" s="16">
        <v>0.33587343033919298</v>
      </c>
      <c r="AE336" s="16">
        <v>0.514155825088353</v>
      </c>
      <c r="AF336" s="16">
        <v>0.90124247120182599</v>
      </c>
      <c r="AG336" s="16">
        <v>0.77403733232480498</v>
      </c>
      <c r="AH336" s="16">
        <v>0.71759277931340404</v>
      </c>
      <c r="AJ336" s="5">
        <v>331</v>
      </c>
      <c r="AK336" s="16">
        <v>0.71545309437182603</v>
      </c>
      <c r="AL336" s="16">
        <v>-0.115859549089586</v>
      </c>
      <c r="AM336" s="16">
        <v>-0.455623354440993</v>
      </c>
      <c r="AN336" s="16">
        <v>-0.25262423220469798</v>
      </c>
      <c r="AO336" s="16">
        <v>-0.25982973993083203</v>
      </c>
      <c r="AP336" s="16">
        <v>0.368483781294285</v>
      </c>
      <c r="AW336" s="5">
        <v>331</v>
      </c>
      <c r="AX336" s="16">
        <v>-5.97774960215909E-3</v>
      </c>
      <c r="AY336" s="16">
        <v>-0.29231084538937602</v>
      </c>
      <c r="AZ336" s="16">
        <v>0.95630467683600695</v>
      </c>
    </row>
    <row r="337" spans="28:52">
      <c r="AB337" s="5">
        <v>332</v>
      </c>
      <c r="AC337" s="16">
        <v>0.50931189172941704</v>
      </c>
      <c r="AD337" s="16">
        <v>0.568210471830502</v>
      </c>
      <c r="AE337" s="16">
        <v>0.62659411687761302</v>
      </c>
      <c r="AF337" s="16">
        <v>0.35156092317098497</v>
      </c>
      <c r="AG337" s="16">
        <v>0.60411641557015405</v>
      </c>
      <c r="AH337" s="16">
        <v>9.5691675984005797E-2</v>
      </c>
      <c r="AJ337" s="5">
        <v>332</v>
      </c>
      <c r="AK337" s="16">
        <v>0.56699364296557897</v>
      </c>
      <c r="AL337" s="16">
        <v>-0.40171597969535899</v>
      </c>
      <c r="AM337" s="16">
        <v>-8.36935840637167E-2</v>
      </c>
      <c r="AN337" s="16">
        <v>-0.112088533838672</v>
      </c>
      <c r="AO337" s="16">
        <v>-0.48330005890186201</v>
      </c>
      <c r="AP337" s="16">
        <v>0.513804513534031</v>
      </c>
      <c r="AW337" s="5">
        <v>332</v>
      </c>
      <c r="AX337" s="16">
        <v>-0.54685348378811305</v>
      </c>
      <c r="AY337" s="16">
        <v>-0.13991342811558499</v>
      </c>
      <c r="AZ337" s="16">
        <v>0.82545472364311601</v>
      </c>
    </row>
    <row r="338" spans="28:52">
      <c r="AB338" s="5">
        <v>333</v>
      </c>
      <c r="AC338" s="16">
        <v>0.11888961797731699</v>
      </c>
      <c r="AD338" s="16">
        <v>0.68799163292093501</v>
      </c>
      <c r="AE338" s="16">
        <v>0.243972416559252</v>
      </c>
      <c r="AF338" s="16">
        <v>0.80176538482440096</v>
      </c>
      <c r="AG338" s="16">
        <v>0.88617201357240905</v>
      </c>
      <c r="AH338" s="16">
        <v>0.68126343972527703</v>
      </c>
      <c r="AJ338" s="5">
        <v>333</v>
      </c>
      <c r="AK338" s="16">
        <v>0.32002838899958103</v>
      </c>
      <c r="AL338" s="16">
        <v>-0.39423106532666302</v>
      </c>
      <c r="AM338" s="16">
        <v>4.3840458583610901E-2</v>
      </c>
      <c r="AN338" s="16">
        <v>-0.31773012716158</v>
      </c>
      <c r="AO338" s="16">
        <v>-0.36386884758319199</v>
      </c>
      <c r="AP338" s="16">
        <v>0.71196119248824297</v>
      </c>
      <c r="AW338" s="5">
        <v>333</v>
      </c>
      <c r="AX338" s="16">
        <v>-0.52676647512166697</v>
      </c>
      <c r="AY338" s="16">
        <v>0.275150164420846</v>
      </c>
      <c r="AZ338" s="16">
        <v>0.80424465617852803</v>
      </c>
    </row>
    <row r="339" spans="28:52">
      <c r="AB339" s="5">
        <v>334</v>
      </c>
      <c r="AC339" s="16">
        <v>0.40937009067639502</v>
      </c>
      <c r="AD339" s="16">
        <v>0.65630895427953095</v>
      </c>
      <c r="AE339" s="16">
        <v>0.25639409708102501</v>
      </c>
      <c r="AF339" s="16">
        <v>0.93214433005429398</v>
      </c>
      <c r="AG339" s="16">
        <v>0.52160760913807203</v>
      </c>
      <c r="AH339" s="16">
        <v>0.17742948542154299</v>
      </c>
      <c r="AJ339" s="5">
        <v>334</v>
      </c>
      <c r="AK339" s="16">
        <v>5.4640210103212503E-2</v>
      </c>
      <c r="AL339" s="16">
        <v>-0.10761853244773099</v>
      </c>
      <c r="AM339" s="16">
        <v>-7.3536060702485098E-2</v>
      </c>
      <c r="AN339" s="16">
        <v>-0.64400060016420002</v>
      </c>
      <c r="AO339" s="16">
        <v>1.88958505992727E-2</v>
      </c>
      <c r="AP339" s="16">
        <v>0.75161913261193203</v>
      </c>
      <c r="AW339" s="5">
        <v>334</v>
      </c>
      <c r="AX339" s="16">
        <v>-1.1403137226764301E-2</v>
      </c>
      <c r="AY339" s="16">
        <v>0.66500191595631297</v>
      </c>
      <c r="AZ339" s="16">
        <v>0.74675459192357196</v>
      </c>
    </row>
    <row r="340" spans="28:52">
      <c r="AB340" s="5">
        <v>335</v>
      </c>
      <c r="AC340" s="16">
        <v>0.58089084345088304</v>
      </c>
      <c r="AD340" s="16">
        <v>0.82622300214199895</v>
      </c>
      <c r="AE340" s="16">
        <v>0.270050178230338</v>
      </c>
      <c r="AF340" s="16">
        <v>4.1025135743507801E-2</v>
      </c>
      <c r="AG340" s="16">
        <v>0.81744464129719396</v>
      </c>
      <c r="AH340" s="16">
        <v>0.37354720830639798</v>
      </c>
      <c r="AJ340" s="5">
        <v>335</v>
      </c>
      <c r="AK340" s="16">
        <v>0.60713442604864098</v>
      </c>
      <c r="AL340" s="16">
        <v>4.1360061570953302E-2</v>
      </c>
      <c r="AM340" s="16">
        <v>-0.54506681188580597</v>
      </c>
      <c r="AN340" s="16">
        <v>-0.42556988526421802</v>
      </c>
      <c r="AO340" s="16">
        <v>-6.2067614162835398E-2</v>
      </c>
      <c r="AP340" s="16">
        <v>0.38420982369326501</v>
      </c>
      <c r="AW340" s="5">
        <v>335</v>
      </c>
      <c r="AX340" s="16">
        <v>0.28178397513835202</v>
      </c>
      <c r="AY340" s="16">
        <v>-0.116537754310599</v>
      </c>
      <c r="AZ340" s="16">
        <v>0.95237426638217404</v>
      </c>
    </row>
    <row r="341" spans="28:52">
      <c r="AB341" s="5">
        <v>336</v>
      </c>
      <c r="AC341" s="16">
        <v>0.14847296205240501</v>
      </c>
      <c r="AD341" s="16">
        <v>0.68466752297057898</v>
      </c>
      <c r="AE341" s="16">
        <v>0.10231606657797</v>
      </c>
      <c r="AF341" s="16">
        <v>0.45486097535933401</v>
      </c>
      <c r="AG341" s="16">
        <v>8.2368061725738295E-2</v>
      </c>
      <c r="AH341" s="16">
        <v>0.87761547149351005</v>
      </c>
      <c r="AJ341" s="5">
        <v>336</v>
      </c>
      <c r="AK341" s="16">
        <v>0.129854236804303</v>
      </c>
      <c r="AL341" s="16">
        <v>4.48715566623619E-3</v>
      </c>
      <c r="AM341" s="16">
        <v>-0.227844495066126</v>
      </c>
      <c r="AN341" s="16">
        <v>-0.68106331483582705</v>
      </c>
      <c r="AO341" s="16">
        <v>9.7990258261823296E-2</v>
      </c>
      <c r="AP341" s="16">
        <v>0.67657615916959102</v>
      </c>
      <c r="AW341" s="5">
        <v>336</v>
      </c>
      <c r="AX341" s="16">
        <v>0.19922960412723101</v>
      </c>
      <c r="AY341" s="16">
        <v>0.57244303337137703</v>
      </c>
      <c r="AZ341" s="16">
        <v>0.795371949687941</v>
      </c>
    </row>
    <row r="342" spans="28:52">
      <c r="AB342" s="5">
        <v>337</v>
      </c>
      <c r="AC342" s="16">
        <v>0.96206413679053604</v>
      </c>
      <c r="AD342" s="16">
        <v>0.45039818717355801</v>
      </c>
      <c r="AE342" s="16">
        <v>0.614149699561511</v>
      </c>
      <c r="AF342" s="16">
        <v>0.63170610298756802</v>
      </c>
      <c r="AG342" s="16">
        <v>0.90084967809535899</v>
      </c>
      <c r="AH342" s="16">
        <v>0.73525305460990897</v>
      </c>
      <c r="AJ342" s="5">
        <v>337</v>
      </c>
      <c r="AK342" s="16">
        <v>0.62121892700893699</v>
      </c>
      <c r="AL342" s="16">
        <v>-2.5415664560277499E-2</v>
      </c>
      <c r="AM342" s="16">
        <v>-0.49525488512264698</v>
      </c>
      <c r="AN342" s="16">
        <v>-0.40680007565017001</v>
      </c>
      <c r="AO342" s="16">
        <v>-0.12596404188628901</v>
      </c>
      <c r="AP342" s="16">
        <v>0.43221574021044701</v>
      </c>
      <c r="AW342" s="5">
        <v>337</v>
      </c>
      <c r="AX342" s="16">
        <v>0.16750295578243499</v>
      </c>
      <c r="AY342" s="16">
        <v>-0.10864785119452799</v>
      </c>
      <c r="AZ342" s="16">
        <v>0.97986652369395499</v>
      </c>
    </row>
    <row r="343" spans="28:52">
      <c r="AB343" s="5">
        <v>338</v>
      </c>
      <c r="AC343" s="16">
        <v>0.411330598153472</v>
      </c>
      <c r="AD343" s="16">
        <v>0.87599297323895498</v>
      </c>
      <c r="AE343" s="16">
        <v>0.27067022961730403</v>
      </c>
      <c r="AF343" s="16">
        <v>0.98190055073293903</v>
      </c>
      <c r="AG343" s="16">
        <v>0.44567833719761302</v>
      </c>
      <c r="AH343" s="16">
        <v>8.7011266355125405E-2</v>
      </c>
      <c r="AJ343" s="5">
        <v>338</v>
      </c>
      <c r="AK343" s="16">
        <v>0.16184860336735499</v>
      </c>
      <c r="AL343" s="16">
        <v>-0.28459560940226603</v>
      </c>
      <c r="AM343" s="16">
        <v>2.83850109449762E-2</v>
      </c>
      <c r="AN343" s="16">
        <v>-0.49618418462620301</v>
      </c>
      <c r="AO343" s="16">
        <v>-0.19023361431233099</v>
      </c>
      <c r="AP343" s="16">
        <v>0.78077979402846998</v>
      </c>
      <c r="AW343" s="5">
        <v>338</v>
      </c>
      <c r="AX343" s="16">
        <v>-0.32630014405796698</v>
      </c>
      <c r="AY343" s="16">
        <v>0.52702780247539605</v>
      </c>
      <c r="AZ343" s="16">
        <v>0.78471008102904105</v>
      </c>
    </row>
    <row r="344" spans="28:52">
      <c r="AB344" s="5">
        <v>339</v>
      </c>
      <c r="AC344" s="16">
        <v>0.87630615220466201</v>
      </c>
      <c r="AD344" s="16">
        <v>0.64886508742569504</v>
      </c>
      <c r="AE344" s="16">
        <v>0.40206238201212302</v>
      </c>
      <c r="AF344" s="16">
        <v>0.49048372653315198</v>
      </c>
      <c r="AG344" s="16">
        <v>0.425061180781096</v>
      </c>
      <c r="AH344" s="16">
        <v>0.45094298392519999</v>
      </c>
      <c r="AJ344" s="5">
        <v>339</v>
      </c>
      <c r="AK344" s="16">
        <v>0.79734980388216503</v>
      </c>
      <c r="AL344" s="16">
        <v>-0.16331511166862001</v>
      </c>
      <c r="AM344" s="16">
        <v>-0.418583194318629</v>
      </c>
      <c r="AN344" s="16">
        <v>2.89815811692383E-2</v>
      </c>
      <c r="AO344" s="16">
        <v>-0.37876660956353497</v>
      </c>
      <c r="AP344" s="16">
        <v>0.13433353049938099</v>
      </c>
      <c r="AW344" s="5">
        <v>339</v>
      </c>
      <c r="AX344" s="16">
        <v>-0.14105035072796801</v>
      </c>
      <c r="AY344" s="16">
        <v>-0.61888945753309799</v>
      </c>
      <c r="AZ344" s="16">
        <v>0.77270993142962097</v>
      </c>
    </row>
    <row r="345" spans="28:52">
      <c r="AB345" s="5">
        <v>340</v>
      </c>
      <c r="AC345" s="16">
        <v>0.40719394682705301</v>
      </c>
      <c r="AD345" s="16">
        <v>0.72731915609412501</v>
      </c>
      <c r="AE345" s="16">
        <v>0.49586595441523901</v>
      </c>
      <c r="AF345" s="16">
        <v>0.18076712723660801</v>
      </c>
      <c r="AG345" s="16">
        <v>0.31205662918475102</v>
      </c>
      <c r="AH345" s="16">
        <v>0.57792076280215898</v>
      </c>
      <c r="AJ345" s="5">
        <v>340</v>
      </c>
      <c r="AK345" s="16">
        <v>0.51657730888370001</v>
      </c>
      <c r="AL345" s="16">
        <v>0.19519231391783801</v>
      </c>
      <c r="AM345" s="16">
        <v>-0.61966280394754802</v>
      </c>
      <c r="AN345" s="16">
        <v>-0.47268895543609302</v>
      </c>
      <c r="AO345" s="16">
        <v>0.103085495063847</v>
      </c>
      <c r="AP345" s="16">
        <v>0.27749664151825498</v>
      </c>
      <c r="AW345" s="5">
        <v>340</v>
      </c>
      <c r="AX345" s="16">
        <v>0.53579034848782603</v>
      </c>
      <c r="AY345" s="16">
        <v>-8.0893301424271896E-2</v>
      </c>
      <c r="AZ345" s="16">
        <v>0.84046711792379902</v>
      </c>
    </row>
    <row r="346" spans="28:52">
      <c r="AB346" s="5">
        <v>341</v>
      </c>
      <c r="AC346" s="16">
        <v>0.18775122360386801</v>
      </c>
      <c r="AD346" s="16">
        <v>0.87970132945847301</v>
      </c>
      <c r="AE346" s="16">
        <v>0.43202213755740898</v>
      </c>
      <c r="AF346" s="16">
        <v>0.64925303863433603</v>
      </c>
      <c r="AG346" s="16">
        <v>0.68257896744407798</v>
      </c>
      <c r="AH346" s="16">
        <v>0.84638532916065201</v>
      </c>
      <c r="AJ346" s="5">
        <v>341</v>
      </c>
      <c r="AK346" s="16">
        <v>0.60835715252558298</v>
      </c>
      <c r="AL346" s="16">
        <v>-0.27530695159620999</v>
      </c>
      <c r="AM346" s="16">
        <v>-0.248838922555119</v>
      </c>
      <c r="AN346" s="16">
        <v>-0.26548206686445802</v>
      </c>
      <c r="AO346" s="16">
        <v>-0.35951822997046301</v>
      </c>
      <c r="AP346" s="16">
        <v>0.54078901846066796</v>
      </c>
      <c r="AW346" s="5">
        <v>341</v>
      </c>
      <c r="AX346" s="16">
        <v>-0.28932454796235202</v>
      </c>
      <c r="AY346" s="16">
        <v>-9.4458394588371797E-2</v>
      </c>
      <c r="AZ346" s="16">
        <v>0.95255914160439004</v>
      </c>
    </row>
    <row r="347" spans="28:52">
      <c r="AB347" s="5">
        <v>342</v>
      </c>
      <c r="AC347" s="16">
        <v>0.96849058072574701</v>
      </c>
      <c r="AD347" s="16">
        <v>0.47878287740769898</v>
      </c>
      <c r="AE347" s="16">
        <v>0.186347640504715</v>
      </c>
      <c r="AF347" s="16">
        <v>5.79709524991509E-2</v>
      </c>
      <c r="AG347" s="16">
        <v>0.22842597640856499</v>
      </c>
      <c r="AH347" s="16">
        <v>0.31010777286101998</v>
      </c>
      <c r="AJ347" s="5">
        <v>342</v>
      </c>
      <c r="AK347" s="16">
        <v>0.78360226137100997</v>
      </c>
      <c r="AL347" s="16">
        <v>-8.3364320967267605E-2</v>
      </c>
      <c r="AM347" s="16">
        <v>-0.50246660143440802</v>
      </c>
      <c r="AN347" s="16">
        <v>-0.10669764965525499</v>
      </c>
      <c r="AO347" s="16">
        <v>-0.281135659936602</v>
      </c>
      <c r="AP347" s="16">
        <v>0.190061970622523</v>
      </c>
      <c r="AW347" s="5">
        <v>342</v>
      </c>
      <c r="AX347" s="16">
        <v>2.4392337009666101E-2</v>
      </c>
      <c r="AY347" s="16">
        <v>-0.51688790267685303</v>
      </c>
      <c r="AZ347" s="16">
        <v>0.85570550378134702</v>
      </c>
    </row>
    <row r="348" spans="28:52">
      <c r="AB348" s="5">
        <v>343</v>
      </c>
      <c r="AC348" s="16">
        <v>0.45980080724807598</v>
      </c>
      <c r="AD348" s="16">
        <v>0.80248879362124503</v>
      </c>
      <c r="AE348" s="16">
        <v>0.30424956700581701</v>
      </c>
      <c r="AF348" s="16">
        <v>0.43837642172021801</v>
      </c>
      <c r="AG348" s="16">
        <v>0.70462692907458302</v>
      </c>
      <c r="AH348" s="16">
        <v>0.44901254021417902</v>
      </c>
      <c r="AJ348" s="5">
        <v>343</v>
      </c>
      <c r="AK348" s="16">
        <v>0.57094017782476703</v>
      </c>
      <c r="AL348" s="16">
        <v>-0.14556531313253401</v>
      </c>
      <c r="AM348" s="16">
        <v>-0.35979599497873699</v>
      </c>
      <c r="AN348" s="16">
        <v>-0.41106049922489701</v>
      </c>
      <c r="AO348" s="16">
        <v>-0.21114418284602901</v>
      </c>
      <c r="AP348" s="16">
        <v>0.55662581235743203</v>
      </c>
      <c r="AW348" s="5">
        <v>343</v>
      </c>
      <c r="AX348" s="16">
        <v>-4.2001747652986303E-2</v>
      </c>
      <c r="AY348" s="16">
        <v>8.8398371556908106E-3</v>
      </c>
      <c r="AZ348" s="16">
        <v>0.99907843042084599</v>
      </c>
    </row>
    <row r="349" spans="28:52">
      <c r="AB349" s="5">
        <v>344</v>
      </c>
      <c r="AC349" s="16">
        <v>0.21741741922251101</v>
      </c>
      <c r="AD349" s="16">
        <v>0.34231672618049702</v>
      </c>
      <c r="AE349" s="16">
        <v>0.76463881960976399</v>
      </c>
      <c r="AF349" s="16">
        <v>0.92654739054409496</v>
      </c>
      <c r="AG349" s="16">
        <v>0.69769633818903298</v>
      </c>
      <c r="AH349" s="16">
        <v>0.36471931732225799</v>
      </c>
      <c r="AJ349" s="5">
        <v>344</v>
      </c>
      <c r="AK349" s="16">
        <v>0.62924563385647203</v>
      </c>
      <c r="AL349" s="16">
        <v>4.65522220023456E-2</v>
      </c>
      <c r="AM349" s="16">
        <v>-0.55984689795993403</v>
      </c>
      <c r="AN349" s="16">
        <v>-0.39914479452850099</v>
      </c>
      <c r="AO349" s="16">
        <v>-6.9398735896537805E-2</v>
      </c>
      <c r="AP349" s="16">
        <v>0.352592572526155</v>
      </c>
      <c r="AW349" s="5">
        <v>344</v>
      </c>
      <c r="AX349" s="16">
        <v>0.28784076147665799</v>
      </c>
      <c r="AY349" s="16">
        <v>-0.16519359570970299</v>
      </c>
      <c r="AZ349" s="16">
        <v>0.94332326003295797</v>
      </c>
    </row>
    <row r="350" spans="28:52">
      <c r="AB350" s="5">
        <v>345</v>
      </c>
      <c r="AC350" s="16">
        <v>0.86797114573482104</v>
      </c>
      <c r="AD350" s="16">
        <v>0.66755853636261198</v>
      </c>
      <c r="AE350" s="16">
        <v>0.18870640596393401</v>
      </c>
      <c r="AF350" s="16">
        <v>0.48803502631753498</v>
      </c>
      <c r="AG350" s="16">
        <v>0.41484157966005097</v>
      </c>
      <c r="AH350" s="16">
        <v>0.13525161334522001</v>
      </c>
      <c r="AJ350" s="5">
        <v>345</v>
      </c>
      <c r="AK350" s="16">
        <v>0.70275023998138098</v>
      </c>
      <c r="AL350" s="16">
        <v>-0.14546712468491799</v>
      </c>
      <c r="AM350" s="16">
        <v>-0.42265046271979501</v>
      </c>
      <c r="AN350" s="16">
        <v>-0.25689636257388898</v>
      </c>
      <c r="AO350" s="16">
        <v>-0.28009977726158503</v>
      </c>
      <c r="AP350" s="16">
        <v>0.40236348725880799</v>
      </c>
      <c r="AW350" s="5">
        <v>345</v>
      </c>
      <c r="AX350" s="16">
        <v>-5.6860664128403599E-2</v>
      </c>
      <c r="AY350" s="16">
        <v>-0.25984196720444402</v>
      </c>
      <c r="AZ350" s="16">
        <v>0.96397563100579198</v>
      </c>
    </row>
    <row r="351" spans="28:52">
      <c r="AB351" s="5">
        <v>346</v>
      </c>
      <c r="AC351" s="16">
        <v>0.82164245410277803</v>
      </c>
      <c r="AD351" s="16">
        <v>6.8628520850543898E-2</v>
      </c>
      <c r="AE351" s="16">
        <v>4.7866007223321599E-2</v>
      </c>
      <c r="AF351" s="16">
        <v>0.62327492421447395</v>
      </c>
      <c r="AG351" s="16">
        <v>0.92322713403381396</v>
      </c>
      <c r="AH351" s="16">
        <v>7.0812090993035995E-2</v>
      </c>
      <c r="AJ351" s="5">
        <v>346</v>
      </c>
      <c r="AK351" s="16">
        <v>0.25219501813683098</v>
      </c>
      <c r="AL351" s="16">
        <v>0.25325385271544598</v>
      </c>
      <c r="AM351" s="16">
        <v>-0.51312037517508802</v>
      </c>
      <c r="AN351" s="16">
        <v>-0.63101608196516201</v>
      </c>
      <c r="AO351" s="16">
        <v>0.26092535703825698</v>
      </c>
      <c r="AP351" s="16">
        <v>0.37776222924971598</v>
      </c>
      <c r="AW351" s="5">
        <v>346</v>
      </c>
      <c r="AX351" s="16">
        <v>0.62599290208294001</v>
      </c>
      <c r="AY351" s="16">
        <v>0.27196125537514798</v>
      </c>
      <c r="AZ351" s="16">
        <v>0.730869319268031</v>
      </c>
    </row>
    <row r="352" spans="28:52">
      <c r="AB352" s="5">
        <v>347</v>
      </c>
      <c r="AC352" s="16">
        <v>0.67473992406212902</v>
      </c>
      <c r="AD352" s="16">
        <v>0.84233516481522497</v>
      </c>
      <c r="AE352" s="16">
        <v>0.49153101739637001</v>
      </c>
      <c r="AF352" s="16">
        <v>0.29634144788067202</v>
      </c>
      <c r="AG352" s="16">
        <v>0.66273235226110105</v>
      </c>
      <c r="AH352" s="16">
        <v>0.58601009656967595</v>
      </c>
      <c r="AJ352" s="5">
        <v>347</v>
      </c>
      <c r="AK352" s="16">
        <v>0.64208703957615398</v>
      </c>
      <c r="AL352" s="16">
        <v>0.18087692224433</v>
      </c>
      <c r="AM352" s="16">
        <v>-0.66438974776602699</v>
      </c>
      <c r="AN352" s="16">
        <v>-0.31036844359186799</v>
      </c>
      <c r="AO352" s="16">
        <v>2.2302708189873201E-2</v>
      </c>
      <c r="AP352" s="16">
        <v>0.129491521347537</v>
      </c>
      <c r="AW352" s="5">
        <v>347</v>
      </c>
      <c r="AX352" s="16">
        <v>0.49360242900144902</v>
      </c>
      <c r="AY352" s="16">
        <v>-0.34398784677385802</v>
      </c>
      <c r="AZ352" s="16">
        <v>0.79876717776672601</v>
      </c>
    </row>
    <row r="353" spans="28:52">
      <c r="AB353" s="5">
        <v>348</v>
      </c>
      <c r="AC353" s="16">
        <v>0.15991555978420199</v>
      </c>
      <c r="AD353" s="16">
        <v>0.85974451991759804</v>
      </c>
      <c r="AE353" s="16">
        <v>0.99570049268920302</v>
      </c>
      <c r="AF353" s="16">
        <v>0.40418584671003799</v>
      </c>
      <c r="AG353" s="16">
        <v>0.406179516582305</v>
      </c>
      <c r="AH353" s="16">
        <v>6.0180002977659998E-2</v>
      </c>
      <c r="AJ353" s="5">
        <v>348</v>
      </c>
      <c r="AK353" s="16">
        <v>0.65880868157004602</v>
      </c>
      <c r="AL353" s="16">
        <v>-8.8222405014474994E-2</v>
      </c>
      <c r="AM353" s="16">
        <v>-0.45717035394246702</v>
      </c>
      <c r="AN353" s="16">
        <v>-0.34616663716329898</v>
      </c>
      <c r="AO353" s="16">
        <v>-0.201638327627578</v>
      </c>
      <c r="AP353" s="16">
        <v>0.43438904217777402</v>
      </c>
      <c r="AW353" s="5">
        <v>348</v>
      </c>
      <c r="AX353" s="16">
        <v>5.3643095670157202E-2</v>
      </c>
      <c r="AY353" s="16">
        <v>-0.16546216480634199</v>
      </c>
      <c r="AZ353" s="16">
        <v>0.98475615804308103</v>
      </c>
    </row>
    <row r="354" spans="28:52">
      <c r="AB354" s="5">
        <v>349</v>
      </c>
      <c r="AC354" s="16">
        <v>0.60273129980316598</v>
      </c>
      <c r="AD354" s="16">
        <v>0.99877206636702498</v>
      </c>
      <c r="AE354" s="16">
        <v>0.43314192509267202</v>
      </c>
      <c r="AF354" s="16">
        <v>0.72967836941156194</v>
      </c>
      <c r="AG354" s="16">
        <v>9.4283789851769606E-2</v>
      </c>
      <c r="AH354" s="16">
        <v>1.34000084714616E-2</v>
      </c>
      <c r="AJ354" s="5">
        <v>349</v>
      </c>
      <c r="AK354" s="16">
        <v>0.36305634256145602</v>
      </c>
      <c r="AL354" s="16">
        <v>-0.46289239547697802</v>
      </c>
      <c r="AM354" s="16">
        <v>9.9966446728695493E-2</v>
      </c>
      <c r="AN354" s="16">
        <v>-0.170052646323782</v>
      </c>
      <c r="AO354" s="16">
        <v>-0.463022789290151</v>
      </c>
      <c r="AP354" s="16">
        <v>0.63294504180076105</v>
      </c>
      <c r="AW354" s="5">
        <v>349</v>
      </c>
      <c r="AX354" s="16">
        <v>-0.67107770557791302</v>
      </c>
      <c r="AY354" s="16">
        <v>0.12932631455421101</v>
      </c>
      <c r="AZ354" s="16">
        <v>0.73002014851961605</v>
      </c>
    </row>
    <row r="355" spans="28:52">
      <c r="AB355" s="5">
        <v>350</v>
      </c>
      <c r="AC355" s="16">
        <v>0.24493233442564499</v>
      </c>
      <c r="AD355" s="16">
        <v>0.73716133047010002</v>
      </c>
      <c r="AE355" s="16">
        <v>0.65877523182513698</v>
      </c>
      <c r="AF355" s="16">
        <v>0.23002508849686501</v>
      </c>
      <c r="AG355" s="16">
        <v>0.912323842606241</v>
      </c>
      <c r="AH355" s="16">
        <v>0.47654398474243498</v>
      </c>
      <c r="AJ355" s="5">
        <v>350</v>
      </c>
      <c r="AK355" s="16">
        <v>0.71594154296799195</v>
      </c>
      <c r="AL355" s="16">
        <v>-0.19201978012910501</v>
      </c>
      <c r="AM355" s="16">
        <v>-0.38167721171222802</v>
      </c>
      <c r="AN355" s="16">
        <v>-0.19954905162143499</v>
      </c>
      <c r="AO355" s="16">
        <v>-0.33426433125576399</v>
      </c>
      <c r="AP355" s="16">
        <v>0.39156883175054003</v>
      </c>
      <c r="AW355" s="5">
        <v>350</v>
      </c>
      <c r="AX355" s="16">
        <v>-0.14691129640980999</v>
      </c>
      <c r="AY355" s="16">
        <v>-0.30185893207470599</v>
      </c>
      <c r="AZ355" s="16">
        <v>0.94196510365580399</v>
      </c>
    </row>
    <row r="356" spans="28:52">
      <c r="AB356" s="5">
        <v>351</v>
      </c>
      <c r="AC356" s="16">
        <v>0.39930240626798902</v>
      </c>
      <c r="AD356" s="16">
        <v>0.96870518339552902</v>
      </c>
      <c r="AE356" s="16">
        <v>0.651808548767283</v>
      </c>
      <c r="AF356" s="16">
        <v>0.60858532267676801</v>
      </c>
      <c r="AG356" s="16">
        <v>5.97379281401118E-2</v>
      </c>
      <c r="AH356" s="16">
        <v>0.57192409972922498</v>
      </c>
      <c r="AJ356" s="5">
        <v>351</v>
      </c>
      <c r="AK356" s="16">
        <v>0.46463339615190102</v>
      </c>
      <c r="AL356" s="16">
        <v>-0.14365702671890199</v>
      </c>
      <c r="AM356" s="16">
        <v>-0.30228658970974498</v>
      </c>
      <c r="AN356" s="16">
        <v>-0.491831901833714</v>
      </c>
      <c r="AO356" s="16">
        <v>-0.16234680644215499</v>
      </c>
      <c r="AP356" s="16">
        <v>0.63548892855261596</v>
      </c>
      <c r="AW356" s="5">
        <v>351</v>
      </c>
      <c r="AX356" s="16">
        <v>-3.7481316692814001E-2</v>
      </c>
      <c r="AY356" s="16">
        <v>0.18046001292187999</v>
      </c>
      <c r="AZ356" s="16">
        <v>0.98286791347510805</v>
      </c>
    </row>
    <row r="357" spans="28:52">
      <c r="AB357" s="5">
        <v>352</v>
      </c>
      <c r="AC357" s="16">
        <v>0.46456491418041801</v>
      </c>
      <c r="AD357" s="16">
        <v>0.64809882640212402</v>
      </c>
      <c r="AE357" s="16">
        <v>0.37866809254747902</v>
      </c>
      <c r="AF357" s="16">
        <v>0.78095033688465898</v>
      </c>
      <c r="AG357" s="16">
        <v>0.151215375957168</v>
      </c>
      <c r="AH357" s="16">
        <v>0.56524551006534995</v>
      </c>
      <c r="AJ357" s="5">
        <v>352</v>
      </c>
      <c r="AK357" s="16">
        <v>0.40551102378995901</v>
      </c>
      <c r="AL357" s="16">
        <v>-0.268135702891448</v>
      </c>
      <c r="AM357" s="16">
        <v>-0.14429287329530899</v>
      </c>
      <c r="AN357" s="16">
        <v>-0.43102520346006701</v>
      </c>
      <c r="AO357" s="16">
        <v>-0.26121815049465003</v>
      </c>
      <c r="AP357" s="16">
        <v>0.69916090635151495</v>
      </c>
      <c r="AW357" s="5">
        <v>352</v>
      </c>
      <c r="AX357" s="16">
        <v>-0.27194110830081702</v>
      </c>
      <c r="AY357" s="16">
        <v>0.24247090562343099</v>
      </c>
      <c r="AZ357" s="16">
        <v>0.93126574753883096</v>
      </c>
    </row>
    <row r="358" spans="28:52">
      <c r="AB358" s="5">
        <v>353</v>
      </c>
      <c r="AC358" s="16">
        <v>0.24532971320944899</v>
      </c>
      <c r="AD358" s="16">
        <v>0.87150518556609002</v>
      </c>
      <c r="AE358" s="16">
        <v>0.42359788072890903</v>
      </c>
      <c r="AF358" s="16">
        <v>0.40453179115207699</v>
      </c>
      <c r="AG358" s="16">
        <v>0.68775088930638995</v>
      </c>
      <c r="AH358" s="16">
        <v>0.33836165147678798</v>
      </c>
      <c r="AJ358" s="5">
        <v>353</v>
      </c>
      <c r="AK358" s="16">
        <v>0.69305084710790998</v>
      </c>
      <c r="AL358" s="16">
        <v>-0.306776223212539</v>
      </c>
      <c r="AM358" s="16">
        <v>-0.247950733369207</v>
      </c>
      <c r="AN358" s="16">
        <v>-9.0455454232209201E-2</v>
      </c>
      <c r="AO358" s="16">
        <v>-0.44510011373870301</v>
      </c>
      <c r="AP358" s="16">
        <v>0.39723167744474802</v>
      </c>
      <c r="AW358" s="5">
        <v>353</v>
      </c>
      <c r="AX358" s="16">
        <v>-0.37064395194551503</v>
      </c>
      <c r="AY358" s="16">
        <v>-0.325310496601531</v>
      </c>
      <c r="AZ358" s="16">
        <v>0.869940308907035</v>
      </c>
    </row>
    <row r="359" spans="28:52">
      <c r="AB359" s="5">
        <v>354</v>
      </c>
      <c r="AC359" s="16">
        <v>0.33089103717796597</v>
      </c>
      <c r="AD359" s="16">
        <v>0.78691822535602796</v>
      </c>
      <c r="AE359" s="16">
        <v>0.35941325598210899</v>
      </c>
      <c r="AF359" s="16">
        <v>0.70316005863946995</v>
      </c>
      <c r="AG359" s="16">
        <v>0.37123580033773101</v>
      </c>
      <c r="AH359" s="16">
        <v>0.93242501761613705</v>
      </c>
      <c r="AJ359" s="5">
        <v>354</v>
      </c>
      <c r="AK359" s="16">
        <v>0.12504007125436301</v>
      </c>
      <c r="AL359" s="16">
        <v>-0.13633828066506901</v>
      </c>
      <c r="AM359" s="16">
        <v>-9.4273645865563097E-2</v>
      </c>
      <c r="AN359" s="16">
        <v>-0.619816577972232</v>
      </c>
      <c r="AO359" s="16">
        <v>-3.0766425388800301E-2</v>
      </c>
      <c r="AP359" s="16">
        <v>0.75615485863730203</v>
      </c>
      <c r="AW359" s="5">
        <v>354</v>
      </c>
      <c r="AX359" s="16">
        <v>-5.3225967553183401E-2</v>
      </c>
      <c r="AY359" s="16">
        <v>0.59689065256322804</v>
      </c>
      <c r="AZ359" s="16">
        <v>0.80055514855176801</v>
      </c>
    </row>
    <row r="360" spans="28:52">
      <c r="AB360" s="5">
        <v>355</v>
      </c>
      <c r="AC360" s="16">
        <v>0.116660347856546</v>
      </c>
      <c r="AD360" s="16">
        <v>0.22566831175826099</v>
      </c>
      <c r="AE360" s="16">
        <v>0.78155081160900197</v>
      </c>
      <c r="AF360" s="16">
        <v>0.95551076903729504</v>
      </c>
      <c r="AG360" s="16">
        <v>0.39328080050699898</v>
      </c>
      <c r="AH360" s="16">
        <v>6.3442259054577302E-2</v>
      </c>
      <c r="AJ360" s="5">
        <v>355</v>
      </c>
      <c r="AK360" s="16">
        <v>0.41704333988280701</v>
      </c>
      <c r="AL360" s="16">
        <v>0.15846911204126499</v>
      </c>
      <c r="AM360" s="16">
        <v>-0.53796877388307296</v>
      </c>
      <c r="AN360" s="16">
        <v>-0.57135893114914704</v>
      </c>
      <c r="AO360" s="16">
        <v>0.12092543400026499</v>
      </c>
      <c r="AP360" s="16">
        <v>0.41288981910788197</v>
      </c>
      <c r="AW360" s="5">
        <v>355</v>
      </c>
      <c r="AX360" s="16">
        <v>0.48108355287518501</v>
      </c>
      <c r="AY360" s="16">
        <v>0.12546339027713199</v>
      </c>
      <c r="AZ360" s="16">
        <v>0.86765059373232001</v>
      </c>
    </row>
    <row r="361" spans="28:52">
      <c r="AB361" s="5">
        <v>356</v>
      </c>
      <c r="AC361" s="16">
        <v>0.95360111462589303</v>
      </c>
      <c r="AD361" s="16">
        <v>0.26162705617892201</v>
      </c>
      <c r="AE361" s="16">
        <v>0.49741067414368201</v>
      </c>
      <c r="AF361" s="16">
        <v>0.99455363741427905</v>
      </c>
      <c r="AG361" s="16">
        <v>0.51499705737127299</v>
      </c>
      <c r="AH361" s="16">
        <v>0.74874214614889001</v>
      </c>
      <c r="AJ361" s="5">
        <v>356</v>
      </c>
      <c r="AK361" s="16">
        <v>0.785659990588226</v>
      </c>
      <c r="AL361" s="16">
        <v>-1.5995925262749601E-2</v>
      </c>
      <c r="AM361" s="16">
        <v>-0.55740444750252605</v>
      </c>
      <c r="AN361" s="16">
        <v>-9.08814176924502E-2</v>
      </c>
      <c r="AO361" s="16">
        <v>-0.22825554308570001</v>
      </c>
      <c r="AP361" s="16">
        <v>0.1068773429552</v>
      </c>
      <c r="AW361" s="5">
        <v>356</v>
      </c>
      <c r="AX361" s="16">
        <v>0.13393467957652999</v>
      </c>
      <c r="AY361" s="16">
        <v>-0.57385408202722399</v>
      </c>
      <c r="AZ361" s="16">
        <v>0.80793130609414399</v>
      </c>
    </row>
    <row r="362" spans="28:52">
      <c r="AB362" s="5">
        <v>357</v>
      </c>
      <c r="AC362" s="16">
        <v>0.989674241631742</v>
      </c>
      <c r="AD362" s="16">
        <v>0.21233862344600901</v>
      </c>
      <c r="AE362" s="16">
        <v>0.131806352792672</v>
      </c>
      <c r="AF362" s="16">
        <v>0.84557121873155705</v>
      </c>
      <c r="AG362" s="16">
        <v>0.31956096336673101</v>
      </c>
      <c r="AH362" s="16">
        <v>0.75512683273304204</v>
      </c>
      <c r="AJ362" s="5">
        <v>357</v>
      </c>
      <c r="AK362" s="16">
        <v>0.80147970636447396</v>
      </c>
      <c r="AL362" s="16">
        <v>-4.1514214301715299E-2</v>
      </c>
      <c r="AM362" s="16">
        <v>-0.52928981917741502</v>
      </c>
      <c r="AN362" s="16">
        <v>6.3140305736942301E-4</v>
      </c>
      <c r="AO362" s="16">
        <v>-0.272189887187059</v>
      </c>
      <c r="AP362" s="16">
        <v>4.0882811244345903E-2</v>
      </c>
      <c r="AW362" s="5">
        <v>357</v>
      </c>
      <c r="AX362" s="16">
        <v>7.1189993590464198E-2</v>
      </c>
      <c r="AY362" s="16">
        <v>-0.66482752830807101</v>
      </c>
      <c r="AZ362" s="16">
        <v>0.74359689449149102</v>
      </c>
    </row>
    <row r="363" spans="28:52">
      <c r="AB363" s="5">
        <v>358</v>
      </c>
      <c r="AC363" s="16">
        <v>5.8520469375176798E-2</v>
      </c>
      <c r="AD363" s="16">
        <v>0.35903080314301</v>
      </c>
      <c r="AE363" s="16">
        <v>0.218588980825551</v>
      </c>
      <c r="AF363" s="16">
        <v>0.71722824883144898</v>
      </c>
      <c r="AG363" s="16">
        <v>0.77977371785222505</v>
      </c>
      <c r="AH363" s="16">
        <v>0.45538155444314099</v>
      </c>
      <c r="AJ363" s="5">
        <v>358</v>
      </c>
      <c r="AK363" s="16">
        <v>0.47778818029813502</v>
      </c>
      <c r="AL363" s="16">
        <v>-0.28096805899127902</v>
      </c>
      <c r="AM363" s="16">
        <v>-0.17340968159669601</v>
      </c>
      <c r="AN363" s="16">
        <v>-0.37458232126132601</v>
      </c>
      <c r="AO363" s="16">
        <v>-0.30437849870143902</v>
      </c>
      <c r="AP363" s="16">
        <v>0.65555038025260504</v>
      </c>
      <c r="AW363" s="5">
        <v>358</v>
      </c>
      <c r="AX363" s="16">
        <v>-0.29475847368952601</v>
      </c>
      <c r="AY363" s="16">
        <v>0.13096944607840699</v>
      </c>
      <c r="AZ363" s="16">
        <v>0.94655398467113405</v>
      </c>
    </row>
    <row r="364" spans="28:52">
      <c r="AB364" s="5">
        <v>359</v>
      </c>
      <c r="AC364" s="16">
        <v>0.153328803104818</v>
      </c>
      <c r="AD364" s="16">
        <v>0.27602132770519699</v>
      </c>
      <c r="AE364" s="16">
        <v>0.37968181207860702</v>
      </c>
      <c r="AF364" s="16">
        <v>2.19926487337356E-2</v>
      </c>
      <c r="AG364" s="16">
        <v>0.53993713603375204</v>
      </c>
      <c r="AH364" s="16">
        <v>0.23559830070356799</v>
      </c>
      <c r="AJ364" s="5">
        <v>359</v>
      </c>
      <c r="AK364" s="16">
        <v>0.64860715852858297</v>
      </c>
      <c r="AL364" s="16">
        <v>-0.18737946023830801</v>
      </c>
      <c r="AM364" s="16">
        <v>-0.35822765852333099</v>
      </c>
      <c r="AN364" s="16">
        <v>-0.302539276499663</v>
      </c>
      <c r="AO364" s="16">
        <v>-0.29037950000525098</v>
      </c>
      <c r="AP364" s="16">
        <v>0.48991873673797098</v>
      </c>
      <c r="AW364" s="5">
        <v>359</v>
      </c>
      <c r="AX364" s="16">
        <v>-0.12543757386308499</v>
      </c>
      <c r="AY364" s="16">
        <v>-0.14290450091676701</v>
      </c>
      <c r="AZ364" s="16">
        <v>0.98175542753588296</v>
      </c>
    </row>
    <row r="365" spans="28:52">
      <c r="AB365" s="5">
        <v>360</v>
      </c>
      <c r="AC365" s="16">
        <v>0.114838371107848</v>
      </c>
      <c r="AD365" s="16">
        <v>0.74206247013607096</v>
      </c>
      <c r="AE365" s="16">
        <v>0.88435662055965703</v>
      </c>
      <c r="AF365" s="16">
        <v>0.96871252708092903</v>
      </c>
      <c r="AG365" s="16">
        <v>0.82232821003382295</v>
      </c>
      <c r="AH365" s="16">
        <v>1.99275236080447E-2</v>
      </c>
      <c r="AJ365" s="5">
        <v>360</v>
      </c>
      <c r="AK365" s="16">
        <v>0.53066676498875398</v>
      </c>
      <c r="AL365" s="16">
        <v>-0.182308991658615</v>
      </c>
      <c r="AM365" s="16">
        <v>-0.30255807346067998</v>
      </c>
      <c r="AN365" s="16">
        <v>-0.42117497282836702</v>
      </c>
      <c r="AO365" s="16">
        <v>-0.228108691528073</v>
      </c>
      <c r="AP365" s="16">
        <v>0.60348396448698305</v>
      </c>
      <c r="AW365" s="5">
        <v>360</v>
      </c>
      <c r="AX365" s="16">
        <v>-0.10826850185814101</v>
      </c>
      <c r="AY365" s="16">
        <v>7.5036517914541995E-2</v>
      </c>
      <c r="AZ365" s="16">
        <v>0.99128575704203603</v>
      </c>
    </row>
    <row r="366" spans="28:52">
      <c r="AB366" s="5">
        <v>361</v>
      </c>
      <c r="AC366" s="16">
        <v>0.32197260439027803</v>
      </c>
      <c r="AD366" s="16">
        <v>0.37702696388485102</v>
      </c>
      <c r="AE366" s="16">
        <v>1.74659277828868E-2</v>
      </c>
      <c r="AF366" s="16">
        <v>0.95647737327905102</v>
      </c>
      <c r="AG366" s="16">
        <v>0.75202214328744799</v>
      </c>
      <c r="AH366" s="16">
        <v>0.200302774843264</v>
      </c>
      <c r="AJ366" s="5">
        <v>361</v>
      </c>
      <c r="AK366" s="16">
        <v>0.18000459770698099</v>
      </c>
      <c r="AL366" s="16">
        <v>3.71079975504554E-2</v>
      </c>
      <c r="AM366" s="16">
        <v>-0.289922321468288</v>
      </c>
      <c r="AN366" s="16">
        <v>-0.67787030416233496</v>
      </c>
      <c r="AO366" s="16">
        <v>0.109917723761307</v>
      </c>
      <c r="AP366" s="16">
        <v>0.64076230661188005</v>
      </c>
      <c r="AW366" s="5">
        <v>361</v>
      </c>
      <c r="AX366" s="16">
        <v>0.262028790280594</v>
      </c>
      <c r="AY366" s="16">
        <v>0.50714307577023399</v>
      </c>
      <c r="AZ366" s="16">
        <v>0.82106443959014896</v>
      </c>
    </row>
    <row r="367" spans="28:52">
      <c r="AB367" s="5">
        <v>362</v>
      </c>
      <c r="AC367" s="16">
        <v>0.84933229296040602</v>
      </c>
      <c r="AD367" s="16">
        <v>0.62373360410329903</v>
      </c>
      <c r="AE367" s="16">
        <v>0.85112621864726501</v>
      </c>
      <c r="AF367" s="16">
        <v>0.95219466491129701</v>
      </c>
      <c r="AG367" s="16">
        <v>0.30039155317130101</v>
      </c>
      <c r="AH367" s="16">
        <v>0.63710074415817297</v>
      </c>
      <c r="AJ367" s="5">
        <v>362</v>
      </c>
      <c r="AK367" s="16">
        <v>0.36222474344114802</v>
      </c>
      <c r="AL367" s="16">
        <v>-0.199133831141248</v>
      </c>
      <c r="AM367" s="16">
        <v>-0.18718059525780101</v>
      </c>
      <c r="AN367" s="16">
        <v>-0.51020139375973494</v>
      </c>
      <c r="AO367" s="16">
        <v>-0.17504414818334699</v>
      </c>
      <c r="AP367" s="16">
        <v>0.709335224900983</v>
      </c>
      <c r="AW367" s="5">
        <v>362</v>
      </c>
      <c r="AX367" s="16">
        <v>-0.14408602530258699</v>
      </c>
      <c r="AY367" s="16">
        <v>0.31926126615855799</v>
      </c>
      <c r="AZ367" s="16">
        <v>0.93664905972964696</v>
      </c>
    </row>
    <row r="368" spans="28:52">
      <c r="AB368" s="5">
        <v>363</v>
      </c>
      <c r="AC368" s="16">
        <v>0.85101456046728197</v>
      </c>
      <c r="AD368" s="16">
        <v>0.35381158672632201</v>
      </c>
      <c r="AE368" s="16">
        <v>0.90317009190392805</v>
      </c>
      <c r="AF368" s="16">
        <v>0.80591913273632099</v>
      </c>
      <c r="AG368" s="16">
        <v>0.50095482420104998</v>
      </c>
      <c r="AH368" s="16">
        <v>0.997720298514576</v>
      </c>
      <c r="AJ368" s="5">
        <v>363</v>
      </c>
      <c r="AK368" s="16">
        <v>0.60023050804956002</v>
      </c>
      <c r="AL368" s="16">
        <v>-0.30949730963858402</v>
      </c>
      <c r="AM368" s="16">
        <v>-0.20785183005098501</v>
      </c>
      <c r="AN368" s="16">
        <v>-0.231824139097215</v>
      </c>
      <c r="AO368" s="16">
        <v>-0.39237867799857501</v>
      </c>
      <c r="AP368" s="16">
        <v>0.54132144873579902</v>
      </c>
      <c r="AW368" s="5">
        <v>363</v>
      </c>
      <c r="AX368" s="16">
        <v>-0.35649932646344601</v>
      </c>
      <c r="AY368" s="16">
        <v>-0.101487388747398</v>
      </c>
      <c r="AZ368" s="16">
        <v>0.92876721547513896</v>
      </c>
    </row>
    <row r="369" spans="28:52">
      <c r="AB369" s="5">
        <v>364</v>
      </c>
      <c r="AC369" s="16">
        <v>0.85816841669556099</v>
      </c>
      <c r="AD369" s="16">
        <v>0.99239446334356796</v>
      </c>
      <c r="AE369" s="16">
        <v>0.55332221568462503</v>
      </c>
      <c r="AF369" s="16">
        <v>0.68569793818175395</v>
      </c>
      <c r="AG369" s="16">
        <v>0.58104329609643302</v>
      </c>
      <c r="AH369" s="16">
        <v>0.43169732375645697</v>
      </c>
      <c r="AJ369" s="5">
        <v>364</v>
      </c>
      <c r="AK369" s="16">
        <v>0.67922926291428698</v>
      </c>
      <c r="AL369" s="16">
        <v>-0.322265532622864</v>
      </c>
      <c r="AM369" s="16">
        <v>-0.22509002374289999</v>
      </c>
      <c r="AN369" s="16">
        <v>-8.9822439633893206E-2</v>
      </c>
      <c r="AO369" s="16">
        <v>-0.45413923917138599</v>
      </c>
      <c r="AP369" s="16">
        <v>0.41208797225675697</v>
      </c>
      <c r="AW369" s="5">
        <v>364</v>
      </c>
      <c r="AX369" s="16">
        <v>-0.39923736955067302</v>
      </c>
      <c r="AY369" s="16">
        <v>-0.30505213658800101</v>
      </c>
      <c r="AZ369" s="16">
        <v>0.86461130971731903</v>
      </c>
    </row>
    <row r="370" spans="28:52">
      <c r="AB370" s="5">
        <v>365</v>
      </c>
      <c r="AC370" s="16">
        <v>0.71973292061673499</v>
      </c>
      <c r="AD370" s="16">
        <v>0.44831027324468498</v>
      </c>
      <c r="AE370" s="16">
        <v>0.75369477396096696</v>
      </c>
      <c r="AF370" s="16">
        <v>8.9782254196294403E-2</v>
      </c>
      <c r="AG370" s="16">
        <v>0.79025262793338802</v>
      </c>
      <c r="AH370" s="16">
        <v>0.426211476943194</v>
      </c>
      <c r="AJ370" s="5">
        <v>365</v>
      </c>
      <c r="AK370" s="16">
        <v>0.39994415284616602</v>
      </c>
      <c r="AL370" s="16">
        <v>0.21917253536153</v>
      </c>
      <c r="AM370" s="16">
        <v>-0.57482470269516595</v>
      </c>
      <c r="AN370" s="16">
        <v>-0.56068666042881199</v>
      </c>
      <c r="AO370" s="16">
        <v>0.17488054984899901</v>
      </c>
      <c r="AP370" s="16">
        <v>0.34151412506728202</v>
      </c>
      <c r="AW370" s="5">
        <v>365</v>
      </c>
      <c r="AX370" s="16">
        <v>0.57734048760677903</v>
      </c>
      <c r="AY370" s="16">
        <v>9.4020079634388298E-2</v>
      </c>
      <c r="AZ370" s="16">
        <v>0.81107224452358995</v>
      </c>
    </row>
    <row r="371" spans="28:52">
      <c r="AB371" s="5">
        <v>366</v>
      </c>
      <c r="AC371" s="16">
        <v>0.69881674123832305</v>
      </c>
      <c r="AD371" s="16">
        <v>0.84682739459513701</v>
      </c>
      <c r="AE371" s="16">
        <v>0.68069799030334199</v>
      </c>
      <c r="AF371" s="16">
        <v>0.600889370305</v>
      </c>
      <c r="AG371" s="16">
        <v>0.139850625237843</v>
      </c>
      <c r="AH371" s="16">
        <v>0.78633435519067996</v>
      </c>
      <c r="AJ371" s="5">
        <v>366</v>
      </c>
      <c r="AK371" s="16">
        <v>0.36001695127476802</v>
      </c>
      <c r="AL371" s="16">
        <v>-0.26941110483748598</v>
      </c>
      <c r="AM371" s="16">
        <v>-0.11526762330825201</v>
      </c>
      <c r="AN371" s="16">
        <v>-0.45194827274435601</v>
      </c>
      <c r="AO371" s="16">
        <v>-0.24474932796651599</v>
      </c>
      <c r="AP371" s="16">
        <v>0.72135937758184199</v>
      </c>
      <c r="AW371" s="5">
        <v>366</v>
      </c>
      <c r="AX371" s="16">
        <v>-0.27690114320266601</v>
      </c>
      <c r="AY371" s="16">
        <v>0.30338111594940298</v>
      </c>
      <c r="AZ371" s="16">
        <v>0.91174868031040102</v>
      </c>
    </row>
    <row r="372" spans="28:52">
      <c r="AB372" s="5">
        <v>367</v>
      </c>
      <c r="AC372" s="16">
        <v>0.23099395423176899</v>
      </c>
      <c r="AD372" s="16">
        <v>0.23296887608613301</v>
      </c>
      <c r="AE372" s="16">
        <v>0.52785752522646801</v>
      </c>
      <c r="AF372" s="16">
        <v>0.99804161068536501</v>
      </c>
      <c r="AG372" s="16">
        <v>0.60615681971129198</v>
      </c>
      <c r="AH372" s="16">
        <v>1.6649439868860499E-2</v>
      </c>
      <c r="AJ372" s="5">
        <v>367</v>
      </c>
      <c r="AK372" s="16">
        <v>0.36343929663580898</v>
      </c>
      <c r="AL372" s="16">
        <v>7.0744345233175798E-2</v>
      </c>
      <c r="AM372" s="16">
        <v>-0.43460534520187899</v>
      </c>
      <c r="AN372" s="16">
        <v>-0.61263221867062101</v>
      </c>
      <c r="AO372" s="16">
        <v>7.1166048566069895E-2</v>
      </c>
      <c r="AP372" s="16">
        <v>0.54188787343744504</v>
      </c>
      <c r="AW372" s="5">
        <v>367</v>
      </c>
      <c r="AX372" s="16">
        <v>0.33460610975778998</v>
      </c>
      <c r="AY372" s="16">
        <v>0.26422685554802</v>
      </c>
      <c r="AZ372" s="16">
        <v>0.90455675342538</v>
      </c>
    </row>
    <row r="373" spans="28:52">
      <c r="AB373" s="5">
        <v>368</v>
      </c>
      <c r="AC373" s="16">
        <v>0.40535197179530302</v>
      </c>
      <c r="AD373" s="16">
        <v>0.96260824250652799</v>
      </c>
      <c r="AE373" s="16">
        <v>0.58725529517163899</v>
      </c>
      <c r="AF373" s="16">
        <v>0.941264393995902</v>
      </c>
      <c r="AG373" s="16">
        <v>0.50718955890183903</v>
      </c>
      <c r="AH373" s="16">
        <v>0.39726790381799598</v>
      </c>
      <c r="AJ373" s="5">
        <v>368</v>
      </c>
      <c r="AK373" s="16">
        <v>0.33227812664775802</v>
      </c>
      <c r="AL373" s="16">
        <v>-0.31968683890370198</v>
      </c>
      <c r="AM373" s="16">
        <v>-4.5570496263705601E-2</v>
      </c>
      <c r="AN373" s="16">
        <v>-0.41112671928087302</v>
      </c>
      <c r="AO373" s="16">
        <v>-0.286707630384052</v>
      </c>
      <c r="AP373" s="16">
        <v>0.73081355818457605</v>
      </c>
      <c r="AW373" s="5">
        <v>368</v>
      </c>
      <c r="AX373" s="16">
        <v>-0.37630808771593999</v>
      </c>
      <c r="AY373" s="16">
        <v>0.31534768086542397</v>
      </c>
      <c r="AZ373" s="16">
        <v>0.87117625245585995</v>
      </c>
    </row>
    <row r="374" spans="28:52">
      <c r="AB374" s="5">
        <v>369</v>
      </c>
      <c r="AC374" s="16">
        <v>0.25022582003584198</v>
      </c>
      <c r="AD374" s="16">
        <v>0.413052354409982</v>
      </c>
      <c r="AE374" s="16">
        <v>0.94538569511050896</v>
      </c>
      <c r="AF374" s="16">
        <v>8.7084911239455096E-2</v>
      </c>
      <c r="AG374" s="16">
        <v>0.253345002225914</v>
      </c>
      <c r="AH374" s="16">
        <v>0.81848968150127199</v>
      </c>
      <c r="AJ374" s="5">
        <v>369</v>
      </c>
      <c r="AK374" s="16">
        <v>0.29543903166694002</v>
      </c>
      <c r="AL374" s="16">
        <v>7.6474210063892906E-2</v>
      </c>
      <c r="AM374" s="16">
        <v>-0.39776106827971502</v>
      </c>
      <c r="AN374" s="16">
        <v>-0.64456195803763905</v>
      </c>
      <c r="AO374" s="16">
        <v>0.102322036612774</v>
      </c>
      <c r="AP374" s="16">
        <v>0.56808774797374595</v>
      </c>
      <c r="AW374" s="5">
        <v>369</v>
      </c>
      <c r="AX374" s="16">
        <v>0.34017496738584302</v>
      </c>
      <c r="AY374" s="16">
        <v>0.35148145592744201</v>
      </c>
      <c r="AZ374" s="16">
        <v>0.87220512365396097</v>
      </c>
    </row>
    <row r="375" spans="28:52">
      <c r="AB375" s="5">
        <v>370</v>
      </c>
      <c r="AC375" s="16">
        <v>0.234464941532151</v>
      </c>
      <c r="AD375" s="16">
        <v>0.32704869216259902</v>
      </c>
      <c r="AE375" s="16">
        <v>0.66479902312951</v>
      </c>
      <c r="AF375" s="16">
        <v>3.5131372727955398E-2</v>
      </c>
      <c r="AG375" s="16">
        <v>8.7105829818961505E-2</v>
      </c>
      <c r="AH375" s="16">
        <v>0.36491147080680503</v>
      </c>
      <c r="AJ375" s="5">
        <v>370</v>
      </c>
      <c r="AK375" s="16">
        <v>0.16948478202397499</v>
      </c>
      <c r="AL375" s="16">
        <v>0.19175310531869499</v>
      </c>
      <c r="AM375" s="16">
        <v>-0.41309742559984802</v>
      </c>
      <c r="AN375" s="16">
        <v>-0.68159168197392905</v>
      </c>
      <c r="AO375" s="16">
        <v>0.24361264357587301</v>
      </c>
      <c r="AP375" s="16">
        <v>0.489838576655233</v>
      </c>
      <c r="AW375" s="5">
        <v>370</v>
      </c>
      <c r="AX375" s="16">
        <v>0.520725726482691</v>
      </c>
      <c r="AY375" s="16">
        <v>0.42982117858216201</v>
      </c>
      <c r="AZ375" s="16">
        <v>0.73763030916680195</v>
      </c>
    </row>
    <row r="376" spans="28:52">
      <c r="AB376" s="5">
        <v>371</v>
      </c>
      <c r="AC376" s="16">
        <v>0.72887097324954098</v>
      </c>
      <c r="AD376" s="16">
        <v>0.72051816439458605</v>
      </c>
      <c r="AE376" s="16">
        <v>0.21575663160464501</v>
      </c>
      <c r="AF376" s="16">
        <v>4.0089322425804298E-2</v>
      </c>
      <c r="AG376" s="16">
        <v>0.85930548360232095</v>
      </c>
      <c r="AH376" s="16">
        <v>0.70012986571133196</v>
      </c>
      <c r="AJ376" s="5">
        <v>371</v>
      </c>
      <c r="AK376" s="16">
        <v>0.286005113463836</v>
      </c>
      <c r="AL376" s="16">
        <v>0.22709742072884201</v>
      </c>
      <c r="AM376" s="16">
        <v>-0.513939565063389</v>
      </c>
      <c r="AN376" s="16">
        <v>-0.62577582139841603</v>
      </c>
      <c r="AO376" s="16">
        <v>0.227934451599552</v>
      </c>
      <c r="AP376" s="16">
        <v>0.398678400669573</v>
      </c>
      <c r="AW376" s="5">
        <v>371</v>
      </c>
      <c r="AX376" s="16">
        <v>0.58673092366430402</v>
      </c>
      <c r="AY376" s="16">
        <v>0.25288029604250001</v>
      </c>
      <c r="AZ376" s="16">
        <v>0.76928432898997301</v>
      </c>
    </row>
    <row r="377" spans="28:52">
      <c r="AB377" s="5">
        <v>372</v>
      </c>
      <c r="AC377" s="16">
        <v>0.619635530287308</v>
      </c>
      <c r="AD377" s="16">
        <v>0.339615177668317</v>
      </c>
      <c r="AE377" s="16">
        <v>0.32971478186064002</v>
      </c>
      <c r="AF377" s="16">
        <v>0.59115907323752703</v>
      </c>
      <c r="AG377" s="16">
        <v>0.137190483950348</v>
      </c>
      <c r="AH377" s="16">
        <v>0.48822009253606302</v>
      </c>
      <c r="AJ377" s="5">
        <v>372</v>
      </c>
      <c r="AK377" s="16">
        <v>0.69619258280777396</v>
      </c>
      <c r="AL377" s="16">
        <v>-0.27572847232932202</v>
      </c>
      <c r="AM377" s="16">
        <v>-0.28528954318029898</v>
      </c>
      <c r="AN377" s="16">
        <v>-0.13694949215028501</v>
      </c>
      <c r="AO377" s="16">
        <v>-0.41090303962747399</v>
      </c>
      <c r="AP377" s="16">
        <v>0.41267796447960797</v>
      </c>
      <c r="AW377" s="5">
        <v>372</v>
      </c>
      <c r="AX377" s="16">
        <v>-0.30644011895783502</v>
      </c>
      <c r="AY377" s="16">
        <v>-0.29922866034284001</v>
      </c>
      <c r="AZ377" s="16">
        <v>0.90363524841322795</v>
      </c>
    </row>
    <row r="378" spans="28:52">
      <c r="AB378" s="5">
        <v>373</v>
      </c>
      <c r="AC378" s="16">
        <v>0.968181216632227</v>
      </c>
      <c r="AD378" s="16">
        <v>6.30219831927432E-2</v>
      </c>
      <c r="AE378" s="16">
        <v>0.25091819145269101</v>
      </c>
      <c r="AF378" s="16">
        <v>0.34016422977525002</v>
      </c>
      <c r="AG378" s="16">
        <v>0.65935940833107498</v>
      </c>
      <c r="AH378" s="16">
        <v>0.58628790411321097</v>
      </c>
      <c r="AJ378" s="5">
        <v>373</v>
      </c>
      <c r="AK378" s="16">
        <v>0.68758440781363395</v>
      </c>
      <c r="AL378" s="16">
        <v>-4.95545040402963E-2</v>
      </c>
      <c r="AM378" s="16">
        <v>-0.504486954171813</v>
      </c>
      <c r="AN378" s="16">
        <v>-0.31837901294224602</v>
      </c>
      <c r="AO378" s="16">
        <v>-0.18309745364182001</v>
      </c>
      <c r="AP378" s="16">
        <v>0.36793351698254201</v>
      </c>
      <c r="AW378" s="5">
        <v>373</v>
      </c>
      <c r="AX378" s="16">
        <v>0.116735573831871</v>
      </c>
      <c r="AY378" s="16">
        <v>-0.240721344571285</v>
      </c>
      <c r="AZ378" s="16">
        <v>0.96354867045191595</v>
      </c>
    </row>
    <row r="379" spans="28:52">
      <c r="AB379" s="5">
        <v>374</v>
      </c>
      <c r="AC379" s="16">
        <v>0.793171616295685</v>
      </c>
      <c r="AD379" s="16">
        <v>0.434584335150695</v>
      </c>
      <c r="AE379" s="16">
        <v>0.40971606819790402</v>
      </c>
      <c r="AF379" s="16">
        <v>0.72918236899882305</v>
      </c>
      <c r="AG379" s="16">
        <v>0.10389226989712801</v>
      </c>
      <c r="AH379" s="16">
        <v>0.13995342855094201</v>
      </c>
      <c r="AJ379" s="5">
        <v>374</v>
      </c>
      <c r="AK379" s="16">
        <v>0.50366002302610402</v>
      </c>
      <c r="AL379" s="16">
        <v>-0.23781661931075601</v>
      </c>
      <c r="AM379" s="16">
        <v>-0.23237397953626199</v>
      </c>
      <c r="AN379" s="16">
        <v>-0.39776261115246803</v>
      </c>
      <c r="AO379" s="16">
        <v>-0.27128604348984098</v>
      </c>
      <c r="AP379" s="16">
        <v>0.63557923046322495</v>
      </c>
      <c r="AW379" s="5">
        <v>374</v>
      </c>
      <c r="AX379" s="16">
        <v>-0.212014192071101</v>
      </c>
      <c r="AY379" s="16">
        <v>0.10697323903202199</v>
      </c>
      <c r="AZ379" s="16">
        <v>0.97139420811375798</v>
      </c>
    </row>
    <row r="380" spans="28:52">
      <c r="AB380" s="5">
        <v>375</v>
      </c>
      <c r="AC380" s="16">
        <v>0.90500999393527404</v>
      </c>
      <c r="AD380" s="16">
        <v>0.81538962803173798</v>
      </c>
      <c r="AE380" s="16">
        <v>0.59531135842859295</v>
      </c>
      <c r="AF380" s="16">
        <v>0.39151543623475898</v>
      </c>
      <c r="AG380" s="16">
        <v>0.70469330761340199</v>
      </c>
      <c r="AH380" s="16">
        <v>0.80544512067100904</v>
      </c>
      <c r="AJ380" s="5">
        <v>375</v>
      </c>
      <c r="AK380" s="16">
        <v>0.52538033857843702</v>
      </c>
      <c r="AL380" s="16">
        <v>0.15291952228469599</v>
      </c>
      <c r="AM380" s="16">
        <v>-0.59267732320242805</v>
      </c>
      <c r="AN380" s="16">
        <v>-0.48456736693624902</v>
      </c>
      <c r="AO380" s="16">
        <v>6.7296984623990502E-2</v>
      </c>
      <c r="AP380" s="16">
        <v>0.331647844651552</v>
      </c>
      <c r="AW380" s="5">
        <v>375</v>
      </c>
      <c r="AX380" s="16">
        <v>0.46931472024380499</v>
      </c>
      <c r="AY380" s="16">
        <v>-5.1847786416497899E-2</v>
      </c>
      <c r="AZ380" s="16">
        <v>0.88150751605737498</v>
      </c>
    </row>
    <row r="381" spans="28:52">
      <c r="AB381" s="5">
        <v>376</v>
      </c>
      <c r="AC381" s="16">
        <v>0.56097534880559796</v>
      </c>
      <c r="AD381" s="16">
        <v>0.42515896976476902</v>
      </c>
      <c r="AE381" s="16">
        <v>0.41720806594683402</v>
      </c>
      <c r="AF381" s="16">
        <v>0.92693798741687505</v>
      </c>
      <c r="AG381" s="16">
        <v>0.161970544155494</v>
      </c>
      <c r="AH381" s="16">
        <v>0.33367015089803997</v>
      </c>
      <c r="AJ381" s="5">
        <v>376</v>
      </c>
      <c r="AK381" s="16">
        <v>0.42363981105433102</v>
      </c>
      <c r="AL381" s="16">
        <v>-2.3709620209559499E-2</v>
      </c>
      <c r="AM381" s="16">
        <v>-0.38856222986996503</v>
      </c>
      <c r="AN381" s="16">
        <v>-0.56584539249638799</v>
      </c>
      <c r="AO381" s="16">
        <v>-3.5077581184365901E-2</v>
      </c>
      <c r="AP381" s="16">
        <v>0.58955501270594801</v>
      </c>
      <c r="AW381" s="5">
        <v>376</v>
      </c>
      <c r="AX381" s="16">
        <v>0.175027127847246</v>
      </c>
      <c r="AY381" s="16">
        <v>0.22039162455903</v>
      </c>
      <c r="AZ381" s="16">
        <v>0.95957961428892502</v>
      </c>
    </row>
    <row r="382" spans="28:52">
      <c r="AB382" s="5">
        <v>377</v>
      </c>
      <c r="AC382" s="16">
        <v>0.415464481154941</v>
      </c>
      <c r="AD382" s="16">
        <v>0.67918651434732202</v>
      </c>
      <c r="AE382" s="16">
        <v>0.31709398955375701</v>
      </c>
      <c r="AF382" s="16">
        <v>0.66685691663892099</v>
      </c>
      <c r="AG382" s="16">
        <v>0.89910080680270099</v>
      </c>
      <c r="AH382" s="16">
        <v>0.590071182539326</v>
      </c>
      <c r="AJ382" s="5">
        <v>377</v>
      </c>
      <c r="AK382" s="16">
        <v>9.1214022025040503E-2</v>
      </c>
      <c r="AL382" s="16">
        <v>-0.283557804135118</v>
      </c>
      <c r="AM382" s="16">
        <v>7.5454044238366103E-2</v>
      </c>
      <c r="AN382" s="16">
        <v>-0.50536903413142498</v>
      </c>
      <c r="AO382" s="16">
        <v>-0.166668066263406</v>
      </c>
      <c r="AP382" s="16">
        <v>0.78892683826654397</v>
      </c>
      <c r="AW382" s="5">
        <v>377</v>
      </c>
      <c r="AX382" s="16">
        <v>-0.33471089042705299</v>
      </c>
      <c r="AY382" s="16">
        <v>0.59634957283833401</v>
      </c>
      <c r="AZ382" s="16">
        <v>0.729613463449441</v>
      </c>
    </row>
    <row r="383" spans="28:52">
      <c r="AB383" s="5">
        <v>378</v>
      </c>
      <c r="AC383" s="16">
        <v>0.37028674194695099</v>
      </c>
      <c r="AD383" s="16">
        <v>0.85384510067512098</v>
      </c>
      <c r="AE383" s="16">
        <v>0.37021007697413799</v>
      </c>
      <c r="AF383" s="16">
        <v>0.54995687302551399</v>
      </c>
      <c r="AG383" s="16">
        <v>0.49348716212294402</v>
      </c>
      <c r="AH383" s="16">
        <v>0.22465002804259901</v>
      </c>
      <c r="AJ383" s="5">
        <v>378</v>
      </c>
      <c r="AK383" s="16">
        <v>0.53659838083504396</v>
      </c>
      <c r="AL383" s="16">
        <v>-0.43002171021852598</v>
      </c>
      <c r="AM383" s="16">
        <v>-3.32887845980177E-2</v>
      </c>
      <c r="AN383" s="16">
        <v>-8.5201967694842298E-2</v>
      </c>
      <c r="AO383" s="16">
        <v>-0.50330959623702598</v>
      </c>
      <c r="AP383" s="16">
        <v>0.51522367791336798</v>
      </c>
      <c r="AW383" s="5">
        <v>378</v>
      </c>
      <c r="AX383" s="16">
        <v>-0.60638893432472996</v>
      </c>
      <c r="AY383" s="16">
        <v>-0.124418769932597</v>
      </c>
      <c r="AZ383" s="16">
        <v>0.78537407006820703</v>
      </c>
    </row>
    <row r="384" spans="28:52">
      <c r="AB384" s="5">
        <v>379</v>
      </c>
      <c r="AC384" s="16">
        <v>0.44180118139959101</v>
      </c>
      <c r="AD384" s="16">
        <v>0.46113999487079899</v>
      </c>
      <c r="AE384" s="16">
        <v>0.472124220128539</v>
      </c>
      <c r="AF384" s="16">
        <v>1.4878818745555701E-2</v>
      </c>
      <c r="AG384" s="16">
        <v>0.52980173986115298</v>
      </c>
      <c r="AH384" s="16">
        <v>0.45371194152808703</v>
      </c>
      <c r="AJ384" s="5">
        <v>379</v>
      </c>
      <c r="AK384" s="16">
        <v>0.36820502510449299</v>
      </c>
      <c r="AL384" s="16">
        <v>0.21426697841063599</v>
      </c>
      <c r="AM384" s="16">
        <v>-0.552984541292176</v>
      </c>
      <c r="AN384" s="16">
        <v>-0.58443013696292101</v>
      </c>
      <c r="AO384" s="16">
        <v>0.18477951618768201</v>
      </c>
      <c r="AP384" s="16">
        <v>0.37016315855228399</v>
      </c>
      <c r="AW384" s="5">
        <v>379</v>
      </c>
      <c r="AX384" s="16">
        <v>0.56940575591671605</v>
      </c>
      <c r="AY384" s="16">
        <v>0.14807485352831701</v>
      </c>
      <c r="AZ384" s="16">
        <v>0.80861048880833597</v>
      </c>
    </row>
    <row r="385" spans="28:52">
      <c r="AB385" s="5">
        <v>380</v>
      </c>
      <c r="AC385" s="16">
        <v>0.636896582408356</v>
      </c>
      <c r="AD385" s="16">
        <v>0.76377386973501904</v>
      </c>
      <c r="AE385" s="16">
        <v>0.184013444708264</v>
      </c>
      <c r="AF385" s="16">
        <v>0.55160254662478103</v>
      </c>
      <c r="AG385" s="16">
        <v>4.7142810076620398E-2</v>
      </c>
      <c r="AH385" s="16">
        <v>0.98383497295501798</v>
      </c>
      <c r="AJ385" s="5">
        <v>380</v>
      </c>
      <c r="AK385" s="16">
        <v>0.61620864115580298</v>
      </c>
      <c r="AL385" s="16">
        <v>-0.21369049961320499</v>
      </c>
      <c r="AM385" s="16">
        <v>-0.31642836105152</v>
      </c>
      <c r="AN385" s="16">
        <v>-0.31847600648700902</v>
      </c>
      <c r="AO385" s="16">
        <v>-0.29978028010428198</v>
      </c>
      <c r="AP385" s="16">
        <v>0.53216650610021399</v>
      </c>
      <c r="AW385" s="5">
        <v>380</v>
      </c>
      <c r="AX385" s="16">
        <v>-0.17136029095278499</v>
      </c>
      <c r="AY385" s="16">
        <v>-8.3680885060060606E-2</v>
      </c>
      <c r="AZ385" s="16">
        <v>0.98164818525856901</v>
      </c>
    </row>
    <row r="386" spans="28:52">
      <c r="AB386" s="5">
        <v>381</v>
      </c>
      <c r="AC386" s="16">
        <v>4.5826693949576801E-2</v>
      </c>
      <c r="AD386" s="16">
        <v>5.5901279356609301E-3</v>
      </c>
      <c r="AE386" s="16">
        <v>0.27103850659381901</v>
      </c>
      <c r="AF386" s="16">
        <v>0.43159373651997002</v>
      </c>
      <c r="AG386" s="16">
        <v>0.64960526850165001</v>
      </c>
      <c r="AH386" s="16">
        <v>0.37452583705352699</v>
      </c>
      <c r="AJ386" s="5">
        <v>381</v>
      </c>
      <c r="AK386" s="16">
        <v>0.64229288755053904</v>
      </c>
      <c r="AL386" s="16">
        <v>-0.29574055314418501</v>
      </c>
      <c r="AM386" s="16">
        <v>-0.24218545988750201</v>
      </c>
      <c r="AN386" s="16">
        <v>-0.19675008251083601</v>
      </c>
      <c r="AO386" s="16">
        <v>-0.40010742766303697</v>
      </c>
      <c r="AP386" s="16">
        <v>0.49249063565502099</v>
      </c>
      <c r="AW386" s="5">
        <v>381</v>
      </c>
      <c r="AX386" s="16">
        <v>-0.334697120681618</v>
      </c>
      <c r="AY386" s="16">
        <v>-0.18098858456679601</v>
      </c>
      <c r="AZ386" s="16">
        <v>0.92478158016498502</v>
      </c>
    </row>
    <row r="387" spans="28:52">
      <c r="AB387" s="5">
        <v>382</v>
      </c>
      <c r="AC387" s="16">
        <v>0.97297605328082803</v>
      </c>
      <c r="AD387" s="16">
        <v>0.115082104785717</v>
      </c>
      <c r="AE387" s="16">
        <v>0.86399438427280895</v>
      </c>
      <c r="AF387" s="16">
        <v>0.80121747907288299</v>
      </c>
      <c r="AG387" s="16">
        <v>9.3119459064197E-3</v>
      </c>
      <c r="AH387" s="16">
        <v>9.4088706071117495E-2</v>
      </c>
      <c r="AJ387" s="5">
        <v>382</v>
      </c>
      <c r="AK387" s="16">
        <v>0.414443771919766</v>
      </c>
      <c r="AL387" s="16">
        <v>-0.17087547742831699</v>
      </c>
      <c r="AM387" s="16">
        <v>-0.246514841716474</v>
      </c>
      <c r="AN387" s="16">
        <v>-0.50425244432760696</v>
      </c>
      <c r="AO387" s="16">
        <v>-0.167928930203292</v>
      </c>
      <c r="AP387" s="16">
        <v>0.67512792175592395</v>
      </c>
      <c r="AW387" s="5">
        <v>382</v>
      </c>
      <c r="AX387" s="16">
        <v>-8.8929988203711494E-2</v>
      </c>
      <c r="AY387" s="16">
        <v>0.25194820203587798</v>
      </c>
      <c r="AZ387" s="16">
        <v>0.96364597268902696</v>
      </c>
    </row>
    <row r="388" spans="28:52">
      <c r="AB388" s="5">
        <v>383</v>
      </c>
      <c r="AC388" s="16">
        <v>0.82561714028081201</v>
      </c>
      <c r="AD388" s="16">
        <v>0.57685326297085604</v>
      </c>
      <c r="AE388" s="16">
        <v>0.14157099990524499</v>
      </c>
      <c r="AF388" s="16">
        <v>0.45987642614395202</v>
      </c>
      <c r="AG388" s="16">
        <v>0.34642076750950501</v>
      </c>
      <c r="AH388" s="16">
        <v>0.40205695631767002</v>
      </c>
      <c r="AJ388" s="5">
        <v>383</v>
      </c>
      <c r="AK388" s="16">
        <v>0.78045127555179805</v>
      </c>
      <c r="AL388" s="16">
        <v>7.5731797119342004E-4</v>
      </c>
      <c r="AM388" s="16">
        <v>-0.57035015425914504</v>
      </c>
      <c r="AN388" s="16">
        <v>-0.10394787874210901</v>
      </c>
      <c r="AO388" s="16">
        <v>-0.21010112129265199</v>
      </c>
      <c r="AP388" s="16">
        <v>0.103190560770915</v>
      </c>
      <c r="AW388" s="5">
        <v>383</v>
      </c>
      <c r="AX388" s="16">
        <v>0.16438356207851501</v>
      </c>
      <c r="AY388" s="16">
        <v>-0.56596973404881601</v>
      </c>
      <c r="AZ388" s="16">
        <v>0.80787146566829904</v>
      </c>
    </row>
    <row r="389" spans="28:52">
      <c r="AB389" s="5">
        <v>384</v>
      </c>
      <c r="AC389" s="16">
        <v>0.83859960765674302</v>
      </c>
      <c r="AD389" s="16">
        <v>0.49470532898189401</v>
      </c>
      <c r="AE389" s="16">
        <v>0.96544157571712597</v>
      </c>
      <c r="AF389" s="16">
        <v>0.16168123197185399</v>
      </c>
      <c r="AG389" s="16">
        <v>0.75336618523261201</v>
      </c>
      <c r="AH389" s="16">
        <v>0.97739143530411898</v>
      </c>
      <c r="AJ389" s="5">
        <v>384</v>
      </c>
      <c r="AK389" s="16">
        <v>3.5704143523691598E-2</v>
      </c>
      <c r="AL389" s="16">
        <v>-7.8672122972337402E-2</v>
      </c>
      <c r="AM389" s="16">
        <v>-8.7690294069667996E-2</v>
      </c>
      <c r="AN389" s="16">
        <v>-0.66032425331422195</v>
      </c>
      <c r="AO389" s="16">
        <v>5.1986150545976502E-2</v>
      </c>
      <c r="AP389" s="16">
        <v>0.73899637628655901</v>
      </c>
      <c r="AW389" s="5">
        <v>384</v>
      </c>
      <c r="AX389" s="16">
        <v>3.7908010828664199E-2</v>
      </c>
      <c r="AY389" s="16">
        <v>0.68085539187166699</v>
      </c>
      <c r="AZ389" s="16">
        <v>0.731436201803776</v>
      </c>
    </row>
    <row r="390" spans="28:52">
      <c r="AB390" s="5">
        <v>385</v>
      </c>
      <c r="AC390" s="16">
        <v>0.27099680125115799</v>
      </c>
      <c r="AD390" s="16">
        <v>0.23316501815471</v>
      </c>
      <c r="AE390" s="16">
        <v>0.69434922997246795</v>
      </c>
      <c r="AF390" s="16">
        <v>0.84474940595715697</v>
      </c>
      <c r="AG390" s="16">
        <v>0.74282293610764905</v>
      </c>
      <c r="AH390" s="16">
        <v>0.16706456252983101</v>
      </c>
      <c r="AJ390" s="5">
        <v>385</v>
      </c>
      <c r="AK390" s="16">
        <v>0.54269704352020798</v>
      </c>
      <c r="AL390" s="16">
        <v>2.0985466779005799E-2</v>
      </c>
      <c r="AM390" s="16">
        <v>-0.49491170942259699</v>
      </c>
      <c r="AN390" s="16">
        <v>-0.48882227248995802</v>
      </c>
      <c r="AO390" s="16">
        <v>-4.7785334097611397E-2</v>
      </c>
      <c r="AP390" s="16">
        <v>0.46783680571095199</v>
      </c>
      <c r="AW390" s="5">
        <v>385</v>
      </c>
      <c r="AX390" s="16">
        <v>0.251919716402139</v>
      </c>
      <c r="AY390" s="16">
        <v>1.4444030089574201E-2</v>
      </c>
      <c r="AZ390" s="16">
        <v>0.96764033937021199</v>
      </c>
    </row>
    <row r="391" spans="28:52">
      <c r="AB391" s="5">
        <v>386</v>
      </c>
      <c r="AC391" s="16">
        <v>0.52119916848913295</v>
      </c>
      <c r="AD391" s="16">
        <v>0.34358322939644298</v>
      </c>
      <c r="AE391" s="16">
        <v>0.91482105865613905</v>
      </c>
      <c r="AF391" s="16">
        <v>0.72916464511642998</v>
      </c>
      <c r="AG391" s="16">
        <v>0.310950877954907</v>
      </c>
      <c r="AH391" s="16">
        <v>3.6899445439005002E-2</v>
      </c>
      <c r="AJ391" s="5">
        <v>386</v>
      </c>
      <c r="AK391" s="16">
        <v>6.9775014447745295E-2</v>
      </c>
      <c r="AL391" s="16">
        <v>7.3910350706166306E-2</v>
      </c>
      <c r="AM391" s="16">
        <v>-0.24854990560005899</v>
      </c>
      <c r="AN391" s="16">
        <v>-0.70523648594250599</v>
      </c>
      <c r="AO391" s="16">
        <v>0.17877489115231299</v>
      </c>
      <c r="AP391" s="16">
        <v>0.63132613523633996</v>
      </c>
      <c r="AW391" s="5">
        <v>386</v>
      </c>
      <c r="AX391" s="16">
        <v>0.31120084145277999</v>
      </c>
      <c r="AY391" s="16">
        <v>0.60796196225024102</v>
      </c>
      <c r="AZ391" s="16">
        <v>0.73043568412550697</v>
      </c>
    </row>
    <row r="392" spans="28:52">
      <c r="AB392" s="5">
        <v>387</v>
      </c>
      <c r="AC392" s="16">
        <v>0.59029056034090299</v>
      </c>
      <c r="AD392" s="16">
        <v>0.29602437256071301</v>
      </c>
      <c r="AE392" s="16">
        <v>0.41487309338491901</v>
      </c>
      <c r="AF392" s="16">
        <v>0.36175507025928</v>
      </c>
      <c r="AG392" s="16">
        <v>0.47867708501162198</v>
      </c>
      <c r="AH392" s="16">
        <v>0.54538094787397096</v>
      </c>
      <c r="AJ392" s="5">
        <v>387</v>
      </c>
      <c r="AK392" s="16">
        <v>0.58662079377839105</v>
      </c>
      <c r="AL392" s="16">
        <v>-0.257630915181219</v>
      </c>
      <c r="AM392" s="16">
        <v>-0.25665432797876098</v>
      </c>
      <c r="AN392" s="16">
        <v>-0.30797178981859002</v>
      </c>
      <c r="AO392" s="16">
        <v>-0.32996646579963002</v>
      </c>
      <c r="AP392" s="16">
        <v>0.56560270499981002</v>
      </c>
      <c r="AW392" s="5">
        <v>387</v>
      </c>
      <c r="AX392" s="16">
        <v>-0.25294050434015902</v>
      </c>
      <c r="AY392" s="16">
        <v>-4.3254433425081298E-2</v>
      </c>
      <c r="AZ392" s="16">
        <v>0.96651443635101997</v>
      </c>
    </row>
    <row r="393" spans="28:52">
      <c r="AB393" s="5">
        <v>388</v>
      </c>
      <c r="AC393" s="16">
        <v>0.58495832677802295</v>
      </c>
      <c r="AD393" s="16">
        <v>0.52681330601621201</v>
      </c>
      <c r="AE393" s="16">
        <v>0.281693499388044</v>
      </c>
      <c r="AF393" s="16">
        <v>0.128085564141837</v>
      </c>
      <c r="AG393" s="16">
        <v>0.410793739536574</v>
      </c>
      <c r="AH393" s="16">
        <v>0.90094221963408805</v>
      </c>
      <c r="AJ393" s="5">
        <v>388</v>
      </c>
      <c r="AK393" s="16">
        <v>0.27104022758243601</v>
      </c>
      <c r="AL393" s="16">
        <v>-1.1213243135186899E-2</v>
      </c>
      <c r="AM393" s="16">
        <v>-0.30590737883511099</v>
      </c>
      <c r="AN393" s="16">
        <v>-0.63920092613071</v>
      </c>
      <c r="AO393" s="16">
        <v>3.4867151252674602E-2</v>
      </c>
      <c r="AP393" s="16">
        <v>0.65041416926589701</v>
      </c>
      <c r="AW393" s="5">
        <v>388</v>
      </c>
      <c r="AX393" s="16">
        <v>0.18733835479498601</v>
      </c>
      <c r="AY393" s="16">
        <v>0.41812658401049402</v>
      </c>
      <c r="AZ393" s="16">
        <v>0.88886135047037296</v>
      </c>
    </row>
    <row r="394" spans="28:52">
      <c r="AB394" s="5">
        <v>389</v>
      </c>
      <c r="AC394" s="16">
        <v>0.27539833227649801</v>
      </c>
      <c r="AD394" s="16">
        <v>0.14807909014743401</v>
      </c>
      <c r="AE394" s="16">
        <v>0.102645425620179</v>
      </c>
      <c r="AF394" s="16">
        <v>0.51541986894999903</v>
      </c>
      <c r="AG394" s="16">
        <v>4.5366361542318698E-2</v>
      </c>
      <c r="AH394" s="16">
        <v>4.6400865009421602E-2</v>
      </c>
      <c r="AJ394" s="5">
        <v>389</v>
      </c>
      <c r="AK394" s="16">
        <v>0.41330832864523398</v>
      </c>
      <c r="AL394" s="16">
        <v>3.3684092120098298E-2</v>
      </c>
      <c r="AM394" s="16">
        <v>-0.432718892473621</v>
      </c>
      <c r="AN394" s="16">
        <v>-0.58246201056263702</v>
      </c>
      <c r="AO394" s="16">
        <v>1.9410563828386702E-2</v>
      </c>
      <c r="AP394" s="16">
        <v>0.54877791844253798</v>
      </c>
      <c r="AW394" s="5">
        <v>389</v>
      </c>
      <c r="AX394" s="16">
        <v>0.27368381497648703</v>
      </c>
      <c r="AY394" s="16">
        <v>0.21257436824091699</v>
      </c>
      <c r="AZ394" s="16">
        <v>0.93803481134370004</v>
      </c>
    </row>
    <row r="395" spans="28:52">
      <c r="AB395" s="5">
        <v>390</v>
      </c>
      <c r="AC395" s="16">
        <v>0.64967635911260002</v>
      </c>
      <c r="AD395" s="16">
        <v>0.25512050153032201</v>
      </c>
      <c r="AE395" s="16">
        <v>0.98347513507738504</v>
      </c>
      <c r="AF395" s="16">
        <v>0.18761485820991899</v>
      </c>
      <c r="AG395" s="16">
        <v>0.63274478800080503</v>
      </c>
      <c r="AH395" s="16">
        <v>0.93147780005532599</v>
      </c>
      <c r="AJ395" s="5">
        <v>390</v>
      </c>
      <c r="AK395" s="16">
        <v>0.28644104510687901</v>
      </c>
      <c r="AL395" s="16">
        <v>-0.208740751298301</v>
      </c>
      <c r="AM395" s="16">
        <v>-0.130103417218392</v>
      </c>
      <c r="AN395" s="16">
        <v>-0.53250642669707404</v>
      </c>
      <c r="AO395" s="16">
        <v>-0.15633762788848601</v>
      </c>
      <c r="AP395" s="16">
        <v>0.74124717799537598</v>
      </c>
      <c r="AW395" s="5">
        <v>390</v>
      </c>
      <c r="AX395" s="16">
        <v>-0.16802110331595299</v>
      </c>
      <c r="AY395" s="16">
        <v>0.41243463551757598</v>
      </c>
      <c r="AZ395" s="16">
        <v>0.89535835305631695</v>
      </c>
    </row>
    <row r="396" spans="28:52">
      <c r="AB396" s="5">
        <v>391</v>
      </c>
      <c r="AC396" s="16">
        <v>0.40756211360105599</v>
      </c>
      <c r="AD396" s="16">
        <v>0.28513154108088401</v>
      </c>
      <c r="AE396" s="16">
        <v>0.88482068169902195</v>
      </c>
      <c r="AF396" s="16">
        <v>0.76319950423599803</v>
      </c>
      <c r="AG396" s="16">
        <v>0.355220296941267</v>
      </c>
      <c r="AH396" s="16">
        <v>0.667798370502237</v>
      </c>
      <c r="AJ396" s="5">
        <v>391</v>
      </c>
      <c r="AK396" s="16">
        <v>0.58310111250921404</v>
      </c>
      <c r="AL396" s="16">
        <v>5.6004817389317202E-2</v>
      </c>
      <c r="AM396" s="16">
        <v>-0.54524783444851299</v>
      </c>
      <c r="AN396" s="16">
        <v>-0.45023469760892798</v>
      </c>
      <c r="AO396" s="16">
        <v>-3.7853278060701698E-2</v>
      </c>
      <c r="AP396" s="16">
        <v>0.39422988021960997</v>
      </c>
      <c r="AW396" s="5">
        <v>391</v>
      </c>
      <c r="AX396" s="16">
        <v>0.30825570770164101</v>
      </c>
      <c r="AY396" s="16">
        <v>-7.9564195618793895E-2</v>
      </c>
      <c r="AZ396" s="16">
        <v>0.94797044134241804</v>
      </c>
    </row>
    <row r="397" spans="28:52">
      <c r="AB397" s="5">
        <v>392</v>
      </c>
      <c r="AC397" s="16">
        <v>0.28370957288926402</v>
      </c>
      <c r="AD397" s="16">
        <v>0.949780863818528</v>
      </c>
      <c r="AE397" s="16">
        <v>0.41812697877577698</v>
      </c>
      <c r="AF397" s="16">
        <v>0.51636499290368798</v>
      </c>
      <c r="AG397" s="16">
        <v>0.184144214118627</v>
      </c>
      <c r="AH397" s="16">
        <v>1.6528201582214699E-2</v>
      </c>
      <c r="AJ397" s="5">
        <v>392</v>
      </c>
      <c r="AK397" s="16">
        <v>0.54190092143387003</v>
      </c>
      <c r="AL397" s="16">
        <v>-0.39255703483170101</v>
      </c>
      <c r="AM397" s="16">
        <v>-8.3638517282235605E-2</v>
      </c>
      <c r="AN397" s="16">
        <v>-0.16302081484301101</v>
      </c>
      <c r="AO397" s="16">
        <v>-0.458262404151634</v>
      </c>
      <c r="AP397" s="16">
        <v>0.55557784967471202</v>
      </c>
      <c r="AW397" s="5">
        <v>392</v>
      </c>
      <c r="AX397" s="16">
        <v>-0.52326596053282903</v>
      </c>
      <c r="AY397" s="16">
        <v>-7.2352941927507505E-2</v>
      </c>
      <c r="AZ397" s="16">
        <v>0.84909233080415603</v>
      </c>
    </row>
    <row r="398" spans="28:52">
      <c r="AB398" s="5">
        <v>393</v>
      </c>
      <c r="AC398" s="16">
        <v>0.45012724692445999</v>
      </c>
      <c r="AD398" s="16">
        <v>2.5876760407984801E-2</v>
      </c>
      <c r="AE398" s="16">
        <v>0.135728513025691</v>
      </c>
      <c r="AF398" s="16">
        <v>0.18232026385885</v>
      </c>
      <c r="AG398" s="16">
        <v>0.36054057284913399</v>
      </c>
      <c r="AH398" s="16">
        <v>0.16062372125473001</v>
      </c>
      <c r="AJ398" s="5">
        <v>393</v>
      </c>
      <c r="AK398" s="16">
        <v>0.62613356073503901</v>
      </c>
      <c r="AL398" s="16">
        <v>0.14220518180710701</v>
      </c>
      <c r="AM398" s="16">
        <v>-0.63217861882062099</v>
      </c>
      <c r="AN398" s="16">
        <v>-0.36937842356592898</v>
      </c>
      <c r="AO398" s="16">
        <v>6.0450580855820899E-3</v>
      </c>
      <c r="AP398" s="16">
        <v>0.227173241758821</v>
      </c>
      <c r="AW398" s="5">
        <v>393</v>
      </c>
      <c r="AX398" s="16">
        <v>0.44050038345676201</v>
      </c>
      <c r="AY398" s="16">
        <v>-0.24826367648450701</v>
      </c>
      <c r="AZ398" s="16">
        <v>0.86274246456026504</v>
      </c>
    </row>
    <row r="399" spans="28:52">
      <c r="AB399" s="5">
        <v>394</v>
      </c>
      <c r="AC399" s="16">
        <v>0.72718931694800404</v>
      </c>
      <c r="AD399" s="16">
        <v>6.8890111145962496E-2</v>
      </c>
      <c r="AE399" s="16">
        <v>0.93123551705829399</v>
      </c>
      <c r="AF399" s="16">
        <v>0.69327715537424495</v>
      </c>
      <c r="AG399" s="16">
        <v>0.65658385954856602</v>
      </c>
      <c r="AH399" s="16">
        <v>0.633802604331139</v>
      </c>
      <c r="AJ399" s="5">
        <v>394</v>
      </c>
      <c r="AK399" s="16">
        <v>0.75084728182759897</v>
      </c>
      <c r="AL399" s="16">
        <v>-9.0946290511215402E-2</v>
      </c>
      <c r="AM399" s="16">
        <v>-0.49022277832746503</v>
      </c>
      <c r="AN399" s="16">
        <v>-0.19492029633513999</v>
      </c>
      <c r="AO399" s="16">
        <v>-0.260624503500134</v>
      </c>
      <c r="AP399" s="16">
        <v>0.28586658684635502</v>
      </c>
      <c r="AW399" s="5">
        <v>394</v>
      </c>
      <c r="AX399" s="16">
        <v>2.7770815417761E-2</v>
      </c>
      <c r="AY399" s="16">
        <v>-0.39539894219592397</v>
      </c>
      <c r="AZ399" s="16">
        <v>0.91808957001256697</v>
      </c>
    </row>
    <row r="400" spans="28:52">
      <c r="AB400" s="5">
        <v>395</v>
      </c>
      <c r="AC400" s="16">
        <v>0.27781461109233302</v>
      </c>
      <c r="AD400" s="16">
        <v>0.39580388309469</v>
      </c>
      <c r="AE400" s="16">
        <v>0.69938235852992303</v>
      </c>
      <c r="AF400" s="16">
        <v>3.5512390090762999E-2</v>
      </c>
      <c r="AG400" s="16">
        <v>0.18868064194814399</v>
      </c>
      <c r="AH400" s="16">
        <v>0.25620563443748501</v>
      </c>
      <c r="AJ400" s="5">
        <v>395</v>
      </c>
      <c r="AK400" s="16">
        <v>0.39752095814935801</v>
      </c>
      <c r="AL400" s="16">
        <v>0.16846534082798401</v>
      </c>
      <c r="AM400" s="16">
        <v>-0.53461742714854998</v>
      </c>
      <c r="AN400" s="16">
        <v>-0.58162335992204905</v>
      </c>
      <c r="AO400" s="16">
        <v>0.13709646899919201</v>
      </c>
      <c r="AP400" s="16">
        <v>0.41315801909406402</v>
      </c>
      <c r="AW400" s="5">
        <v>395</v>
      </c>
      <c r="AX400" s="16">
        <v>0.49697488802192402</v>
      </c>
      <c r="AY400" s="16">
        <v>0.14675398579592999</v>
      </c>
      <c r="AZ400" s="16">
        <v>0.85526558923070695</v>
      </c>
    </row>
    <row r="401" spans="28:52">
      <c r="AB401" s="5">
        <v>396</v>
      </c>
      <c r="AC401" s="16">
        <v>0.666678925129918</v>
      </c>
      <c r="AD401" s="16">
        <v>0.186820400367324</v>
      </c>
      <c r="AE401" s="16">
        <v>4.2087726532848702E-2</v>
      </c>
      <c r="AF401" s="16">
        <v>0.37581567856472797</v>
      </c>
      <c r="AG401" s="16">
        <v>0.82789274514441402</v>
      </c>
      <c r="AH401" s="16">
        <v>0.95284919457721395</v>
      </c>
      <c r="AJ401" s="5">
        <v>396</v>
      </c>
      <c r="AK401" s="16">
        <v>0.41393074259234403</v>
      </c>
      <c r="AL401" s="16">
        <v>-0.13225185785430801</v>
      </c>
      <c r="AM401" s="16">
        <v>-0.28314426954027699</v>
      </c>
      <c r="AN401" s="16">
        <v>-0.52765422002158602</v>
      </c>
      <c r="AO401" s="16">
        <v>-0.130786473052067</v>
      </c>
      <c r="AP401" s="16">
        <v>0.65990607787589395</v>
      </c>
      <c r="AW401" s="5">
        <v>396</v>
      </c>
      <c r="AX401" s="16">
        <v>-1.8375469049573798E-2</v>
      </c>
      <c r="AY401" s="16">
        <v>0.25347517821495102</v>
      </c>
      <c r="AZ401" s="16">
        <v>0.96716734691047801</v>
      </c>
    </row>
    <row r="402" spans="28:52">
      <c r="AB402" s="5">
        <v>397</v>
      </c>
      <c r="AC402" s="16">
        <v>0.50000596112973394</v>
      </c>
      <c r="AD402" s="16">
        <v>0.67843127155148197</v>
      </c>
      <c r="AE402" s="16">
        <v>0.632390005783937</v>
      </c>
      <c r="AF402" s="16">
        <v>0.183396212409346</v>
      </c>
      <c r="AG402" s="16">
        <v>0.29241802781423598</v>
      </c>
      <c r="AH402" s="16">
        <v>0.25835716604348202</v>
      </c>
      <c r="AJ402" s="5">
        <v>397</v>
      </c>
      <c r="AK402" s="16">
        <v>0.67427288032802302</v>
      </c>
      <c r="AL402" s="16">
        <v>-0.10555072046658</v>
      </c>
      <c r="AM402" s="16">
        <v>-0.448241841607872</v>
      </c>
      <c r="AN402" s="16">
        <v>-0.31913448901427999</v>
      </c>
      <c r="AO402" s="16">
        <v>-0.22603103872015001</v>
      </c>
      <c r="AP402" s="16">
        <v>0.42468520948086103</v>
      </c>
      <c r="AW402" s="5">
        <v>397</v>
      </c>
      <c r="AX402" s="16">
        <v>2.05712066582486E-2</v>
      </c>
      <c r="AY402" s="16">
        <v>-0.19589870012417099</v>
      </c>
      <c r="AZ402" s="16">
        <v>0.98040834567333901</v>
      </c>
    </row>
    <row r="403" spans="28:52">
      <c r="AB403" s="5">
        <v>398</v>
      </c>
      <c r="AC403" s="16">
        <v>0.10925803968372499</v>
      </c>
      <c r="AD403" s="16">
        <v>0.68210091918218396</v>
      </c>
      <c r="AE403" s="16">
        <v>0.69391885474012205</v>
      </c>
      <c r="AF403" s="16">
        <v>0.419302639162838</v>
      </c>
      <c r="AG403" s="16">
        <v>0.480130575949756</v>
      </c>
      <c r="AH403" s="16">
        <v>0.158539606721502</v>
      </c>
      <c r="AJ403" s="5">
        <v>398</v>
      </c>
      <c r="AK403" s="16">
        <v>0.72243353335904503</v>
      </c>
      <c r="AL403" s="16">
        <v>-0.152684148228803</v>
      </c>
      <c r="AM403" s="16">
        <v>-0.42307650819360498</v>
      </c>
      <c r="AN403" s="16">
        <v>-0.21904983157754099</v>
      </c>
      <c r="AO403" s="16">
        <v>-0.29935702516543999</v>
      </c>
      <c r="AP403" s="16">
        <v>0.37173397980634498</v>
      </c>
      <c r="AW403" s="5">
        <v>398</v>
      </c>
      <c r="AX403" s="16">
        <v>-7.4895799572133298E-2</v>
      </c>
      <c r="AY403" s="16">
        <v>-0.31069599096163097</v>
      </c>
      <c r="AZ403" s="16">
        <v>0.94755401950725804</v>
      </c>
    </row>
    <row r="404" spans="28:52">
      <c r="AB404" s="5">
        <v>399</v>
      </c>
      <c r="AC404" s="16">
        <v>0.98362276521835201</v>
      </c>
      <c r="AD404" s="16">
        <v>0.28405945205746302</v>
      </c>
      <c r="AE404" s="16">
        <v>0.212333226877742</v>
      </c>
      <c r="AF404" s="16">
        <v>0.91361378625702505</v>
      </c>
      <c r="AG404" s="16">
        <v>4.2236187166830197E-2</v>
      </c>
      <c r="AH404" s="16">
        <v>0.22995027275037599</v>
      </c>
      <c r="AJ404" s="5">
        <v>399</v>
      </c>
      <c r="AK404" s="16">
        <v>0.666277919195293</v>
      </c>
      <c r="AL404" s="16">
        <v>-0.117934665865104</v>
      </c>
      <c r="AM404" s="16">
        <v>-0.43315105466764298</v>
      </c>
      <c r="AN404" s="16">
        <v>-0.32394446183847198</v>
      </c>
      <c r="AO404" s="16">
        <v>-0.233126864527649</v>
      </c>
      <c r="AP404" s="16">
        <v>0.44187912770357601</v>
      </c>
      <c r="AW404" s="5">
        <v>399</v>
      </c>
      <c r="AX404" s="16">
        <v>-4.3403135621169998E-4</v>
      </c>
      <c r="AY404" s="16">
        <v>-0.17696705025485099</v>
      </c>
      <c r="AZ404" s="16">
        <v>0.98421668111612004</v>
      </c>
    </row>
    <row r="405" spans="28:52">
      <c r="AB405" s="5">
        <v>400</v>
      </c>
      <c r="AC405" s="16">
        <v>0.53380033152371698</v>
      </c>
      <c r="AD405" s="16">
        <v>0.18970862408341399</v>
      </c>
      <c r="AE405" s="16">
        <v>0.47167485079157701</v>
      </c>
      <c r="AF405" s="16">
        <v>0.707217836471983</v>
      </c>
      <c r="AG405" s="16">
        <v>5.8474783194592803E-2</v>
      </c>
      <c r="AH405" s="16">
        <v>0.827266247572643</v>
      </c>
      <c r="AJ405" s="5">
        <v>400</v>
      </c>
      <c r="AK405" s="16">
        <v>0.63337597788585098</v>
      </c>
      <c r="AL405" s="16">
        <v>-0.309069022081706</v>
      </c>
      <c r="AM405" s="16">
        <v>-0.22342379002533799</v>
      </c>
      <c r="AN405" s="16">
        <v>-0.19011777296464999</v>
      </c>
      <c r="AO405" s="16">
        <v>-0.40995218786051302</v>
      </c>
      <c r="AP405" s="16">
        <v>0.49918679504635699</v>
      </c>
      <c r="AW405" s="5">
        <v>400</v>
      </c>
      <c r="AX405" s="16">
        <v>-0.36028700994254598</v>
      </c>
      <c r="AY405" s="16">
        <v>-0.172249825574086</v>
      </c>
      <c r="AZ405" s="16">
        <v>0.916800560765891</v>
      </c>
    </row>
    <row r="406" spans="28:52">
      <c r="AB406" s="5">
        <v>401</v>
      </c>
      <c r="AC406" s="16">
        <v>0.56863770123225599</v>
      </c>
      <c r="AD406" s="16">
        <v>0.60492775181834002</v>
      </c>
      <c r="AE406" s="16">
        <v>0.52936899935368698</v>
      </c>
      <c r="AF406" s="16">
        <v>0.31786726326687198</v>
      </c>
      <c r="AG406" s="16">
        <v>0.31891280435003599</v>
      </c>
      <c r="AH406" s="16">
        <v>0.33792226132074799</v>
      </c>
      <c r="AJ406" s="5">
        <v>401</v>
      </c>
      <c r="AK406" s="16">
        <v>0.66384573106762901</v>
      </c>
      <c r="AL406" s="16">
        <v>-0.23575205253241699</v>
      </c>
      <c r="AM406" s="16">
        <v>-0.31601161924117999</v>
      </c>
      <c r="AN406" s="16">
        <v>-0.23925727313885001</v>
      </c>
      <c r="AO406" s="16">
        <v>-0.34783411182644902</v>
      </c>
      <c r="AP406" s="16">
        <v>0.47500932567126702</v>
      </c>
      <c r="AW406" s="5">
        <v>401</v>
      </c>
      <c r="AX406" s="16">
        <v>-0.219654621559048</v>
      </c>
      <c r="AY406" s="16">
        <v>-0.19160222717144801</v>
      </c>
      <c r="AZ406" s="16">
        <v>0.95657745850272402</v>
      </c>
    </row>
    <row r="407" spans="28:52">
      <c r="AB407" s="5">
        <v>402</v>
      </c>
      <c r="AC407" s="16">
        <v>0.50085028814594401</v>
      </c>
      <c r="AD407" s="16">
        <v>0.69053901757860303</v>
      </c>
      <c r="AE407" s="16">
        <v>0.16362565259806799</v>
      </c>
      <c r="AF407" s="16">
        <v>0.72599040456840902</v>
      </c>
      <c r="AG407" s="16">
        <v>0.43348961554454801</v>
      </c>
      <c r="AH407" s="16">
        <v>0.71923439962250502</v>
      </c>
      <c r="AJ407" s="5">
        <v>402</v>
      </c>
      <c r="AK407" s="16">
        <v>0.46210658757610001</v>
      </c>
      <c r="AL407" s="16">
        <v>0.27560669217024097</v>
      </c>
      <c r="AM407" s="16">
        <v>-0.64793932575976698</v>
      </c>
      <c r="AN407" s="16">
        <v>-0.46807577311951398</v>
      </c>
      <c r="AO407" s="16">
        <v>0.185832738183666</v>
      </c>
      <c r="AP407" s="16">
        <v>0.19246908094927301</v>
      </c>
      <c r="AW407" s="5">
        <v>402</v>
      </c>
      <c r="AX407" s="16">
        <v>0.66006455112669304</v>
      </c>
      <c r="AY407" s="16">
        <v>-8.5615650766415405E-2</v>
      </c>
      <c r="AZ407" s="16">
        <v>0.74631410889677496</v>
      </c>
    </row>
    <row r="408" spans="28:52">
      <c r="AB408" s="5">
        <v>403</v>
      </c>
      <c r="AC408" s="16">
        <v>0.51529760889049903</v>
      </c>
      <c r="AD408" s="16">
        <v>0.953018295724958</v>
      </c>
      <c r="AE408" s="16">
        <v>0.86782271123851296</v>
      </c>
      <c r="AF408" s="16">
        <v>1.91943223713908E-2</v>
      </c>
      <c r="AG408" s="16">
        <v>0.499791263935358</v>
      </c>
      <c r="AH408" s="16">
        <v>0.49182580865119302</v>
      </c>
      <c r="AJ408" s="5">
        <v>403</v>
      </c>
      <c r="AK408" s="16">
        <v>0.64310761428774599</v>
      </c>
      <c r="AL408" s="16">
        <v>0.15570799517855699</v>
      </c>
      <c r="AM408" s="16">
        <v>-0.64829305540160298</v>
      </c>
      <c r="AN408" s="16">
        <v>-0.33254435107743202</v>
      </c>
      <c r="AO408" s="16">
        <v>5.1854411138574103E-3</v>
      </c>
      <c r="AP408" s="16">
        <v>0.176836355898875</v>
      </c>
      <c r="AW408" s="5">
        <v>403</v>
      </c>
      <c r="AX408" s="16">
        <v>0.45702493786846798</v>
      </c>
      <c r="AY408" s="16">
        <v>-0.30784315766623799</v>
      </c>
      <c r="AZ408" s="16">
        <v>0.83448235180922903</v>
      </c>
    </row>
    <row r="409" spans="28:52">
      <c r="AB409" s="5">
        <v>404</v>
      </c>
      <c r="AC409" s="16">
        <v>0.99456649164627597</v>
      </c>
      <c r="AD409" s="16">
        <v>0.84599785169264297</v>
      </c>
      <c r="AE409" s="16">
        <v>0.111217969097559</v>
      </c>
      <c r="AF409" s="16">
        <v>0.21386485281555301</v>
      </c>
      <c r="AG409" s="16">
        <v>0.40563168847811498</v>
      </c>
      <c r="AH409" s="16">
        <v>0.88849753435771694</v>
      </c>
      <c r="AJ409" s="5">
        <v>404</v>
      </c>
      <c r="AK409" s="16">
        <v>0.63113751832625897</v>
      </c>
      <c r="AL409" s="16">
        <v>8.1447890366094594E-2</v>
      </c>
      <c r="AM409" s="16">
        <v>-0.58862221380745905</v>
      </c>
      <c r="AN409" s="16">
        <v>-0.38960152613904497</v>
      </c>
      <c r="AO409" s="16">
        <v>-4.2515304518799597E-2</v>
      </c>
      <c r="AP409" s="16">
        <v>0.30815363577295002</v>
      </c>
      <c r="AW409" s="5">
        <v>404</v>
      </c>
      <c r="AX409" s="16">
        <v>0.34439230227761702</v>
      </c>
      <c r="AY409" s="16">
        <v>-0.19677223881504599</v>
      </c>
      <c r="AZ409" s="16">
        <v>0.91797310853387304</v>
      </c>
    </row>
    <row r="410" spans="28:52">
      <c r="AB410" s="5">
        <v>405</v>
      </c>
      <c r="AC410" s="16">
        <v>6.9432494402823494E-2</v>
      </c>
      <c r="AD410" s="16">
        <v>0.39442436321548902</v>
      </c>
      <c r="AE410" s="16">
        <v>0.33255785813858402</v>
      </c>
      <c r="AF410" s="16">
        <v>0.31490038013689098</v>
      </c>
      <c r="AG410" s="16">
        <v>0.61862430891531595</v>
      </c>
      <c r="AH410" s="16">
        <v>0.45312179281397502</v>
      </c>
      <c r="AJ410" s="5">
        <v>405</v>
      </c>
      <c r="AK410" s="16">
        <v>0.55271669860249395</v>
      </c>
      <c r="AL410" s="16">
        <v>-0.38930723899316999</v>
      </c>
      <c r="AM410" s="16">
        <v>-9.2765501637419895E-2</v>
      </c>
      <c r="AN410" s="16">
        <v>-0.15677455218547001</v>
      </c>
      <c r="AO410" s="16">
        <v>-0.45995119696507403</v>
      </c>
      <c r="AP410" s="16">
        <v>0.54608179117863997</v>
      </c>
      <c r="AW410" s="5">
        <v>405</v>
      </c>
      <c r="AX410" s="16">
        <v>-0.51745524536370002</v>
      </c>
      <c r="AY410" s="16">
        <v>-8.9832998142993295E-2</v>
      </c>
      <c r="AZ410" s="16">
        <v>0.85098184574120395</v>
      </c>
    </row>
    <row r="411" spans="28:52">
      <c r="AB411" s="5">
        <v>406</v>
      </c>
      <c r="AC411" s="16">
        <v>0.73073620283546803</v>
      </c>
      <c r="AD411" s="16">
        <v>0.152158386274686</v>
      </c>
      <c r="AE411" s="16">
        <v>0.51010054646845004</v>
      </c>
      <c r="AF411" s="16">
        <v>0.73808692488787297</v>
      </c>
      <c r="AG411" s="16">
        <v>0.70655995461374799</v>
      </c>
      <c r="AH411" s="16">
        <v>0.254710927740877</v>
      </c>
      <c r="AJ411" s="5">
        <v>406</v>
      </c>
      <c r="AK411" s="16">
        <v>0.41698389153292897</v>
      </c>
      <c r="AL411" s="16">
        <v>0.299440010280903</v>
      </c>
      <c r="AM411" s="16">
        <v>-0.64044601333337903</v>
      </c>
      <c r="AN411" s="16">
        <v>-0.48995634850513098</v>
      </c>
      <c r="AO411" s="16">
        <v>0.223462121800449</v>
      </c>
      <c r="AP411" s="16">
        <v>0.19051633822422701</v>
      </c>
      <c r="AW411" s="5">
        <v>406</v>
      </c>
      <c r="AX411" s="16">
        <v>0.69756097048201904</v>
      </c>
      <c r="AY411" s="16">
        <v>-3.8689517228013899E-2</v>
      </c>
      <c r="AZ411" s="16">
        <v>0.71548012830531704</v>
      </c>
    </row>
    <row r="412" spans="28:52">
      <c r="AB412" s="5">
        <v>407</v>
      </c>
      <c r="AC412" s="16">
        <v>0.87802160036982801</v>
      </c>
      <c r="AD412" s="16">
        <v>0.80873480031068001</v>
      </c>
      <c r="AE412" s="16">
        <v>0.54818965561697397</v>
      </c>
      <c r="AF412" s="16">
        <v>0.957472947054549</v>
      </c>
      <c r="AG412" s="16">
        <v>4.7376577194743197E-2</v>
      </c>
      <c r="AH412" s="16">
        <v>0.50412149912749604</v>
      </c>
      <c r="AJ412" s="5">
        <v>407</v>
      </c>
      <c r="AK412" s="16">
        <v>0.45407704352617001</v>
      </c>
      <c r="AL412" s="16">
        <v>-0.35691490482108401</v>
      </c>
      <c r="AM412" s="16">
        <v>-7.8157841303233902E-2</v>
      </c>
      <c r="AN412" s="16">
        <v>-0.29867343626690201</v>
      </c>
      <c r="AO412" s="16">
        <v>-0.37591920222293601</v>
      </c>
      <c r="AP412" s="16">
        <v>0.65558834108798603</v>
      </c>
      <c r="AW412" s="5">
        <v>407</v>
      </c>
      <c r="AX412" s="16">
        <v>-0.44525315527043802</v>
      </c>
      <c r="AY412" s="16">
        <v>0.119062815261734</v>
      </c>
      <c r="AZ412" s="16">
        <v>0.88745347698450106</v>
      </c>
    </row>
    <row r="413" spans="28:52">
      <c r="AB413" s="5">
        <v>408</v>
      </c>
      <c r="AC413" s="16">
        <v>0.12739705876327201</v>
      </c>
      <c r="AD413" s="16">
        <v>0.18276937915657601</v>
      </c>
      <c r="AE413" s="16">
        <v>0.49312689889703698</v>
      </c>
      <c r="AF413" s="16">
        <v>0.19480016877877901</v>
      </c>
      <c r="AG413" s="16">
        <v>0.77132223621707197</v>
      </c>
      <c r="AH413" s="16">
        <v>0.70019332236416099</v>
      </c>
      <c r="AJ413" s="5">
        <v>408</v>
      </c>
      <c r="AK413" s="16">
        <v>0.49235805275630401</v>
      </c>
      <c r="AL413" s="16">
        <v>-0.36689991311272002</v>
      </c>
      <c r="AM413" s="16">
        <v>-8.8226761521708996E-2</v>
      </c>
      <c r="AN413" s="16">
        <v>-0.25504415202395198</v>
      </c>
      <c r="AO413" s="16">
        <v>-0.40413129123459501</v>
      </c>
      <c r="AP413" s="16">
        <v>0.621944065136673</v>
      </c>
      <c r="AW413" s="5">
        <v>408</v>
      </c>
      <c r="AX413" s="16">
        <v>-0.46609615500652701</v>
      </c>
      <c r="AY413" s="16">
        <v>4.8018646031758802E-2</v>
      </c>
      <c r="AZ413" s="16">
        <v>0.88343001069197302</v>
      </c>
    </row>
    <row r="414" spans="28:52">
      <c r="AB414" s="5">
        <v>409</v>
      </c>
      <c r="AC414" s="16">
        <v>0.48845312141611302</v>
      </c>
      <c r="AD414" s="16">
        <v>0.18830704464915199</v>
      </c>
      <c r="AE414" s="16">
        <v>0.22185967338207499</v>
      </c>
      <c r="AF414" s="16">
        <v>0.118676493373259</v>
      </c>
      <c r="AG414" s="16">
        <v>0.93398451403238003</v>
      </c>
      <c r="AH414" s="16">
        <v>0.63085133994965203</v>
      </c>
      <c r="AJ414" s="5">
        <v>409</v>
      </c>
      <c r="AK414" s="16">
        <v>0.107955918414715</v>
      </c>
      <c r="AL414" s="16">
        <v>-0.18532805709550901</v>
      </c>
      <c r="AM414" s="16">
        <v>-3.5174907086455397E-2</v>
      </c>
      <c r="AN414" s="16">
        <v>-0.58935189386921305</v>
      </c>
      <c r="AO414" s="16">
        <v>-7.2781011328259607E-2</v>
      </c>
      <c r="AP414" s="16">
        <v>0.77467995096472198</v>
      </c>
      <c r="AW414" s="5">
        <v>409</v>
      </c>
      <c r="AX414" s="16">
        <v>-0.146031390574588</v>
      </c>
      <c r="AY414" s="16">
        <v>0.60939763400519897</v>
      </c>
      <c r="AZ414" s="16">
        <v>0.77930055605377602</v>
      </c>
    </row>
    <row r="415" spans="28:52">
      <c r="AB415" s="5">
        <v>410</v>
      </c>
      <c r="AC415" s="16">
        <v>0.67995447903494499</v>
      </c>
      <c r="AD415" s="16">
        <v>0.52350675683522097</v>
      </c>
      <c r="AE415" s="16">
        <v>0.805816523746964</v>
      </c>
      <c r="AF415" s="16">
        <v>0.72206159326719299</v>
      </c>
      <c r="AG415" s="16">
        <v>0.36446265166512598</v>
      </c>
      <c r="AH415" s="16">
        <v>0.87272330054816305</v>
      </c>
      <c r="AJ415" s="5">
        <v>410</v>
      </c>
      <c r="AK415" s="16">
        <v>0.39937963491272199</v>
      </c>
      <c r="AL415" s="16">
        <v>-0.25906178253734002</v>
      </c>
      <c r="AM415" s="16">
        <v>-0.149888046100314</v>
      </c>
      <c r="AN415" s="16">
        <v>-0.442795028644072</v>
      </c>
      <c r="AO415" s="16">
        <v>-0.24949158881240799</v>
      </c>
      <c r="AP415" s="16">
        <v>0.70185681118141297</v>
      </c>
      <c r="AW415" s="5">
        <v>410</v>
      </c>
      <c r="AX415" s="16">
        <v>-0.25486846419043302</v>
      </c>
      <c r="AY415" s="16">
        <v>0.25431516969127699</v>
      </c>
      <c r="AZ415" s="16">
        <v>0.93293400670123605</v>
      </c>
    </row>
    <row r="416" spans="28:52">
      <c r="AB416" s="5">
        <v>411</v>
      </c>
      <c r="AC416" s="16">
        <v>0.36013880151273697</v>
      </c>
      <c r="AD416" s="16">
        <v>0.91651049734100698</v>
      </c>
      <c r="AE416" s="16">
        <v>0.24334182877581501</v>
      </c>
      <c r="AF416" s="16">
        <v>0.10245374458223</v>
      </c>
      <c r="AG416" s="16">
        <v>3.30121873015643E-2</v>
      </c>
      <c r="AH416" s="16">
        <v>0.52568139004836201</v>
      </c>
      <c r="AJ416" s="5">
        <v>411</v>
      </c>
      <c r="AK416" s="16">
        <v>0.68688427057707302</v>
      </c>
      <c r="AL416" s="16">
        <v>4.7045952367464103E-2</v>
      </c>
      <c r="AM416" s="16">
        <v>-0.58486444011355698</v>
      </c>
      <c r="AN416" s="16">
        <v>-0.31711755827390598</v>
      </c>
      <c r="AO416" s="16">
        <v>-0.102019830463515</v>
      </c>
      <c r="AP416" s="16">
        <v>0.27007160590644202</v>
      </c>
      <c r="AW416" s="5">
        <v>411</v>
      </c>
      <c r="AX416" s="16">
        <v>0.27847710345626497</v>
      </c>
      <c r="AY416" s="16">
        <v>-0.297678961078294</v>
      </c>
      <c r="AZ416" s="16">
        <v>0.91314716184073397</v>
      </c>
    </row>
    <row r="417" spans="28:52">
      <c r="AB417" s="5">
        <v>412</v>
      </c>
      <c r="AC417" s="16">
        <v>0.55456275523868803</v>
      </c>
      <c r="AD417" s="16">
        <v>4.9896919672966299E-2</v>
      </c>
      <c r="AE417" s="16">
        <v>0.691381095601042</v>
      </c>
      <c r="AF417" s="16">
        <v>0.446446816622809</v>
      </c>
      <c r="AG417" s="16">
        <v>0.50832652675391499</v>
      </c>
      <c r="AH417" s="16">
        <v>0.87397269927323895</v>
      </c>
      <c r="AJ417" s="5">
        <v>412</v>
      </c>
      <c r="AK417" s="16">
        <v>0.56106026752002502</v>
      </c>
      <c r="AL417" s="16">
        <v>-0.38781287775951001</v>
      </c>
      <c r="AM417" s="16">
        <v>-9.8489734073824997E-2</v>
      </c>
      <c r="AN417" s="16">
        <v>-0.149562197130545</v>
      </c>
      <c r="AO417" s="16">
        <v>-0.46257053344620003</v>
      </c>
      <c r="AP417" s="16">
        <v>0.53737507489005598</v>
      </c>
      <c r="AW417" s="5">
        <v>412</v>
      </c>
      <c r="AX417" s="16">
        <v>-0.51526619939843099</v>
      </c>
      <c r="AY417" s="16">
        <v>-0.105140775229289</v>
      </c>
      <c r="AZ417" s="16">
        <v>0.85055638350351104</v>
      </c>
    </row>
    <row r="418" spans="28:52">
      <c r="AB418" s="5">
        <v>413</v>
      </c>
      <c r="AC418" s="16">
        <v>0.46485814083403798</v>
      </c>
      <c r="AD418" s="16">
        <v>2.83495747580531E-3</v>
      </c>
      <c r="AE418" s="16">
        <v>0.112300493623249</v>
      </c>
      <c r="AF418" s="16">
        <v>0.86995106412228396</v>
      </c>
      <c r="AG418" s="16">
        <v>0.65298066189760895</v>
      </c>
      <c r="AH418" s="16">
        <v>0.42096027939688502</v>
      </c>
      <c r="AJ418" s="5">
        <v>413</v>
      </c>
      <c r="AK418" s="16">
        <v>0.58607820753898099</v>
      </c>
      <c r="AL418" s="16">
        <v>0.10311418045797199</v>
      </c>
      <c r="AM418" s="16">
        <v>-0.58454333006272896</v>
      </c>
      <c r="AN418" s="16">
        <v>-0.438125501225619</v>
      </c>
      <c r="AO418" s="16">
        <v>-1.53487747625283E-3</v>
      </c>
      <c r="AP418" s="16">
        <v>0.335011320767646</v>
      </c>
      <c r="AW418" s="5">
        <v>413</v>
      </c>
      <c r="AX418" s="16">
        <v>0.38486702857128402</v>
      </c>
      <c r="AY418" s="16">
        <v>-0.12177834334436401</v>
      </c>
      <c r="AZ418" s="16">
        <v>0.91490294880940004</v>
      </c>
    </row>
    <row r="419" spans="28:52">
      <c r="AB419" s="5">
        <v>414</v>
      </c>
      <c r="AC419" s="16">
        <v>0.99331293036516199</v>
      </c>
      <c r="AD419" s="16">
        <v>0.25658285652139101</v>
      </c>
      <c r="AE419" s="16">
        <v>0.61151307151729795</v>
      </c>
      <c r="AF419" s="16">
        <v>0.63269702244785098</v>
      </c>
      <c r="AG419" s="16">
        <v>0.34997085067223199</v>
      </c>
      <c r="AH419" s="16">
        <v>0.27381599772915999</v>
      </c>
      <c r="AJ419" s="5">
        <v>414</v>
      </c>
      <c r="AK419" s="16">
        <v>0.63709965710113803</v>
      </c>
      <c r="AL419" s="16">
        <v>-0.20328040064293201</v>
      </c>
      <c r="AM419" s="16">
        <v>-0.336986718718778</v>
      </c>
      <c r="AN419" s="16">
        <v>-0.30363243668721601</v>
      </c>
      <c r="AO419" s="16">
        <v>-0.30011293838235897</v>
      </c>
      <c r="AP419" s="16">
        <v>0.50691283733014803</v>
      </c>
      <c r="AW419" s="5">
        <v>414</v>
      </c>
      <c r="AX419" s="16">
        <v>-0.15388688811898099</v>
      </c>
      <c r="AY419" s="16">
        <v>-0.12265365005130199</v>
      </c>
      <c r="AZ419" s="16">
        <v>0.98044627982654398</v>
      </c>
    </row>
    <row r="420" spans="28:52">
      <c r="AB420" s="5">
        <v>415</v>
      </c>
      <c r="AC420" s="16">
        <v>0.64007165030627999</v>
      </c>
      <c r="AD420" s="16">
        <v>0.933728773596888</v>
      </c>
      <c r="AE420" s="16">
        <v>0.777626870799491</v>
      </c>
      <c r="AF420" s="16">
        <v>9.6257073811888597E-2</v>
      </c>
      <c r="AG420" s="16">
        <v>0.59407963161949995</v>
      </c>
      <c r="AH420" s="16">
        <v>0.54937136391546904</v>
      </c>
      <c r="AJ420" s="5">
        <v>415</v>
      </c>
      <c r="AK420" s="16">
        <v>0.64873577570111196</v>
      </c>
      <c r="AL420" s="16">
        <v>0.17413238561753799</v>
      </c>
      <c r="AM420" s="16">
        <v>-0.66232041611472803</v>
      </c>
      <c r="AN420" s="16">
        <v>-0.30478836173816198</v>
      </c>
      <c r="AO420" s="16">
        <v>1.35846404136153E-2</v>
      </c>
      <c r="AP420" s="16">
        <v>0.13065597612062399</v>
      </c>
      <c r="AW420" s="5">
        <v>415</v>
      </c>
      <c r="AX420" s="16">
        <v>0.482066028999384</v>
      </c>
      <c r="AY420" s="16">
        <v>-0.35139379002683002</v>
      </c>
      <c r="AZ420" s="16">
        <v>0.80258005737821403</v>
      </c>
    </row>
    <row r="421" spans="28:52">
      <c r="AB421" s="5">
        <v>416</v>
      </c>
      <c r="AC421" s="16">
        <v>0.20971942825543199</v>
      </c>
      <c r="AD421" s="16">
        <v>0.93740982025157504</v>
      </c>
      <c r="AE421" s="16">
        <v>0.76747347037933</v>
      </c>
      <c r="AF421" s="16">
        <v>0.11536171201135401</v>
      </c>
      <c r="AG421" s="16">
        <v>0.81561568439585397</v>
      </c>
      <c r="AH421" s="16">
        <v>0.32372281007228598</v>
      </c>
      <c r="AJ421" s="5">
        <v>416</v>
      </c>
      <c r="AK421" s="16">
        <v>0.79549580566071099</v>
      </c>
      <c r="AL421" s="16">
        <v>-9.0041794154386706E-2</v>
      </c>
      <c r="AM421" s="16">
        <v>-0.49501179924626498</v>
      </c>
      <c r="AN421" s="16">
        <v>-5.4220769148499597E-2</v>
      </c>
      <c r="AO421" s="16">
        <v>-0.300484006414445</v>
      </c>
      <c r="AP421" s="16">
        <v>0.144262563302886</v>
      </c>
      <c r="AW421" s="5">
        <v>416</v>
      </c>
      <c r="AX421" s="16">
        <v>2.26513925990452E-3</v>
      </c>
      <c r="AY421" s="16">
        <v>-0.576114822171234</v>
      </c>
      <c r="AZ421" s="16">
        <v>0.81736563466686896</v>
      </c>
    </row>
    <row r="422" spans="28:52">
      <c r="AB422" s="5">
        <v>417</v>
      </c>
      <c r="AC422" s="16">
        <v>0.86487624350835501</v>
      </c>
      <c r="AD422" s="16">
        <v>0.271027986515949</v>
      </c>
      <c r="AE422" s="16">
        <v>0.57264583378003597</v>
      </c>
      <c r="AF422" s="16">
        <v>0.23215278430611899</v>
      </c>
      <c r="AG422" s="16">
        <v>0.47824010168325398</v>
      </c>
      <c r="AH422" s="16">
        <v>0.247702822662903</v>
      </c>
      <c r="AJ422" s="5">
        <v>417</v>
      </c>
      <c r="AK422" s="16">
        <v>0.72622742969057497</v>
      </c>
      <c r="AL422" s="16">
        <v>-0.31947218565708602</v>
      </c>
      <c r="AM422" s="16">
        <v>-0.232094517506579</v>
      </c>
      <c r="AN422" s="16">
        <v>5.6138785208611298E-2</v>
      </c>
      <c r="AO422" s="16">
        <v>-0.49413291218399602</v>
      </c>
      <c r="AP422" s="16">
        <v>0.26333340044847497</v>
      </c>
      <c r="AW422" s="5">
        <v>417</v>
      </c>
      <c r="AX422" s="16">
        <v>-0.42246291570552702</v>
      </c>
      <c r="AY422" s="16">
        <v>-0.49419107030564402</v>
      </c>
      <c r="AZ422" s="16">
        <v>0.75980278450388505</v>
      </c>
    </row>
    <row r="423" spans="28:52">
      <c r="AB423" s="5">
        <v>418</v>
      </c>
      <c r="AC423" s="16">
        <v>6.1719027429372998E-2</v>
      </c>
      <c r="AD423" s="16">
        <v>0.422810800780965</v>
      </c>
      <c r="AE423" s="16">
        <v>0.74079450379907597</v>
      </c>
      <c r="AF423" s="16">
        <v>0.90062475207970705</v>
      </c>
      <c r="AG423" s="16">
        <v>0.255604282550703</v>
      </c>
      <c r="AH423" s="16">
        <v>0.45222194231382601</v>
      </c>
      <c r="AJ423" s="5">
        <v>418</v>
      </c>
      <c r="AK423" s="16">
        <v>0.47680453972623299</v>
      </c>
      <c r="AL423" s="16">
        <v>0.25390653756687398</v>
      </c>
      <c r="AM423" s="16">
        <v>-0.64086120235932498</v>
      </c>
      <c r="AN423" s="16">
        <v>-0.47216115319796498</v>
      </c>
      <c r="AO423" s="16">
        <v>0.16405666263309199</v>
      </c>
      <c r="AP423" s="16">
        <v>0.21825461563109</v>
      </c>
      <c r="AW423" s="5">
        <v>418</v>
      </c>
      <c r="AX423" s="16">
        <v>0.62723262687608194</v>
      </c>
      <c r="AY423" s="16">
        <v>-8.1476740974156497E-2</v>
      </c>
      <c r="AZ423" s="16">
        <v>0.77455843716100103</v>
      </c>
    </row>
    <row r="424" spans="28:52">
      <c r="AB424" s="5">
        <v>419</v>
      </c>
      <c r="AC424" s="16">
        <v>0.972115912152268</v>
      </c>
      <c r="AD424" s="16">
        <v>0.32263751532898999</v>
      </c>
      <c r="AE424" s="16">
        <v>0.96271654169342402</v>
      </c>
      <c r="AF424" s="16">
        <v>0.24772734017846501</v>
      </c>
      <c r="AG424" s="16">
        <v>0.45538192962479601</v>
      </c>
      <c r="AH424" s="16">
        <v>5.65163734776701E-2</v>
      </c>
      <c r="AJ424" s="5">
        <v>419</v>
      </c>
      <c r="AK424" s="16">
        <v>0.24269641875372899</v>
      </c>
      <c r="AL424" s="16">
        <v>-0.38295655442683602</v>
      </c>
      <c r="AM424" s="16">
        <v>8.0408652024836005E-2</v>
      </c>
      <c r="AN424" s="16">
        <v>-0.36090402987702802</v>
      </c>
      <c r="AO424" s="16">
        <v>-0.32310507077856498</v>
      </c>
      <c r="AP424" s="16">
        <v>0.74386058430386504</v>
      </c>
      <c r="AW424" s="5">
        <v>419</v>
      </c>
      <c r="AX424" s="16">
        <v>-0.51074359026510596</v>
      </c>
      <c r="AY424" s="16">
        <v>0.37852425481990698</v>
      </c>
      <c r="AZ424" s="16">
        <v>0.77191992660155795</v>
      </c>
    </row>
    <row r="425" spans="28:52">
      <c r="AB425" s="5">
        <v>420</v>
      </c>
      <c r="AC425" s="16">
        <v>1.1452369487502299E-2</v>
      </c>
      <c r="AD425" s="16">
        <v>0.97843834892083004</v>
      </c>
      <c r="AE425" s="16">
        <v>0.97077782503042398</v>
      </c>
      <c r="AF425" s="16">
        <v>0.35647285338063001</v>
      </c>
      <c r="AG425" s="16">
        <v>0.96308618140356606</v>
      </c>
      <c r="AH425" s="16">
        <v>0.10303863118798599</v>
      </c>
      <c r="AJ425" s="5">
        <v>420</v>
      </c>
      <c r="AK425" s="16">
        <v>0.76795691863583204</v>
      </c>
      <c r="AL425" s="16">
        <v>-0.23618813934066801</v>
      </c>
      <c r="AM425" s="16">
        <v>-0.34248637679450999</v>
      </c>
      <c r="AN425" s="16">
        <v>-7.3945907253888596E-4</v>
      </c>
      <c r="AO425" s="16">
        <v>-0.42547054184132199</v>
      </c>
      <c r="AP425" s="16">
        <v>0.23692759841320701</v>
      </c>
      <c r="AW425" s="5">
        <v>420</v>
      </c>
      <c r="AX425" s="16">
        <v>-0.26119731817165898</v>
      </c>
      <c r="AY425" s="16">
        <v>-0.52122042517774103</v>
      </c>
      <c r="AZ425" s="16">
        <v>0.81246860236919005</v>
      </c>
    </row>
    <row r="426" spans="28:52">
      <c r="AB426" s="5">
        <v>421</v>
      </c>
      <c r="AC426" s="16">
        <v>0.60802369518882704</v>
      </c>
      <c r="AD426" s="16">
        <v>0.75445009839003496</v>
      </c>
      <c r="AE426" s="16">
        <v>0.64306508608615798</v>
      </c>
      <c r="AF426" s="16">
        <v>2.1694935058330998E-2</v>
      </c>
      <c r="AG426" s="16">
        <v>0.47274520567525602</v>
      </c>
      <c r="AH426" s="16">
        <v>0.5212845387849</v>
      </c>
      <c r="AJ426" s="5">
        <v>421</v>
      </c>
      <c r="AK426" s="16">
        <v>0.56450642463189205</v>
      </c>
      <c r="AL426" s="16">
        <v>0.186450943174647</v>
      </c>
      <c r="AM426" s="16">
        <v>-0.63657460759193496</v>
      </c>
      <c r="AN426" s="16">
        <v>-0.42395611063309901</v>
      </c>
      <c r="AO426" s="16">
        <v>7.2068182960042998E-2</v>
      </c>
      <c r="AP426" s="16">
        <v>0.23750516745845199</v>
      </c>
      <c r="AW426" s="5">
        <v>421</v>
      </c>
      <c r="AX426" s="16">
        <v>0.51746783638227301</v>
      </c>
      <c r="AY426" s="16">
        <v>-0.166093707002895</v>
      </c>
      <c r="AZ426" s="16">
        <v>0.83942832914607501</v>
      </c>
    </row>
    <row r="427" spans="28:52">
      <c r="AB427" s="5">
        <v>422</v>
      </c>
      <c r="AC427" s="16">
        <v>0.97475050957861697</v>
      </c>
      <c r="AD427" s="16">
        <v>0.99511973143632904</v>
      </c>
      <c r="AE427" s="16">
        <v>0.78526611980738403</v>
      </c>
      <c r="AF427" s="16">
        <v>0.12751904446329501</v>
      </c>
      <c r="AG427" s="16">
        <v>0.230274338841991</v>
      </c>
      <c r="AH427" s="16">
        <v>0.69375552996471002</v>
      </c>
      <c r="AJ427" s="5">
        <v>422</v>
      </c>
      <c r="AK427" s="16">
        <v>0.59489296256050705</v>
      </c>
      <c r="AL427" s="16">
        <v>-8.9165124727881406E-2</v>
      </c>
      <c r="AM427" s="16">
        <v>-0.42502404349339701</v>
      </c>
      <c r="AN427" s="16">
        <v>-0.41621883014798999</v>
      </c>
      <c r="AO427" s="16">
        <v>-0.16986891906710999</v>
      </c>
      <c r="AP427" s="16">
        <v>0.50538395487587096</v>
      </c>
      <c r="AW427" s="5">
        <v>422</v>
      </c>
      <c r="AX427" s="16">
        <v>5.8179565017349097E-2</v>
      </c>
      <c r="AY427" s="16">
        <v>-3.9396055548141601E-2</v>
      </c>
      <c r="AZ427" s="16">
        <v>0.99752849039670499</v>
      </c>
    </row>
    <row r="428" spans="28:52">
      <c r="AB428" s="5">
        <v>423</v>
      </c>
      <c r="AC428" s="16">
        <v>0.74840439162147498</v>
      </c>
      <c r="AD428" s="16">
        <v>6.58155384627543E-2</v>
      </c>
      <c r="AE428" s="16">
        <v>0.81265468069151803</v>
      </c>
      <c r="AF428" s="16">
        <v>0.46502698904346901</v>
      </c>
      <c r="AG428" s="16">
        <v>0.47535373995201102</v>
      </c>
      <c r="AH428" s="16">
        <v>0.11186719213767</v>
      </c>
      <c r="AJ428" s="5">
        <v>423</v>
      </c>
      <c r="AK428" s="16">
        <v>0.41025205654904701</v>
      </c>
      <c r="AL428" s="16">
        <v>1.0787913183965899E-2</v>
      </c>
      <c r="AM428" s="16">
        <v>-0.41104888168734299</v>
      </c>
      <c r="AN428" s="16">
        <v>-0.580961877616194</v>
      </c>
      <c r="AO428" s="16">
        <v>7.96825138295951E-4</v>
      </c>
      <c r="AP428" s="16">
        <v>0.57017396443222801</v>
      </c>
      <c r="AW428" s="5">
        <v>423</v>
      </c>
      <c r="AX428" s="16">
        <v>0.23433487478625201</v>
      </c>
      <c r="AY428" s="16">
        <v>0.227028231851158</v>
      </c>
      <c r="AZ428" s="16">
        <v>0.94527527682541501</v>
      </c>
    </row>
    <row r="429" spans="28:52">
      <c r="AB429" s="5">
        <v>424</v>
      </c>
      <c r="AC429" s="16">
        <v>0.89373213215557701</v>
      </c>
      <c r="AD429" s="16">
        <v>0.26727817524924702</v>
      </c>
      <c r="AE429" s="16">
        <v>0.94054733142014002</v>
      </c>
      <c r="AF429" s="16">
        <v>0.435892006072087</v>
      </c>
      <c r="AG429" s="16">
        <v>0.45598900530548098</v>
      </c>
      <c r="AH429" s="16">
        <v>0.80475769622701798</v>
      </c>
      <c r="AJ429" s="5">
        <v>424</v>
      </c>
      <c r="AK429" s="16">
        <v>0.33118536947622701</v>
      </c>
      <c r="AL429" s="16">
        <v>-0.369460040270288</v>
      </c>
      <c r="AM429" s="16">
        <v>9.0987391135468505E-3</v>
      </c>
      <c r="AN429" s="16">
        <v>-0.34897828380902102</v>
      </c>
      <c r="AO429" s="16">
        <v>-0.34028410858977398</v>
      </c>
      <c r="AP429" s="16">
        <v>0.71843832407930996</v>
      </c>
      <c r="AW429" s="5">
        <v>424</v>
      </c>
      <c r="AX429" s="16">
        <v>-0.47546946742255197</v>
      </c>
      <c r="AY429" s="16">
        <v>0.282635593579176</v>
      </c>
      <c r="AZ429" s="16">
        <v>0.83309417629242599</v>
      </c>
    </row>
    <row r="430" spans="28:52">
      <c r="AB430" s="5">
        <v>425</v>
      </c>
      <c r="AC430" s="16">
        <v>0.79778275746416105</v>
      </c>
      <c r="AD430" s="16">
        <v>0.103007319294295</v>
      </c>
      <c r="AE430" s="16">
        <v>0.64635096861867702</v>
      </c>
      <c r="AF430" s="16">
        <v>0.51825361148190197</v>
      </c>
      <c r="AG430" s="16">
        <v>0.98482610891791</v>
      </c>
      <c r="AH430" s="16">
        <v>0.61775230425426997</v>
      </c>
      <c r="AJ430" s="5">
        <v>425</v>
      </c>
      <c r="AK430" s="16">
        <v>0.64616115710841804</v>
      </c>
      <c r="AL430" s="16">
        <v>-0.21981490161984199</v>
      </c>
      <c r="AM430" s="16">
        <v>-0.32452570339773001</v>
      </c>
      <c r="AN430" s="16">
        <v>-0.27818504804416999</v>
      </c>
      <c r="AO430" s="16">
        <v>-0.32163545371068802</v>
      </c>
      <c r="AP430" s="16">
        <v>0.49799994966401301</v>
      </c>
      <c r="AW430" s="5">
        <v>425</v>
      </c>
      <c r="AX430" s="16">
        <v>-0.18635993383507199</v>
      </c>
      <c r="AY430" s="16">
        <v>-0.14645591677818201</v>
      </c>
      <c r="AZ430" s="16">
        <v>0.971504317935176</v>
      </c>
    </row>
    <row r="431" spans="28:52">
      <c r="AB431" s="5">
        <v>426</v>
      </c>
      <c r="AC431" s="16">
        <v>5.7785724593909203E-2</v>
      </c>
      <c r="AD431" s="16">
        <v>0.64797393151754101</v>
      </c>
      <c r="AE431" s="16">
        <v>0.53678509184172696</v>
      </c>
      <c r="AF431" s="16">
        <v>0.92454057498646802</v>
      </c>
      <c r="AG431" s="16">
        <v>0.72734459927717299</v>
      </c>
      <c r="AH431" s="16">
        <v>0.53496656651446095</v>
      </c>
      <c r="AJ431" s="5">
        <v>426</v>
      </c>
      <c r="AK431" s="16">
        <v>0.64994734857027503</v>
      </c>
      <c r="AL431" s="16">
        <v>-0.21750955260159899</v>
      </c>
      <c r="AM431" s="16">
        <v>-0.32861140457820698</v>
      </c>
      <c r="AN431" s="16">
        <v>-0.275537164648336</v>
      </c>
      <c r="AO431" s="16">
        <v>-0.321335943992068</v>
      </c>
      <c r="AP431" s="16">
        <v>0.49304671724993498</v>
      </c>
      <c r="AW431" s="5">
        <v>426</v>
      </c>
      <c r="AX431" s="16">
        <v>-0.18247976384731601</v>
      </c>
      <c r="AY431" s="16">
        <v>-0.15372047337463501</v>
      </c>
      <c r="AZ431" s="16">
        <v>0.97111850606053896</v>
      </c>
    </row>
    <row r="432" spans="28:52">
      <c r="AB432" s="5">
        <v>427</v>
      </c>
      <c r="AC432" s="16">
        <v>0.57883243732067002</v>
      </c>
      <c r="AD432" s="16">
        <v>0.28162791221848299</v>
      </c>
      <c r="AE432" s="16">
        <v>0.85276756854300795</v>
      </c>
      <c r="AF432" s="16">
        <v>0.74974898789182798</v>
      </c>
      <c r="AG432" s="16">
        <v>0.55589514894959002</v>
      </c>
      <c r="AH432" s="16">
        <v>0.79640046931843</v>
      </c>
      <c r="AJ432" s="5">
        <v>427</v>
      </c>
      <c r="AK432" s="16">
        <v>0.71508045402654896</v>
      </c>
      <c r="AL432" s="16">
        <v>-0.12802223261096701</v>
      </c>
      <c r="AM432" s="16">
        <v>-0.44404959781942599</v>
      </c>
      <c r="AN432" s="16">
        <v>-0.246985375527766</v>
      </c>
      <c r="AO432" s="16">
        <v>-0.27103085620712303</v>
      </c>
      <c r="AP432" s="16">
        <v>0.37500760813873302</v>
      </c>
      <c r="AW432" s="5">
        <v>427</v>
      </c>
      <c r="AX432" s="16">
        <v>-2.7860570498669301E-2</v>
      </c>
      <c r="AY432" s="16">
        <v>-0.290588418562791</v>
      </c>
      <c r="AZ432" s="16">
        <v>0.95644244983564697</v>
      </c>
    </row>
    <row r="433" spans="28:52">
      <c r="AB433" s="5">
        <v>428</v>
      </c>
      <c r="AC433" s="16">
        <v>0.68358530801722495</v>
      </c>
      <c r="AD433" s="16">
        <v>0.91462052152193496</v>
      </c>
      <c r="AE433" s="16">
        <v>0.155699550953077</v>
      </c>
      <c r="AF433" s="16">
        <v>0.62800125733363898</v>
      </c>
      <c r="AG433" s="16">
        <v>0.96395204237578502</v>
      </c>
      <c r="AH433" s="16">
        <v>0.61095898943829696</v>
      </c>
      <c r="AJ433" s="5">
        <v>428</v>
      </c>
      <c r="AK433" s="16">
        <v>0.33898655268208999</v>
      </c>
      <c r="AL433" s="16">
        <v>1.7740549025086899E-2</v>
      </c>
      <c r="AM433" s="16">
        <v>-0.37403965702970399</v>
      </c>
      <c r="AN433" s="16">
        <v>-0.61857579413896102</v>
      </c>
      <c r="AO433" s="16">
        <v>3.5053104347614397E-2</v>
      </c>
      <c r="AP433" s="16">
        <v>0.60083524511387498</v>
      </c>
      <c r="AW433" s="5">
        <v>428</v>
      </c>
      <c r="AX433" s="16">
        <v>0.24279115452278499</v>
      </c>
      <c r="AY433" s="16">
        <v>0.322105102169089</v>
      </c>
      <c r="AZ433" s="16">
        <v>0.91504139704246601</v>
      </c>
    </row>
    <row r="434" spans="28:52">
      <c r="AB434" s="5">
        <v>429</v>
      </c>
      <c r="AC434" s="16">
        <v>0.79172945789083904</v>
      </c>
      <c r="AD434" s="16">
        <v>4.0290739112302998E-3</v>
      </c>
      <c r="AE434" s="16">
        <v>0.56888205414123905</v>
      </c>
      <c r="AF434" s="16">
        <v>0.20823379011777601</v>
      </c>
      <c r="AG434" s="16">
        <v>0.54211162901105103</v>
      </c>
      <c r="AH434" s="16">
        <v>0.73373401370096603</v>
      </c>
      <c r="AJ434" s="5">
        <v>429</v>
      </c>
      <c r="AK434" s="16">
        <v>0.46695113728568999</v>
      </c>
      <c r="AL434" s="16">
        <v>-0.40139791216189602</v>
      </c>
      <c r="AM434" s="16">
        <v>-3.4306928911395397E-2</v>
      </c>
      <c r="AN434" s="16">
        <v>-0.21877585433354699</v>
      </c>
      <c r="AO434" s="16">
        <v>-0.43264420837429501</v>
      </c>
      <c r="AP434" s="16">
        <v>0.62017376649544298</v>
      </c>
      <c r="AW434" s="5">
        <v>429</v>
      </c>
      <c r="AX434" s="16">
        <v>-0.53747550475433603</v>
      </c>
      <c r="AY434" s="16">
        <v>5.3379165333256699E-2</v>
      </c>
      <c r="AZ434" s="16">
        <v>0.84158822771136599</v>
      </c>
    </row>
    <row r="435" spans="28:52">
      <c r="AB435" s="5">
        <v>430</v>
      </c>
      <c r="AC435" s="16">
        <v>0.713625051800437</v>
      </c>
      <c r="AD435" s="16">
        <v>0.36643323654821802</v>
      </c>
      <c r="AE435" s="16">
        <v>0.140698829216683</v>
      </c>
      <c r="AF435" s="16">
        <v>7.0463618075689197E-2</v>
      </c>
      <c r="AG435" s="16">
        <v>3.6046112313131401E-2</v>
      </c>
      <c r="AH435" s="16">
        <v>9.3643147799187698E-2</v>
      </c>
      <c r="AJ435" s="5">
        <v>430</v>
      </c>
      <c r="AK435" s="16">
        <v>0.77183088391588195</v>
      </c>
      <c r="AL435" s="16">
        <v>-0.24287085076527201</v>
      </c>
      <c r="AM435" s="16">
        <v>-0.33080595034539001</v>
      </c>
      <c r="AN435" s="16">
        <v>4.4421976584119401E-2</v>
      </c>
      <c r="AO435" s="16">
        <v>-0.441024933570491</v>
      </c>
      <c r="AP435" s="16">
        <v>0.19844887418115301</v>
      </c>
      <c r="AW435" s="5">
        <v>430</v>
      </c>
      <c r="AX435" s="16">
        <v>-0.282930980060633</v>
      </c>
      <c r="AY435" s="16">
        <v>-0.56618159472285301</v>
      </c>
      <c r="AZ435" s="16">
        <v>0.77420182296237505</v>
      </c>
    </row>
    <row r="436" spans="28:52">
      <c r="AB436" s="5">
        <v>431</v>
      </c>
      <c r="AC436" s="16">
        <v>0.38883276766296399</v>
      </c>
      <c r="AD436" s="16">
        <v>0.32787085540559102</v>
      </c>
      <c r="AE436" s="16">
        <v>0.17811685078464801</v>
      </c>
      <c r="AF436" s="16">
        <v>0.71874402801535497</v>
      </c>
      <c r="AG436" s="16">
        <v>0.74660409758360802</v>
      </c>
      <c r="AH436" s="16">
        <v>0.31160851857889599</v>
      </c>
      <c r="AJ436" s="5">
        <v>431</v>
      </c>
      <c r="AK436" s="16">
        <v>0.25743638380814998</v>
      </c>
      <c r="AL436" s="16">
        <v>-4.1551096288093003E-3</v>
      </c>
      <c r="AM436" s="16">
        <v>-0.30353803680186497</v>
      </c>
      <c r="AN436" s="16">
        <v>-0.64578041908630202</v>
      </c>
      <c r="AO436" s="16">
        <v>4.6101652993714097E-2</v>
      </c>
      <c r="AP436" s="16">
        <v>0.64993552871511195</v>
      </c>
      <c r="AW436" s="5">
        <v>431</v>
      </c>
      <c r="AX436" s="16">
        <v>0.19842505958461901</v>
      </c>
      <c r="AY436" s="16">
        <v>0.43233097073155202</v>
      </c>
      <c r="AZ436" s="16">
        <v>0.879612089478499</v>
      </c>
    </row>
    <row r="437" spans="28:52">
      <c r="AB437" s="5">
        <v>432</v>
      </c>
      <c r="AC437" s="16">
        <v>0.75862247776608605</v>
      </c>
      <c r="AD437" s="16">
        <v>0.42947835583121002</v>
      </c>
      <c r="AE437" s="16">
        <v>0.80651081902215804</v>
      </c>
      <c r="AF437" s="16">
        <v>0.52815420455215101</v>
      </c>
      <c r="AG437" s="16">
        <v>0.66430064562980196</v>
      </c>
      <c r="AH437" s="16">
        <v>6.8641362987686694E-2</v>
      </c>
      <c r="AJ437" s="5">
        <v>432</v>
      </c>
      <c r="AK437" s="16">
        <v>6.1129890588424697E-2</v>
      </c>
      <c r="AL437" s="16">
        <v>-0.24090494244740801</v>
      </c>
      <c r="AM437" s="16">
        <v>5.2524022779700197E-2</v>
      </c>
      <c r="AN437" s="16">
        <v>-0.54795397867800499</v>
      </c>
      <c r="AO437" s="16">
        <v>-0.113653913368125</v>
      </c>
      <c r="AP437" s="16">
        <v>0.788858921125413</v>
      </c>
      <c r="AW437" s="5">
        <v>432</v>
      </c>
      <c r="AX437" s="16">
        <v>-0.25783997220716798</v>
      </c>
      <c r="AY437" s="16">
        <v>0.640265795599955</v>
      </c>
      <c r="AZ437" s="16">
        <v>0.72358707813654999</v>
      </c>
    </row>
    <row r="438" spans="28:52">
      <c r="AB438" s="5">
        <v>433</v>
      </c>
      <c r="AC438" s="16">
        <v>0.83411776579025099</v>
      </c>
      <c r="AD438" s="16">
        <v>0.57957966243593895</v>
      </c>
      <c r="AE438" s="16">
        <v>8.0196280120528707E-2</v>
      </c>
      <c r="AF438" s="16">
        <v>0.30035989107768801</v>
      </c>
      <c r="AG438" s="16">
        <v>0.94039109406209098</v>
      </c>
      <c r="AH438" s="16">
        <v>0.80661237645711104</v>
      </c>
      <c r="AJ438" s="5">
        <v>433</v>
      </c>
      <c r="AK438" s="16">
        <v>0.23386978727275801</v>
      </c>
      <c r="AL438" s="16">
        <v>0.16679421379590501</v>
      </c>
      <c r="AM438" s="16">
        <v>-0.43411156634252401</v>
      </c>
      <c r="AN438" s="16">
        <v>-0.66435529637888202</v>
      </c>
      <c r="AO438" s="16">
        <v>0.20024177906976501</v>
      </c>
      <c r="AP438" s="16">
        <v>0.49756108258297599</v>
      </c>
      <c r="AW438" s="5">
        <v>433</v>
      </c>
      <c r="AX438" s="16">
        <v>0.48588073570423101</v>
      </c>
      <c r="AY438" s="16">
        <v>0.37168860869770498</v>
      </c>
      <c r="AZ438" s="16">
        <v>0.79105466837799499</v>
      </c>
    </row>
    <row r="439" spans="28:52">
      <c r="AB439" s="5">
        <v>434</v>
      </c>
      <c r="AC439" s="16">
        <v>0.277250381275436</v>
      </c>
      <c r="AD439" s="16">
        <v>0.450046731601977</v>
      </c>
      <c r="AE439" s="16">
        <v>1.56122844232764E-3</v>
      </c>
      <c r="AF439" s="16">
        <v>0.73474413229155</v>
      </c>
      <c r="AG439" s="16">
        <v>0.15496596530356699</v>
      </c>
      <c r="AH439" s="16">
        <v>0.334804813977916</v>
      </c>
      <c r="AJ439" s="5">
        <v>434</v>
      </c>
      <c r="AK439" s="16">
        <v>0.395859807300046</v>
      </c>
      <c r="AL439" s="16">
        <v>0.11140664719347</v>
      </c>
      <c r="AM439" s="16">
        <v>-0.48782966729504101</v>
      </c>
      <c r="AN439" s="16">
        <v>-0.59340287351534204</v>
      </c>
      <c r="AO439" s="16">
        <v>9.1969859994994393E-2</v>
      </c>
      <c r="AP439" s="16">
        <v>0.481996226321871</v>
      </c>
      <c r="AW439" s="5">
        <v>434</v>
      </c>
      <c r="AX439" s="16">
        <v>0.40380999876877199</v>
      </c>
      <c r="AY439" s="16">
        <v>0.19330281694686699</v>
      </c>
      <c r="AZ439" s="16">
        <v>0.89418762323803302</v>
      </c>
    </row>
    <row r="440" spans="28:52">
      <c r="AB440" s="5">
        <v>435</v>
      </c>
      <c r="AC440" s="16">
        <v>0.98752494045714301</v>
      </c>
      <c r="AD440" s="16">
        <v>0.62785158743464597</v>
      </c>
      <c r="AE440" s="16">
        <v>4.95132012314747E-2</v>
      </c>
      <c r="AF440" s="16">
        <v>0.28260606284290901</v>
      </c>
      <c r="AG440" s="16">
        <v>0.52972960597167595</v>
      </c>
      <c r="AH440" s="16">
        <v>0.95103081117571997</v>
      </c>
      <c r="AJ440" s="5">
        <v>435</v>
      </c>
      <c r="AK440" s="16">
        <v>0.56810303845766397</v>
      </c>
      <c r="AL440" s="16">
        <v>6.00515419490983E-2</v>
      </c>
      <c r="AM440" s="16">
        <v>-0.54096935402430901</v>
      </c>
      <c r="AN440" s="16">
        <v>-0.46503472337384499</v>
      </c>
      <c r="AO440" s="16">
        <v>-2.71336844333551E-2</v>
      </c>
      <c r="AP440" s="16">
        <v>0.40498318142474699</v>
      </c>
      <c r="AW440" s="5">
        <v>435</v>
      </c>
      <c r="AX440" s="16">
        <v>0.31607934466176402</v>
      </c>
      <c r="AY440" s="16">
        <v>-5.4120418293554802E-2</v>
      </c>
      <c r="AZ440" s="16">
        <v>0.94718785198421995</v>
      </c>
    </row>
    <row r="441" spans="28:52">
      <c r="AB441" s="5">
        <v>436</v>
      </c>
      <c r="AC441" s="16">
        <v>0.14617204896264399</v>
      </c>
      <c r="AD441" s="16">
        <v>0.24171214109207301</v>
      </c>
      <c r="AE441" s="16">
        <v>0.59793116737667296</v>
      </c>
      <c r="AF441" s="16">
        <v>0.56617839603416098</v>
      </c>
      <c r="AG441" s="16">
        <v>0.18405690344547099</v>
      </c>
      <c r="AH441" s="16">
        <v>0.74171778792187304</v>
      </c>
      <c r="AJ441" s="5">
        <v>436</v>
      </c>
      <c r="AK441" s="16">
        <v>0.62696966569152501</v>
      </c>
      <c r="AL441" s="16">
        <v>-9.3068032144857205E-2</v>
      </c>
      <c r="AM441" s="16">
        <v>-0.43758395291358798</v>
      </c>
      <c r="AN441" s="16">
        <v>-0.381583891950462</v>
      </c>
      <c r="AO441" s="16">
        <v>-0.189385712777937</v>
      </c>
      <c r="AP441" s="16">
        <v>0.47465192409531898</v>
      </c>
      <c r="AW441" s="5">
        <v>436</v>
      </c>
      <c r="AX441" s="16">
        <v>4.8685488740817601E-2</v>
      </c>
      <c r="AY441" s="16">
        <v>-9.9588049009811497E-2</v>
      </c>
      <c r="AZ441" s="16">
        <v>0.99383698067006199</v>
      </c>
    </row>
    <row r="442" spans="28:52">
      <c r="AB442" s="5">
        <v>437</v>
      </c>
      <c r="AC442" s="16">
        <v>0.92992342449096399</v>
      </c>
      <c r="AD442" s="16">
        <v>0.98637687877425695</v>
      </c>
      <c r="AE442" s="16">
        <v>0.52476319131404103</v>
      </c>
      <c r="AF442" s="16">
        <v>0.421634936963179</v>
      </c>
      <c r="AG442" s="16">
        <v>0.80110107665325603</v>
      </c>
      <c r="AH442" s="16">
        <v>0.169122343757099</v>
      </c>
      <c r="AJ442" s="5">
        <v>437</v>
      </c>
      <c r="AK442" s="16">
        <v>0.71140505240286001</v>
      </c>
      <c r="AL442" s="16">
        <v>-0.23112048155666201</v>
      </c>
      <c r="AM442" s="16">
        <v>-0.33939949712199202</v>
      </c>
      <c r="AN442" s="16">
        <v>-0.16745714748316701</v>
      </c>
      <c r="AO442" s="16">
        <v>-0.37200555528086798</v>
      </c>
      <c r="AP442" s="16">
        <v>0.39857762903983002</v>
      </c>
      <c r="AW442" s="5">
        <v>437</v>
      </c>
      <c r="AX442" s="16">
        <v>-0.22130976887363801</v>
      </c>
      <c r="AY442" s="16">
        <v>-0.30753157282937199</v>
      </c>
      <c r="AZ442" s="16">
        <v>0.9254438486805</v>
      </c>
    </row>
    <row r="443" spans="28:52">
      <c r="AB443" s="5">
        <v>438</v>
      </c>
      <c r="AC443" s="16">
        <v>0.38164418146312301</v>
      </c>
      <c r="AD443" s="16">
        <v>0.98213574853987096</v>
      </c>
      <c r="AE443" s="16">
        <v>0.35539225171295902</v>
      </c>
      <c r="AF443" s="16">
        <v>0.57773262751144205</v>
      </c>
      <c r="AG443" s="16">
        <v>0.467399824735723</v>
      </c>
      <c r="AH443" s="16">
        <v>3.70835751857874E-2</v>
      </c>
      <c r="AJ443" s="5">
        <v>438</v>
      </c>
      <c r="AK443" s="16">
        <v>0.49450590613767598</v>
      </c>
      <c r="AL443" s="16">
        <v>-0.44670155020188002</v>
      </c>
      <c r="AM443" s="16">
        <v>8.3664432199682202E-3</v>
      </c>
      <c r="AN443" s="16">
        <v>-9.5396694885239205E-2</v>
      </c>
      <c r="AO443" s="16">
        <v>-0.50287234935764402</v>
      </c>
      <c r="AP443" s="16">
        <v>0.54209824508711901</v>
      </c>
      <c r="AW443" s="5">
        <v>438</v>
      </c>
      <c r="AX443" s="16">
        <v>-0.63927177398095703</v>
      </c>
      <c r="AY443" s="16">
        <v>-6.8269637335124006E-2</v>
      </c>
      <c r="AZ443" s="16">
        <v>0.76594442021396403</v>
      </c>
    </row>
    <row r="444" spans="28:52">
      <c r="AB444" s="5">
        <v>439</v>
      </c>
      <c r="AC444" s="16">
        <v>0.77009484427066499</v>
      </c>
      <c r="AD444" s="16">
        <v>0.95589294341783604</v>
      </c>
      <c r="AE444" s="16">
        <v>2.45400567203382E-2</v>
      </c>
      <c r="AF444" s="16">
        <v>0.751320910290453</v>
      </c>
      <c r="AG444" s="16">
        <v>0.60448243185116601</v>
      </c>
      <c r="AH444" s="16">
        <v>4.5668698991189097E-2</v>
      </c>
      <c r="AJ444" s="5">
        <v>439</v>
      </c>
      <c r="AK444" s="16">
        <v>0.52458239352839298</v>
      </c>
      <c r="AL444" s="16">
        <v>-0.16381218455490401</v>
      </c>
      <c r="AM444" s="16">
        <v>-0.31711640775292699</v>
      </c>
      <c r="AN444" s="16">
        <v>-0.438169245230076</v>
      </c>
      <c r="AO444" s="16">
        <v>-0.20746598577546599</v>
      </c>
      <c r="AP444" s="16">
        <v>0.60198142978498004</v>
      </c>
      <c r="AW444" s="5">
        <v>439</v>
      </c>
      <c r="AX444" s="16">
        <v>-7.4072778228695901E-2</v>
      </c>
      <c r="AY444" s="16">
        <v>8.66166850902505E-2</v>
      </c>
      <c r="AZ444" s="16">
        <v>0.99348415907712995</v>
      </c>
    </row>
    <row r="445" spans="28:52">
      <c r="AB445" s="5">
        <v>440</v>
      </c>
      <c r="AC445" s="16">
        <v>0.88878636289041202</v>
      </c>
      <c r="AD445" s="16">
        <v>5.3525615523003701E-2</v>
      </c>
      <c r="AE445" s="16">
        <v>7.5906613644683499E-2</v>
      </c>
      <c r="AF445" s="16">
        <v>0.85046176172658505</v>
      </c>
      <c r="AG445" s="16">
        <v>0.58785954905862503</v>
      </c>
      <c r="AH445" s="16">
        <v>0.76625184766392596</v>
      </c>
      <c r="AJ445" s="5">
        <v>440</v>
      </c>
      <c r="AK445" s="16">
        <v>0.73607481467520597</v>
      </c>
      <c r="AL445" s="16">
        <v>2.1081447742630498E-2</v>
      </c>
      <c r="AM445" s="16">
        <v>-0.58069324096452701</v>
      </c>
      <c r="AN445" s="16">
        <v>-0.22983408046446499</v>
      </c>
      <c r="AO445" s="16">
        <v>-0.15538157371067801</v>
      </c>
      <c r="AP445" s="16">
        <v>0.208752632721834</v>
      </c>
      <c r="AW445" s="5">
        <v>440</v>
      </c>
      <c r="AX445" s="16">
        <v>0.22190432395253101</v>
      </c>
      <c r="AY445" s="16">
        <v>-0.412790530301891</v>
      </c>
      <c r="AZ445" s="16">
        <v>0.88338125949501201</v>
      </c>
    </row>
    <row r="446" spans="28:52">
      <c r="AB446" s="5">
        <v>441</v>
      </c>
      <c r="AC446" s="16">
        <v>0.23053475603484</v>
      </c>
      <c r="AD446" s="16">
        <v>0.25616304356539299</v>
      </c>
      <c r="AE446" s="16">
        <v>0.23295440320663999</v>
      </c>
      <c r="AF446" s="16">
        <v>0.90723170651542395</v>
      </c>
      <c r="AG446" s="16">
        <v>0.98902099165379398</v>
      </c>
      <c r="AH446" s="16">
        <v>0.39093075012005701</v>
      </c>
      <c r="AJ446" s="5">
        <v>441</v>
      </c>
      <c r="AK446" s="16">
        <v>0.44304091207117702</v>
      </c>
      <c r="AL446" s="16">
        <v>-0.13659042805757399</v>
      </c>
      <c r="AM446" s="16">
        <v>-0.29634965153748699</v>
      </c>
      <c r="AN446" s="16">
        <v>-0.50893432904413904</v>
      </c>
      <c r="AO446" s="16">
        <v>-0.146691260533689</v>
      </c>
      <c r="AP446" s="16">
        <v>0.64552475710171398</v>
      </c>
      <c r="AW446" s="5">
        <v>441</v>
      </c>
      <c r="AX446" s="16">
        <v>-2.5177443699561802E-2</v>
      </c>
      <c r="AY446" s="16">
        <v>0.21212909650967901</v>
      </c>
      <c r="AZ446" s="16">
        <v>0.97691726512465604</v>
      </c>
    </row>
    <row r="447" spans="28:52">
      <c r="AB447" s="5">
        <v>442</v>
      </c>
      <c r="AC447" s="16">
        <v>0.88393220256312299</v>
      </c>
      <c r="AD447" s="16">
        <v>0.242621040149541</v>
      </c>
      <c r="AE447" s="16">
        <v>0.46968454376031099</v>
      </c>
      <c r="AF447" s="16">
        <v>0.36989051615622198</v>
      </c>
      <c r="AG447" s="16">
        <v>0.53361562035590404</v>
      </c>
      <c r="AH447" s="16">
        <v>0.94557828960492896</v>
      </c>
      <c r="AJ447" s="5">
        <v>442</v>
      </c>
      <c r="AK447" s="16">
        <v>0.52803137798551403</v>
      </c>
      <c r="AL447" s="16">
        <v>-0.305929313321329</v>
      </c>
      <c r="AM447" s="16">
        <v>-0.174909927779202</v>
      </c>
      <c r="AN447" s="16">
        <v>-0.30828663347698598</v>
      </c>
      <c r="AO447" s="16">
        <v>-0.35312145020631103</v>
      </c>
      <c r="AP447" s="16">
        <v>0.61421594679831504</v>
      </c>
      <c r="AW447" s="5">
        <v>442</v>
      </c>
      <c r="AX447" s="16">
        <v>-0.344258544907183</v>
      </c>
      <c r="AY447" s="16">
        <v>3.5527223404295101E-2</v>
      </c>
      <c r="AZ447" s="16">
        <v>0.93820246767925897</v>
      </c>
    </row>
    <row r="448" spans="28:52">
      <c r="AB448" s="5">
        <v>443</v>
      </c>
      <c r="AC448" s="16">
        <v>0.797614385438559</v>
      </c>
      <c r="AD448" s="16">
        <v>0.54878859583860495</v>
      </c>
      <c r="AE448" s="16">
        <v>0.24492692035363101</v>
      </c>
      <c r="AF448" s="16">
        <v>0.75805046724261005</v>
      </c>
      <c r="AG448" s="16">
        <v>0.30127328479287602</v>
      </c>
      <c r="AH448" s="16">
        <v>0.45837704198080598</v>
      </c>
      <c r="AJ448" s="5">
        <v>443</v>
      </c>
      <c r="AK448" s="16">
        <v>0.725500906208707</v>
      </c>
      <c r="AL448" s="16">
        <v>-8.2888680348031901E-2</v>
      </c>
      <c r="AM448" s="16">
        <v>-0.48955830543283901</v>
      </c>
      <c r="AN448" s="16">
        <v>-0.24838870643767799</v>
      </c>
      <c r="AO448" s="16">
        <v>-0.23594260077586801</v>
      </c>
      <c r="AP448" s="16">
        <v>0.33127738678571</v>
      </c>
      <c r="AW448" s="5">
        <v>443</v>
      </c>
      <c r="AX448" s="16">
        <v>5.0093469216640499E-2</v>
      </c>
      <c r="AY448" s="16">
        <v>-0.32442216798532397</v>
      </c>
      <c r="AZ448" s="16">
        <v>0.94458504143752298</v>
      </c>
    </row>
    <row r="449" spans="28:52">
      <c r="AB449" s="5">
        <v>444</v>
      </c>
      <c r="AC449" s="16">
        <v>0.51779054139321801</v>
      </c>
      <c r="AD449" s="16">
        <v>0.33806349307167999</v>
      </c>
      <c r="AE449" s="16">
        <v>0.54553100049205705</v>
      </c>
      <c r="AF449" s="16">
        <v>0.66797909125410404</v>
      </c>
      <c r="AG449" s="16">
        <v>0.92167664921383596</v>
      </c>
      <c r="AH449" s="16">
        <v>0.42059354376282398</v>
      </c>
      <c r="AJ449" s="5">
        <v>444</v>
      </c>
      <c r="AK449" s="16">
        <v>0.47021517741090302</v>
      </c>
      <c r="AL449" s="16">
        <v>-0.158933763054774</v>
      </c>
      <c r="AM449" s="16">
        <v>-0.29092864451492501</v>
      </c>
      <c r="AN449" s="16">
        <v>-0.47920325294247701</v>
      </c>
      <c r="AO449" s="16">
        <v>-0.17928653289597701</v>
      </c>
      <c r="AP449" s="16">
        <v>0.63813701599725103</v>
      </c>
      <c r="AW449" s="5">
        <v>444</v>
      </c>
      <c r="AX449" s="16">
        <v>-6.5277178166651406E-2</v>
      </c>
      <c r="AY449" s="16">
        <v>0.17183627385950201</v>
      </c>
      <c r="AZ449" s="16">
        <v>0.98296041882215401</v>
      </c>
    </row>
    <row r="450" spans="28:52">
      <c r="AB450" s="5">
        <v>445</v>
      </c>
      <c r="AC450" s="16">
        <v>0.80472329716144797</v>
      </c>
      <c r="AD450" s="16">
        <v>0.71882154802425502</v>
      </c>
      <c r="AE450" s="16">
        <v>0.13891634374651299</v>
      </c>
      <c r="AF450" s="16">
        <v>0.74409828562036695</v>
      </c>
      <c r="AG450" s="16">
        <v>0.59122585891058599</v>
      </c>
      <c r="AH450" s="16">
        <v>0.23939550138724899</v>
      </c>
      <c r="AJ450" s="5">
        <v>445</v>
      </c>
      <c r="AK450" s="16">
        <v>0.52499210442311695</v>
      </c>
      <c r="AL450" s="16">
        <v>-3.6991087401674103E-2</v>
      </c>
      <c r="AM450" s="16">
        <v>-0.43475952114903299</v>
      </c>
      <c r="AN450" s="16">
        <v>-0.49393641234727897</v>
      </c>
      <c r="AO450" s="16">
        <v>-9.0232583274083705E-2</v>
      </c>
      <c r="AP450" s="16">
        <v>0.53092749974895304</v>
      </c>
      <c r="AW450" s="5">
        <v>445</v>
      </c>
      <c r="AX450" s="16">
        <v>0.15273809284749601</v>
      </c>
      <c r="AY450" s="16">
        <v>6.8588044144313007E-2</v>
      </c>
      <c r="AZ450" s="16">
        <v>0.98588374287450398</v>
      </c>
    </row>
    <row r="451" spans="28:52">
      <c r="AB451" s="5">
        <v>446</v>
      </c>
      <c r="AC451" s="16">
        <v>0.561575520451566</v>
      </c>
      <c r="AD451" s="16">
        <v>0.61256752945460902</v>
      </c>
      <c r="AE451" s="16">
        <v>0.60334466946433496</v>
      </c>
      <c r="AF451" s="16">
        <v>0.86179878040665403</v>
      </c>
      <c r="AG451" s="16">
        <v>0.74470385285843299</v>
      </c>
      <c r="AH451" s="16">
        <v>0.74269383641566</v>
      </c>
      <c r="AJ451" s="5">
        <v>446</v>
      </c>
      <c r="AK451" s="16">
        <v>0.65431479999233499</v>
      </c>
      <c r="AL451" s="16">
        <v>-9.1900095284412106E-2</v>
      </c>
      <c r="AM451" s="16">
        <v>-0.45173243645296302</v>
      </c>
      <c r="AN451" s="16">
        <v>-0.35034649100034498</v>
      </c>
      <c r="AO451" s="16">
        <v>-0.20258236353937101</v>
      </c>
      <c r="AP451" s="16">
        <v>0.44224658628475699</v>
      </c>
      <c r="AW451" s="5">
        <v>446</v>
      </c>
      <c r="AX451" s="16">
        <v>4.7714232943345598E-2</v>
      </c>
      <c r="AY451" s="16">
        <v>-0.15524574811636899</v>
      </c>
      <c r="AZ451" s="16">
        <v>0.986722914069323</v>
      </c>
    </row>
    <row r="452" spans="28:52">
      <c r="AB452" s="5">
        <v>447</v>
      </c>
      <c r="AC452" s="16">
        <v>2.2687263564214102E-2</v>
      </c>
      <c r="AD452" s="16">
        <v>0.142624488378573</v>
      </c>
      <c r="AE452" s="16">
        <v>0.437060890947365</v>
      </c>
      <c r="AF452" s="16">
        <v>0.68873040397986496</v>
      </c>
      <c r="AG452" s="16">
        <v>0.74233800457885601</v>
      </c>
      <c r="AH452" s="16">
        <v>0.47572071440448599</v>
      </c>
      <c r="AJ452" s="5">
        <v>447</v>
      </c>
      <c r="AK452" s="16">
        <v>0.71238303479245901</v>
      </c>
      <c r="AL452" s="16">
        <v>-0.21723351347862399</v>
      </c>
      <c r="AM452" s="16">
        <v>-0.35442348094972698</v>
      </c>
      <c r="AN452" s="16">
        <v>-0.18118814887537199</v>
      </c>
      <c r="AO452" s="16">
        <v>-0.35795955384273098</v>
      </c>
      <c r="AP452" s="16">
        <v>0.39842166235399701</v>
      </c>
      <c r="AW452" s="5">
        <v>447</v>
      </c>
      <c r="AX452" s="16">
        <v>-0.194419455638664</v>
      </c>
      <c r="AY452" s="16">
        <v>-0.302620844644232</v>
      </c>
      <c r="AZ452" s="16">
        <v>0.93307111178893198</v>
      </c>
    </row>
    <row r="453" spans="28:52">
      <c r="AB453" s="5">
        <v>448</v>
      </c>
      <c r="AC453" s="16">
        <v>1.46742589857806E-2</v>
      </c>
      <c r="AD453" s="16">
        <v>0.92734115553965202</v>
      </c>
      <c r="AE453" s="16">
        <v>0.95329600173627604</v>
      </c>
      <c r="AF453" s="16">
        <v>0.82685912871622402</v>
      </c>
      <c r="AG453" s="16">
        <v>0.96393964389295905</v>
      </c>
      <c r="AH453" s="16">
        <v>0.91154864517558498</v>
      </c>
      <c r="AJ453" s="5">
        <v>448</v>
      </c>
      <c r="AK453" s="16">
        <v>0.794893310074549</v>
      </c>
      <c r="AL453" s="16">
        <v>-0.175394319799384</v>
      </c>
      <c r="AM453" s="16">
        <v>-0.40588019768156502</v>
      </c>
      <c r="AN453" s="16">
        <v>3.3245631049762102E-2</v>
      </c>
      <c r="AO453" s="16">
        <v>-0.38901311239298397</v>
      </c>
      <c r="AP453" s="16">
        <v>0.142148688749622</v>
      </c>
      <c r="AW453" s="5">
        <v>448</v>
      </c>
      <c r="AX453" s="16">
        <v>-0.16281890729221701</v>
      </c>
      <c r="AY453" s="16">
        <v>-0.61403991661777801</v>
      </c>
      <c r="AZ453" s="16">
        <v>0.77229850718531701</v>
      </c>
    </row>
    <row r="454" spans="28:52">
      <c r="AB454" s="5">
        <v>449</v>
      </c>
      <c r="AC454" s="16">
        <v>0.205623070389989</v>
      </c>
      <c r="AD454" s="16">
        <v>0.91778613054362101</v>
      </c>
      <c r="AE454" s="16">
        <v>0.71525861759905196</v>
      </c>
      <c r="AF454" s="16">
        <v>0.64495966380101499</v>
      </c>
      <c r="AG454" s="16">
        <v>0.61976998389230797</v>
      </c>
      <c r="AH454" s="16">
        <v>0.287478453594321</v>
      </c>
      <c r="AJ454" s="5">
        <v>449</v>
      </c>
      <c r="AK454" s="16">
        <v>0.68282447524760803</v>
      </c>
      <c r="AL454" s="16">
        <v>-0.26221554751531101</v>
      </c>
      <c r="AM454" s="16">
        <v>-0.29556462482241902</v>
      </c>
      <c r="AN454" s="16">
        <v>-0.17976728697168201</v>
      </c>
      <c r="AO454" s="16">
        <v>-0.38725985042518901</v>
      </c>
      <c r="AP454" s="16">
        <v>0.44198283448699299</v>
      </c>
      <c r="AW454" s="5">
        <v>449</v>
      </c>
      <c r="AX454" s="16">
        <v>-0.27549134673857301</v>
      </c>
      <c r="AY454" s="16">
        <v>-0.25245558214778202</v>
      </c>
      <c r="AZ454" s="16">
        <v>0.92756169400529997</v>
      </c>
    </row>
    <row r="455" spans="28:52">
      <c r="AB455" s="5">
        <v>450</v>
      </c>
      <c r="AC455" s="16">
        <v>0.118999697043224</v>
      </c>
      <c r="AD455" s="16">
        <v>0.88212149186875899</v>
      </c>
      <c r="AE455" s="16">
        <v>0.43945973469793698</v>
      </c>
      <c r="AF455" s="16">
        <v>0.25070371149164999</v>
      </c>
      <c r="AG455" s="16">
        <v>0.36408483128963698</v>
      </c>
      <c r="AH455" s="16">
        <v>0.64580093921529302</v>
      </c>
      <c r="AJ455" s="5">
        <v>450</v>
      </c>
      <c r="AK455" s="16">
        <v>0.66010372855938704</v>
      </c>
      <c r="AL455" s="16">
        <v>0.152546873371457</v>
      </c>
      <c r="AM455" s="16">
        <v>-0.65211370048050699</v>
      </c>
      <c r="AN455" s="16">
        <v>-0.30435360436345699</v>
      </c>
      <c r="AO455" s="16">
        <v>-7.99002807887997E-3</v>
      </c>
      <c r="AP455" s="16">
        <v>0.15180673099200001</v>
      </c>
      <c r="AW455" s="5">
        <v>450</v>
      </c>
      <c r="AX455" s="16">
        <v>0.44771996151436599</v>
      </c>
      <c r="AY455" s="16">
        <v>-0.34901838986674699</v>
      </c>
      <c r="AZ455" s="16">
        <v>0.82324540643601896</v>
      </c>
    </row>
    <row r="456" spans="28:52">
      <c r="AB456" s="5">
        <v>451</v>
      </c>
      <c r="AC456" s="16">
        <v>0.42082858356445602</v>
      </c>
      <c r="AD456" s="16">
        <v>0.17681025888881399</v>
      </c>
      <c r="AE456" s="16">
        <v>0.442798040772025</v>
      </c>
      <c r="AF456" s="16">
        <v>0.48195735030721598</v>
      </c>
      <c r="AG456" s="16">
        <v>0.53229135441220399</v>
      </c>
      <c r="AH456" s="16">
        <v>9.4540619441597598E-2</v>
      </c>
      <c r="AJ456" s="5">
        <v>451</v>
      </c>
      <c r="AK456" s="16">
        <v>0.26757526808200799</v>
      </c>
      <c r="AL456" s="16">
        <v>0.10694137039735301</v>
      </c>
      <c r="AM456" s="16">
        <v>-0.40604561175550702</v>
      </c>
      <c r="AN456" s="16">
        <v>-0.65646393389810598</v>
      </c>
      <c r="AO456" s="16">
        <v>0.138470343673498</v>
      </c>
      <c r="AP456" s="16">
        <v>0.54952256350075201</v>
      </c>
      <c r="AW456" s="5">
        <v>451</v>
      </c>
      <c r="AX456" s="16">
        <v>0.38937195503650301</v>
      </c>
      <c r="AY456" s="16">
        <v>0.36965915983984399</v>
      </c>
      <c r="AZ456" s="16">
        <v>0.84364778611700397</v>
      </c>
    </row>
    <row r="457" spans="28:52">
      <c r="AB457" s="5">
        <v>452</v>
      </c>
      <c r="AC457" s="16">
        <v>0.42202500951775301</v>
      </c>
      <c r="AD457" s="16">
        <v>0.92927868598063601</v>
      </c>
      <c r="AE457" s="16">
        <v>0.124190284882157</v>
      </c>
      <c r="AF457" s="16">
        <v>0.17214725518988799</v>
      </c>
      <c r="AG457" s="16">
        <v>0.18498533623900901</v>
      </c>
      <c r="AH457" s="16">
        <v>0.46536713895912402</v>
      </c>
      <c r="AJ457" s="5">
        <v>452</v>
      </c>
      <c r="AK457" s="16">
        <v>0.75679788266876902</v>
      </c>
      <c r="AL457" s="16">
        <v>7.9172748748828903E-2</v>
      </c>
      <c r="AM457" s="16">
        <v>-0.62236880213257295</v>
      </c>
      <c r="AN457" s="16">
        <v>-0.118454539719049</v>
      </c>
      <c r="AO457" s="16">
        <v>-0.13442908053619601</v>
      </c>
      <c r="AP457" s="16">
        <v>3.9281790970220297E-2</v>
      </c>
      <c r="AW457" s="5">
        <v>452</v>
      </c>
      <c r="AX457" s="16">
        <v>0.29546506950277501</v>
      </c>
      <c r="AY457" s="16">
        <v>-0.57672100578404695</v>
      </c>
      <c r="AZ457" s="16">
        <v>0.76163854600516001</v>
      </c>
    </row>
    <row r="458" spans="28:52">
      <c r="AB458" s="5">
        <v>453</v>
      </c>
      <c r="AC458" s="16">
        <v>0.85777540971567101</v>
      </c>
      <c r="AD458" s="16">
        <v>0.13976848611852</v>
      </c>
      <c r="AE458" s="16">
        <v>0.47346017181616001</v>
      </c>
      <c r="AF458" s="16">
        <v>0.74057267202041499</v>
      </c>
      <c r="AG458" s="16">
        <v>0.55001925164962295</v>
      </c>
      <c r="AH458" s="16">
        <v>0.29258814089486601</v>
      </c>
      <c r="AJ458" s="5">
        <v>453</v>
      </c>
      <c r="AK458" s="16">
        <v>0.63425446668871799</v>
      </c>
      <c r="AL458" s="16">
        <v>0.12849610234183201</v>
      </c>
      <c r="AM458" s="16">
        <v>-0.62562400997004597</v>
      </c>
      <c r="AN458" s="16">
        <v>-0.36547430531858399</v>
      </c>
      <c r="AO458" s="16">
        <v>-8.6304567186716204E-3</v>
      </c>
      <c r="AP458" s="16">
        <v>0.23697820297675201</v>
      </c>
      <c r="AW458" s="5">
        <v>453</v>
      </c>
      <c r="AX458" s="16">
        <v>0.41794613835660299</v>
      </c>
      <c r="AY458" s="16">
        <v>-0.25118638183118502</v>
      </c>
      <c r="AZ458" s="16">
        <v>0.87305579841317105</v>
      </c>
    </row>
    <row r="459" spans="28:52">
      <c r="AB459" s="5">
        <v>454</v>
      </c>
      <c r="AC459" s="16">
        <v>0.33490997472518602</v>
      </c>
      <c r="AD459" s="16">
        <v>0.85105402085201998</v>
      </c>
      <c r="AE459" s="16">
        <v>0.406308910014958</v>
      </c>
      <c r="AF459" s="16">
        <v>0.49127580303308899</v>
      </c>
      <c r="AG459" s="16">
        <v>9.9054631749199304E-2</v>
      </c>
      <c r="AH459" s="16">
        <v>0.51275102636137004</v>
      </c>
      <c r="AJ459" s="5">
        <v>454</v>
      </c>
      <c r="AK459" s="16">
        <v>0.631205859435917</v>
      </c>
      <c r="AL459" s="16">
        <v>-0.175419183258506</v>
      </c>
      <c r="AM459" s="16">
        <v>-0.36171670328821698</v>
      </c>
      <c r="AN459" s="16">
        <v>-0.33178888841104798</v>
      </c>
      <c r="AO459" s="16">
        <v>-0.26948915614769903</v>
      </c>
      <c r="AP459" s="16">
        <v>0.50720807166955495</v>
      </c>
      <c r="AW459" s="5">
        <v>454</v>
      </c>
      <c r="AX459" s="16">
        <v>-0.101168951392858</v>
      </c>
      <c r="AY459" s="16">
        <v>-0.10544090837938599</v>
      </c>
      <c r="AZ459" s="16">
        <v>0.98926591836954003</v>
      </c>
    </row>
    <row r="460" spans="28:52">
      <c r="AB460" s="5">
        <v>455</v>
      </c>
      <c r="AC460" s="16">
        <v>0.170617876217938</v>
      </c>
      <c r="AD460" s="16">
        <v>0.31355396651443401</v>
      </c>
      <c r="AE460" s="16">
        <v>0.75079051255953899</v>
      </c>
      <c r="AF460" s="16">
        <v>0.43147198423137101</v>
      </c>
      <c r="AG460" s="16">
        <v>0.83882286476893697</v>
      </c>
      <c r="AH460" s="16">
        <v>0.29715848029125203</v>
      </c>
      <c r="AJ460" s="5">
        <v>455</v>
      </c>
      <c r="AK460" s="16">
        <v>0.76296563641141601</v>
      </c>
      <c r="AL460" s="16">
        <v>-0.23068614919331601</v>
      </c>
      <c r="AM460" s="16">
        <v>-0.35021341543779599</v>
      </c>
      <c r="AN460" s="16">
        <v>-3.4732666680199302E-2</v>
      </c>
      <c r="AO460" s="16">
        <v>-0.41275222097362002</v>
      </c>
      <c r="AP460" s="16">
        <v>0.26541881587351601</v>
      </c>
      <c r="AW460" s="5">
        <v>455</v>
      </c>
      <c r="AX460" s="16">
        <v>-0.244411288096995</v>
      </c>
      <c r="AY460" s="16">
        <v>-0.48587043991307499</v>
      </c>
      <c r="AZ460" s="16">
        <v>0.83916210409964598</v>
      </c>
    </row>
    <row r="461" spans="28:52">
      <c r="AB461" s="5">
        <v>456</v>
      </c>
      <c r="AC461" s="16">
        <v>0.379455639729459</v>
      </c>
      <c r="AD461" s="16">
        <v>0.45760703488806298</v>
      </c>
      <c r="AE461" s="16">
        <v>7.9217037005085505E-2</v>
      </c>
      <c r="AF461" s="16">
        <v>0.53522728423723798</v>
      </c>
      <c r="AG461" s="16">
        <v>0.15859092007497699</v>
      </c>
      <c r="AH461" s="16">
        <v>0.399001439602995</v>
      </c>
      <c r="AJ461" s="5">
        <v>456</v>
      </c>
      <c r="AK461" s="16">
        <v>0.72305886921464901</v>
      </c>
      <c r="AL461" s="16">
        <v>-1.9153959323000899E-2</v>
      </c>
      <c r="AM461" s="16">
        <v>-0.54418645441510705</v>
      </c>
      <c r="AN461" s="16">
        <v>-0.26291276552930998</v>
      </c>
      <c r="AO461" s="16">
        <v>-0.178872414799541</v>
      </c>
      <c r="AP461" s="16">
        <v>0.28206672485231099</v>
      </c>
      <c r="AW461" s="5">
        <v>456</v>
      </c>
      <c r="AX461" s="16">
        <v>0.160265338301355</v>
      </c>
      <c r="AY461" s="16">
        <v>-0.344819885728681</v>
      </c>
      <c r="AZ461" s="16">
        <v>0.92488608345739898</v>
      </c>
    </row>
    <row r="462" spans="28:52">
      <c r="AB462" s="5">
        <v>457</v>
      </c>
      <c r="AC462" s="16">
        <v>4.9676815781092003E-2</v>
      </c>
      <c r="AD462" s="16">
        <v>0.99355365528433404</v>
      </c>
      <c r="AE462" s="16">
        <v>0.63316921694769801</v>
      </c>
      <c r="AF462" s="16">
        <v>0.15257359121117101</v>
      </c>
      <c r="AG462" s="16">
        <v>0.79051180060298498</v>
      </c>
      <c r="AH462" s="16">
        <v>0.16686260964383101</v>
      </c>
      <c r="AJ462" s="5">
        <v>457</v>
      </c>
      <c r="AK462" s="16">
        <v>0.78022331219122898</v>
      </c>
      <c r="AL462" s="16">
        <v>-0.216999757756385</v>
      </c>
      <c r="AM462" s="16">
        <v>-0.36267846056170899</v>
      </c>
      <c r="AN462" s="16">
        <v>2.2654459850374498E-2</v>
      </c>
      <c r="AO462" s="16">
        <v>-0.41754485162951899</v>
      </c>
      <c r="AP462" s="16">
        <v>0.19434529790601099</v>
      </c>
      <c r="AW462" s="5">
        <v>457</v>
      </c>
      <c r="AX462" s="16">
        <v>-0.23262400519294099</v>
      </c>
      <c r="AY462" s="16">
        <v>-0.56652025845906895</v>
      </c>
      <c r="AZ462" s="16">
        <v>0.79053201670862205</v>
      </c>
    </row>
    <row r="463" spans="28:52">
      <c r="AB463" s="5">
        <v>458</v>
      </c>
      <c r="AC463" s="16">
        <v>0.91142227751721205</v>
      </c>
      <c r="AD463" s="16">
        <v>0.78523080955013402</v>
      </c>
      <c r="AE463" s="16">
        <v>0.210970567483349</v>
      </c>
      <c r="AF463" s="16">
        <v>0.73519752697327301</v>
      </c>
      <c r="AG463" s="16">
        <v>0.73940670215472604</v>
      </c>
      <c r="AH463" s="16">
        <v>0.78704812884629305</v>
      </c>
      <c r="AJ463" s="5">
        <v>458</v>
      </c>
      <c r="AK463" s="16">
        <v>0.48094259799894201</v>
      </c>
      <c r="AL463" s="16">
        <v>0.29152371001525901</v>
      </c>
      <c r="AM463" s="16">
        <v>-0.66713280326615498</v>
      </c>
      <c r="AN463" s="16">
        <v>-0.42991158441734501</v>
      </c>
      <c r="AO463" s="16">
        <v>0.186190205267212</v>
      </c>
      <c r="AP463" s="16">
        <v>0.138387874402085</v>
      </c>
      <c r="AW463" s="5">
        <v>458</v>
      </c>
      <c r="AX463" s="16">
        <v>0.68064009696173799</v>
      </c>
      <c r="AY463" s="16">
        <v>-0.14954195973194501</v>
      </c>
      <c r="AZ463" s="16">
        <v>0.71719332104726496</v>
      </c>
    </row>
    <row r="464" spans="28:52">
      <c r="AB464" s="5">
        <v>459</v>
      </c>
      <c r="AC464" s="16">
        <v>0.43376113305196301</v>
      </c>
      <c r="AD464" s="16">
        <v>0.88265743789851103</v>
      </c>
      <c r="AE464" s="16">
        <v>0.55251701501084505</v>
      </c>
      <c r="AF464" s="16">
        <v>0.67209632351732795</v>
      </c>
      <c r="AG464" s="16">
        <v>0.83276312799254903</v>
      </c>
      <c r="AH464" s="16">
        <v>0.67185025863025605</v>
      </c>
      <c r="AJ464" s="5">
        <v>459</v>
      </c>
      <c r="AK464" s="16">
        <v>0.560849588068423</v>
      </c>
      <c r="AL464" s="16">
        <v>-0.34862634914183799</v>
      </c>
      <c r="AM464" s="16">
        <v>-0.144727158959675</v>
      </c>
      <c r="AN464" s="16">
        <v>-0.218772958510383</v>
      </c>
      <c r="AO464" s="16">
        <v>-0.41612242910874703</v>
      </c>
      <c r="AP464" s="16">
        <v>0.56739930765222202</v>
      </c>
      <c r="AW464" s="5">
        <v>459</v>
      </c>
      <c r="AX464" s="16">
        <v>-0.43235676103947202</v>
      </c>
      <c r="AY464" s="16">
        <v>-5.80209152622869E-2</v>
      </c>
      <c r="AZ464" s="16">
        <v>0.89983398742767395</v>
      </c>
    </row>
    <row r="465" spans="28:52">
      <c r="AB465" s="5">
        <v>460</v>
      </c>
      <c r="AC465" s="16">
        <v>0.121989716756136</v>
      </c>
      <c r="AD465" s="16">
        <v>0.85520659666169996</v>
      </c>
      <c r="AE465" s="16">
        <v>0.35374558429237901</v>
      </c>
      <c r="AF465" s="16">
        <v>0.58523851850934805</v>
      </c>
      <c r="AG465" s="16">
        <v>0.88768879303775505</v>
      </c>
      <c r="AH465" s="16">
        <v>0.218516213845521</v>
      </c>
      <c r="AJ465" s="5">
        <v>460</v>
      </c>
      <c r="AK465" s="16">
        <v>0.43357553506128299</v>
      </c>
      <c r="AL465" s="16">
        <v>-0.45369812847362101</v>
      </c>
      <c r="AM465" s="16">
        <v>4.8544703161328397E-2</v>
      </c>
      <c r="AN465" s="16">
        <v>-0.139520118021176</v>
      </c>
      <c r="AO465" s="16">
        <v>-0.48212023822261102</v>
      </c>
      <c r="AP465" s="16">
        <v>0.59321824649479704</v>
      </c>
      <c r="AW465" s="5">
        <v>460</v>
      </c>
      <c r="AX465" s="16">
        <v>-0.65080155324052802</v>
      </c>
      <c r="AY465" s="16">
        <v>3.2620773587116701E-2</v>
      </c>
      <c r="AZ465" s="16">
        <v>0.75854678308204504</v>
      </c>
    </row>
    <row r="466" spans="28:52">
      <c r="AB466" s="5">
        <v>461</v>
      </c>
      <c r="AC466" s="16">
        <v>0.68211724774439897</v>
      </c>
      <c r="AD466" s="16">
        <v>0.23551185770597199</v>
      </c>
      <c r="AE466" s="16">
        <v>0.29822247441837701</v>
      </c>
      <c r="AF466" s="16">
        <v>0.35411705383931902</v>
      </c>
      <c r="AG466" s="16">
        <v>0.70427397608458298</v>
      </c>
      <c r="AH466" s="16">
        <v>0.53161628736365296</v>
      </c>
      <c r="AJ466" s="5">
        <v>461</v>
      </c>
      <c r="AK466" s="16">
        <v>0.47553260025705502</v>
      </c>
      <c r="AL466" s="16">
        <v>-1.4422173054421601E-2</v>
      </c>
      <c r="AM466" s="16">
        <v>-0.42696925485377002</v>
      </c>
      <c r="AN466" s="16">
        <v>-0.53541936063374695</v>
      </c>
      <c r="AO466" s="16">
        <v>-4.85633454032844E-2</v>
      </c>
      <c r="AP466" s="16">
        <v>0.54984153368816902</v>
      </c>
      <c r="AW466" s="5">
        <v>461</v>
      </c>
      <c r="AX466" s="16">
        <v>0.192208285132419</v>
      </c>
      <c r="AY466" s="16">
        <v>0.139737127163057</v>
      </c>
      <c r="AZ466" s="16">
        <v>0.97135447237012096</v>
      </c>
    </row>
    <row r="467" spans="28:52">
      <c r="AB467" s="5">
        <v>462</v>
      </c>
      <c r="AC467" s="16">
        <v>0.54609503871668397</v>
      </c>
      <c r="AD467" s="16">
        <v>0.25202551966995901</v>
      </c>
      <c r="AE467" s="16">
        <v>0.20086684551700901</v>
      </c>
      <c r="AF467" s="16">
        <v>0.80207160760078799</v>
      </c>
      <c r="AG467" s="16">
        <v>0.54807793863231202</v>
      </c>
      <c r="AH467" s="16">
        <v>0.73903400947337805</v>
      </c>
      <c r="AJ467" s="5">
        <v>462</v>
      </c>
      <c r="AK467" s="16">
        <v>0.71200001960787096</v>
      </c>
      <c r="AL467" s="16">
        <v>-2.77755273093611E-2</v>
      </c>
      <c r="AM467" s="16">
        <v>-0.53298997998896303</v>
      </c>
      <c r="AN467" s="16">
        <v>-0.282571204121152</v>
      </c>
      <c r="AO467" s="16">
        <v>-0.17901003961890699</v>
      </c>
      <c r="AP467" s="16">
        <v>0.310346731430513</v>
      </c>
      <c r="AW467" s="5">
        <v>462</v>
      </c>
      <c r="AX467" s="16">
        <v>0.148718521611888</v>
      </c>
      <c r="AY467" s="16">
        <v>-0.31048006105575798</v>
      </c>
      <c r="AZ467" s="16">
        <v>0.93887429050438498</v>
      </c>
    </row>
    <row r="468" spans="28:52">
      <c r="AB468" s="5">
        <v>463</v>
      </c>
      <c r="AC468" s="16">
        <v>0.53184255309668804</v>
      </c>
      <c r="AD468" s="16">
        <v>0.38275289578587002</v>
      </c>
      <c r="AE468" s="16">
        <v>0.47211819310615399</v>
      </c>
      <c r="AF468" s="16">
        <v>0.70909472824669595</v>
      </c>
      <c r="AG468" s="16">
        <v>0.20371794224812401</v>
      </c>
      <c r="AH468" s="16">
        <v>0.18059734882666301</v>
      </c>
      <c r="AJ468" s="5">
        <v>463</v>
      </c>
      <c r="AK468" s="16">
        <v>0.28662849151757802</v>
      </c>
      <c r="AL468" s="16">
        <v>-9.2086449637782994E-2</v>
      </c>
      <c r="AM468" s="16">
        <v>-0.24207311905474099</v>
      </c>
      <c r="AN468" s="16">
        <v>-0.60377969735138204</v>
      </c>
      <c r="AO468" s="16">
        <v>-4.4555372462836598E-2</v>
      </c>
      <c r="AP468" s="16">
        <v>0.69586614698916505</v>
      </c>
      <c r="AW468" s="5">
        <v>463</v>
      </c>
      <c r="AX468" s="16">
        <v>4.5526325440746099E-2</v>
      </c>
      <c r="AY468" s="16">
        <v>0.416152774675564</v>
      </c>
      <c r="AZ468" s="16">
        <v>0.90815429398752101</v>
      </c>
    </row>
    <row r="469" spans="28:52">
      <c r="AB469" s="5">
        <v>464</v>
      </c>
      <c r="AC469" s="16">
        <v>0.12990727435913399</v>
      </c>
      <c r="AD469" s="16">
        <v>0.75073422969107395</v>
      </c>
      <c r="AE469" s="16">
        <v>0.427051621671036</v>
      </c>
      <c r="AF469" s="16">
        <v>0.65484885855979702</v>
      </c>
      <c r="AG469" s="16">
        <v>5.8045283391625797E-2</v>
      </c>
      <c r="AH469" s="16">
        <v>0.46952950987443898</v>
      </c>
      <c r="AJ469" s="5">
        <v>464</v>
      </c>
      <c r="AK469" s="16">
        <v>0.42203154922631197</v>
      </c>
      <c r="AL469" s="16">
        <v>-6.6954237426800206E-2</v>
      </c>
      <c r="AM469" s="16">
        <v>-0.34864150430016599</v>
      </c>
      <c r="AN469" s="16">
        <v>-0.55313521894179496</v>
      </c>
      <c r="AO469" s="16">
        <v>-7.3390044926145204E-2</v>
      </c>
      <c r="AP469" s="16">
        <v>0.62008945636859603</v>
      </c>
      <c r="AW469" s="5">
        <v>464</v>
      </c>
      <c r="AX469" s="16">
        <v>9.8991950799174E-2</v>
      </c>
      <c r="AY469" s="16">
        <v>0.23415749297146901</v>
      </c>
      <c r="AZ469" s="16">
        <v>0.96714572910338503</v>
      </c>
    </row>
    <row r="470" spans="28:52">
      <c r="AB470" s="5">
        <v>465</v>
      </c>
      <c r="AC470" s="16">
        <v>0.10186196932852699</v>
      </c>
      <c r="AD470" s="16">
        <v>0.60532107222748399</v>
      </c>
      <c r="AE470" s="16">
        <v>0.76810845260388305</v>
      </c>
      <c r="AF470" s="16">
        <v>0.12698367301960001</v>
      </c>
      <c r="AG470" s="16">
        <v>0.50419438332443201</v>
      </c>
      <c r="AH470" s="16">
        <v>0.27588634461112799</v>
      </c>
      <c r="AJ470" s="5">
        <v>465</v>
      </c>
      <c r="AK470" s="16">
        <v>0.75500208405273805</v>
      </c>
      <c r="AL470" s="16">
        <v>8.8957705188035793E-2</v>
      </c>
      <c r="AM470" s="16">
        <v>-0.62738601434119801</v>
      </c>
      <c r="AN470" s="16">
        <v>-0.10852013173483301</v>
      </c>
      <c r="AO470" s="16">
        <v>-0.12761606971153899</v>
      </c>
      <c r="AP470" s="16">
        <v>1.9562426546798E-2</v>
      </c>
      <c r="AW470" s="5">
        <v>465</v>
      </c>
      <c r="AX470" s="16">
        <v>0.30911362636280898</v>
      </c>
      <c r="AY470" s="16">
        <v>-0.59089511767397795</v>
      </c>
      <c r="AZ470" s="16">
        <v>0.74517898891043599</v>
      </c>
    </row>
    <row r="471" spans="28:52">
      <c r="AB471" s="5">
        <v>466</v>
      </c>
      <c r="AC471" s="16">
        <v>0.34232028882037502</v>
      </c>
      <c r="AD471" s="16">
        <v>0.38549765561418498</v>
      </c>
      <c r="AE471" s="16">
        <v>0.666067579527723</v>
      </c>
      <c r="AF471" s="16">
        <v>0.868491087608251</v>
      </c>
      <c r="AG471" s="16">
        <v>0.46652473978966702</v>
      </c>
      <c r="AH471" s="16">
        <v>0.51540698794779505</v>
      </c>
      <c r="AJ471" s="5">
        <v>466</v>
      </c>
      <c r="AK471" s="16">
        <v>0.53944463457227099</v>
      </c>
      <c r="AL471" s="16">
        <v>0.26105448859098501</v>
      </c>
      <c r="AM471" s="16">
        <v>-0.67469981414800095</v>
      </c>
      <c r="AN471" s="16">
        <v>-0.388656586290475</v>
      </c>
      <c r="AO471" s="16">
        <v>0.13525517957572999</v>
      </c>
      <c r="AP471" s="16">
        <v>0.12760209769948999</v>
      </c>
      <c r="AW471" s="5">
        <v>466</v>
      </c>
      <c r="AX471" s="16">
        <v>0.62955428800193503</v>
      </c>
      <c r="AY471" s="16">
        <v>-0.22362439688751401</v>
      </c>
      <c r="AZ471" s="16">
        <v>0.74407897968968995</v>
      </c>
    </row>
    <row r="472" spans="28:52">
      <c r="AB472" s="5">
        <v>467</v>
      </c>
      <c r="AC472" s="16">
        <v>0.59248113838201799</v>
      </c>
      <c r="AD472" s="16">
        <v>0.92620269770196995</v>
      </c>
      <c r="AE472" s="16">
        <v>0.992421025270525</v>
      </c>
      <c r="AF472" s="16">
        <v>8.0911016512020095E-2</v>
      </c>
      <c r="AG472" s="16">
        <v>0.48735513847873402</v>
      </c>
      <c r="AH472" s="16">
        <v>0.41276847078702</v>
      </c>
      <c r="AJ472" s="5">
        <v>467</v>
      </c>
      <c r="AK472" s="16">
        <v>0.647940542322059</v>
      </c>
      <c r="AL472" s="16">
        <v>7.5282492373012697E-2</v>
      </c>
      <c r="AM472" s="16">
        <v>-0.59116975258362503</v>
      </c>
      <c r="AN472" s="16">
        <v>-0.36852436315626302</v>
      </c>
      <c r="AO472" s="16">
        <v>-5.67707897384334E-2</v>
      </c>
      <c r="AP472" s="16">
        <v>0.29324187078324998</v>
      </c>
      <c r="AW472" s="5">
        <v>467</v>
      </c>
      <c r="AX472" s="16">
        <v>0.33177317860204703</v>
      </c>
      <c r="AY472" s="16">
        <v>-0.22885980722028901</v>
      </c>
      <c r="AZ472" s="16">
        <v>0.915177439986263</v>
      </c>
    </row>
    <row r="473" spans="28:52">
      <c r="AB473" s="5">
        <v>468</v>
      </c>
      <c r="AC473" s="16">
        <v>0.16882986766663399</v>
      </c>
      <c r="AD473" s="16">
        <v>7.2469783395709003E-2</v>
      </c>
      <c r="AE473" s="16">
        <v>6.1435677085031005E-4</v>
      </c>
      <c r="AF473" s="16">
        <v>0.49103531845920001</v>
      </c>
      <c r="AG473" s="16">
        <v>0.211158630329185</v>
      </c>
      <c r="AH473" s="16">
        <v>0.88436618265570899</v>
      </c>
      <c r="AJ473" s="5">
        <v>468</v>
      </c>
      <c r="AK473" s="16">
        <v>0.58919637234029199</v>
      </c>
      <c r="AL473" s="16">
        <v>-0.36381362171270598</v>
      </c>
      <c r="AM473" s="16">
        <v>-0.14039464447570199</v>
      </c>
      <c r="AN473" s="16">
        <v>-0.159541179819947</v>
      </c>
      <c r="AO473" s="16">
        <v>-0.44880172786458999</v>
      </c>
      <c r="AP473" s="16">
        <v>0.52335480153265401</v>
      </c>
      <c r="AW473" s="5">
        <v>468</v>
      </c>
      <c r="AX473" s="16">
        <v>-0.46754984627456098</v>
      </c>
      <c r="AY473" s="16">
        <v>-0.133230499058555</v>
      </c>
      <c r="AZ473" s="16">
        <v>0.87386885498448097</v>
      </c>
    </row>
    <row r="474" spans="28:52">
      <c r="AB474" s="5">
        <v>469</v>
      </c>
      <c r="AC474" s="16">
        <v>0.67003441895307503</v>
      </c>
      <c r="AD474" s="16">
        <v>0.37362451365294702</v>
      </c>
      <c r="AE474" s="16">
        <v>0.36288568615475097</v>
      </c>
      <c r="AF474" s="16">
        <v>8.9585930754143493E-5</v>
      </c>
      <c r="AG474" s="16">
        <v>0.60985428096762895</v>
      </c>
      <c r="AH474" s="16">
        <v>0.479945091648047</v>
      </c>
      <c r="AJ474" s="5">
        <v>469</v>
      </c>
      <c r="AK474" s="16">
        <v>0.30586514309999002</v>
      </c>
      <c r="AL474" s="16">
        <v>0.183852070563602</v>
      </c>
      <c r="AM474" s="16">
        <v>-0.49238288953875697</v>
      </c>
      <c r="AN474" s="16">
        <v>-0.629752382169671</v>
      </c>
      <c r="AO474" s="16">
        <v>0.18651774643876601</v>
      </c>
      <c r="AP474" s="16">
        <v>0.44590031160606902</v>
      </c>
      <c r="AW474" s="5">
        <v>469</v>
      </c>
      <c r="AX474" s="16">
        <v>0.51860932646586</v>
      </c>
      <c r="AY474" s="16">
        <v>0.26502984134669999</v>
      </c>
      <c r="AZ474" s="16">
        <v>0.81289824100302499</v>
      </c>
    </row>
    <row r="475" spans="28:52">
      <c r="AB475" s="5">
        <v>470</v>
      </c>
      <c r="AC475" s="16">
        <v>0.89028151306741798</v>
      </c>
      <c r="AD475" s="16">
        <v>0.65400009942876602</v>
      </c>
      <c r="AE475" s="16">
        <v>0.39756147315190798</v>
      </c>
      <c r="AF475" s="16">
        <v>0.15213072960384999</v>
      </c>
      <c r="AG475" s="16">
        <v>0.27228007213600303</v>
      </c>
      <c r="AH475" s="16">
        <v>0.362446044429167</v>
      </c>
      <c r="AJ475" s="5">
        <v>470</v>
      </c>
      <c r="AK475" s="16">
        <v>0.76555556227452104</v>
      </c>
      <c r="AL475" s="16">
        <v>-0.14807064216224999</v>
      </c>
      <c r="AM475" s="16">
        <v>-0.43955550176500202</v>
      </c>
      <c r="AN475" s="16">
        <v>-0.12789564469794801</v>
      </c>
      <c r="AO475" s="16">
        <v>-0.32600006050951802</v>
      </c>
      <c r="AP475" s="16">
        <v>0.27596628686019797</v>
      </c>
      <c r="AW475" s="5">
        <v>470</v>
      </c>
      <c r="AX475" s="16">
        <v>-8.2160276408769398E-2</v>
      </c>
      <c r="AY475" s="16">
        <v>-0.44231472890671403</v>
      </c>
      <c r="AZ475" s="16">
        <v>0.89308866848989299</v>
      </c>
    </row>
    <row r="476" spans="28:52">
      <c r="AB476" s="5">
        <v>471</v>
      </c>
      <c r="AC476" s="16">
        <v>0.15733189109863399</v>
      </c>
      <c r="AD476" s="16">
        <v>0.41868765765182803</v>
      </c>
      <c r="AE476" s="16">
        <v>0.57299079353993698</v>
      </c>
      <c r="AF476" s="16">
        <v>0.65761315818541699</v>
      </c>
      <c r="AG476" s="16">
        <v>0.24494786289036499</v>
      </c>
      <c r="AH476" s="16">
        <v>0.96090826179587696</v>
      </c>
      <c r="AJ476" s="5">
        <v>471</v>
      </c>
      <c r="AK476" s="16">
        <v>0.60295215664065305</v>
      </c>
      <c r="AL476" s="16">
        <v>-0.173539620730366</v>
      </c>
      <c r="AM476" s="16">
        <v>-0.349514681681034</v>
      </c>
      <c r="AN476" s="16">
        <v>-0.36316553523072798</v>
      </c>
      <c r="AO476" s="16">
        <v>-0.25343747495961899</v>
      </c>
      <c r="AP476" s="16">
        <v>0.53670515596109503</v>
      </c>
      <c r="AW476" s="5">
        <v>471</v>
      </c>
      <c r="AX476" s="16">
        <v>-9.5206774878813794E-2</v>
      </c>
      <c r="AY476" s="16">
        <v>-5.0638197322077798E-2</v>
      </c>
      <c r="AZ476" s="16">
        <v>0.994168719903055</v>
      </c>
    </row>
    <row r="477" spans="28:52">
      <c r="AB477" s="5">
        <v>472</v>
      </c>
      <c r="AC477" s="16">
        <v>0.10255700805331799</v>
      </c>
      <c r="AD477" s="16">
        <v>0.68505133916889605</v>
      </c>
      <c r="AE477" s="16">
        <v>0.97115971728666595</v>
      </c>
      <c r="AF477" s="16">
        <v>0.77943246750758799</v>
      </c>
      <c r="AG477" s="16">
        <v>0.479341660383996</v>
      </c>
      <c r="AH477" s="16">
        <v>0.55534623302844199</v>
      </c>
      <c r="AJ477" s="5">
        <v>472</v>
      </c>
      <c r="AK477" s="16">
        <v>0.63437454707357599</v>
      </c>
      <c r="AL477" s="16">
        <v>0.15388139548806501</v>
      </c>
      <c r="AM477" s="16">
        <v>-0.64373310086382796</v>
      </c>
      <c r="AN477" s="16">
        <v>-0.34857447742943998</v>
      </c>
      <c r="AO477" s="16">
        <v>9.3585537902526692E-3</v>
      </c>
      <c r="AP477" s="16">
        <v>0.194693081941374</v>
      </c>
      <c r="AW477" s="5">
        <v>472</v>
      </c>
      <c r="AX477" s="16">
        <v>0.456395617026845</v>
      </c>
      <c r="AY477" s="16">
        <v>-0.28311796005763301</v>
      </c>
      <c r="AZ477" s="16">
        <v>0.84353260820825404</v>
      </c>
    </row>
    <row r="478" spans="28:52">
      <c r="AB478" s="5">
        <v>473</v>
      </c>
      <c r="AC478" s="16">
        <v>0.104994308584294</v>
      </c>
      <c r="AD478" s="16">
        <v>0.51640284584709695</v>
      </c>
      <c r="AE478" s="16">
        <v>0.99314105538032804</v>
      </c>
      <c r="AF478" s="16">
        <v>0.164718133940286</v>
      </c>
      <c r="AG478" s="16">
        <v>0.28003854116618698</v>
      </c>
      <c r="AH478" s="16">
        <v>0.88777846835414398</v>
      </c>
      <c r="AJ478" s="5">
        <v>473</v>
      </c>
      <c r="AK478" s="16">
        <v>0.40803484427347603</v>
      </c>
      <c r="AL478" s="16">
        <v>0.109279148949063</v>
      </c>
      <c r="AM478" s="16">
        <v>-0.49320933936560901</v>
      </c>
      <c r="AN478" s="16">
        <v>-0.58618661858940202</v>
      </c>
      <c r="AO478" s="16">
        <v>8.5174495092133401E-2</v>
      </c>
      <c r="AP478" s="16">
        <v>0.47690746964033898</v>
      </c>
      <c r="AW478" s="5">
        <v>473</v>
      </c>
      <c r="AX478" s="16">
        <v>0.40059177989879902</v>
      </c>
      <c r="AY478" s="16">
        <v>0.176810699262275</v>
      </c>
      <c r="AZ478" s="16">
        <v>0.89903515100352904</v>
      </c>
    </row>
    <row r="479" spans="28:52">
      <c r="AB479" s="5">
        <v>474</v>
      </c>
      <c r="AC479" s="16">
        <v>0.65117556178888403</v>
      </c>
      <c r="AD479" s="16">
        <v>0.80643949058049103</v>
      </c>
      <c r="AE479" s="16">
        <v>4.3391369720366502E-2</v>
      </c>
      <c r="AF479" s="16">
        <v>0.84261766817760497</v>
      </c>
      <c r="AG479" s="16">
        <v>0.79049536346734195</v>
      </c>
      <c r="AH479" s="16">
        <v>0.34955847667509499</v>
      </c>
      <c r="AJ479" s="5">
        <v>474</v>
      </c>
      <c r="AK479" s="16">
        <v>0.307149154208255</v>
      </c>
      <c r="AL479" s="16">
        <v>-6.5776071168375701E-3</v>
      </c>
      <c r="AM479" s="16">
        <v>-0.33281777870722801</v>
      </c>
      <c r="AN479" s="16">
        <v>-0.62685719047343802</v>
      </c>
      <c r="AO479" s="16">
        <v>2.56686244989736E-2</v>
      </c>
      <c r="AP479" s="16">
        <v>0.63343479759027599</v>
      </c>
      <c r="AW479" s="5">
        <v>474</v>
      </c>
      <c r="AX479" s="16">
        <v>0.19841506822937999</v>
      </c>
      <c r="AY479" s="16">
        <v>0.371968134921838</v>
      </c>
      <c r="AZ479" s="16">
        <v>0.90679168901551099</v>
      </c>
    </row>
    <row r="480" spans="28:52">
      <c r="AB480" s="5">
        <v>475</v>
      </c>
      <c r="AC480" s="16">
        <v>0.701691357924484</v>
      </c>
      <c r="AD480" s="16">
        <v>0.85708138745366702</v>
      </c>
      <c r="AE480" s="16">
        <v>0.91265486363899495</v>
      </c>
      <c r="AF480" s="16">
        <v>0.927706962979858</v>
      </c>
      <c r="AG480" s="16">
        <v>0.211890684665686</v>
      </c>
      <c r="AH480" s="16">
        <v>5.5807537535168497E-2</v>
      </c>
      <c r="AJ480" s="5">
        <v>475</v>
      </c>
      <c r="AK480" s="16">
        <v>0.13776206872094701</v>
      </c>
      <c r="AL480" s="16">
        <v>-0.27280317471473597</v>
      </c>
      <c r="AM480" s="16">
        <v>3.2472400424089803E-2</v>
      </c>
      <c r="AN480" s="16">
        <v>-0.51142362940471098</v>
      </c>
      <c r="AO480" s="16">
        <v>-0.17023446914503701</v>
      </c>
      <c r="AP480" s="16">
        <v>0.78422680411944801</v>
      </c>
      <c r="AW480" s="5">
        <v>475</v>
      </c>
      <c r="AX480" s="16">
        <v>-0.30696306780761101</v>
      </c>
      <c r="AY480" s="16">
        <v>0.55620724389060305</v>
      </c>
      <c r="AZ480" s="16">
        <v>0.77227402934454203</v>
      </c>
    </row>
    <row r="481" spans="28:52">
      <c r="AB481" s="5">
        <v>476</v>
      </c>
      <c r="AC481" s="16">
        <v>0.70383143530438597</v>
      </c>
      <c r="AD481" s="16">
        <v>0.37740634759663799</v>
      </c>
      <c r="AE481" s="16">
        <v>0.302173631740079</v>
      </c>
      <c r="AF481" s="16">
        <v>9.2091335633571303E-2</v>
      </c>
      <c r="AG481" s="16">
        <v>1.88756623658454E-2</v>
      </c>
      <c r="AH481" s="16">
        <v>0.15251294075888999</v>
      </c>
      <c r="AJ481" s="5">
        <v>476</v>
      </c>
      <c r="AK481" s="16">
        <v>0.67743626960710102</v>
      </c>
      <c r="AL481" s="16">
        <v>-0.329558924636985</v>
      </c>
      <c r="AM481" s="16">
        <v>-0.215491457719825</v>
      </c>
      <c r="AN481" s="16">
        <v>-7.8466191115645206E-2</v>
      </c>
      <c r="AO481" s="16">
        <v>-0.46194481188727499</v>
      </c>
      <c r="AP481" s="16">
        <v>0.40802511575263101</v>
      </c>
      <c r="AW481" s="5">
        <v>476</v>
      </c>
      <c r="AX481" s="16">
        <v>-0.41461276158443899</v>
      </c>
      <c r="AY481" s="16">
        <v>-0.31071080014776398</v>
      </c>
      <c r="AZ481" s="16">
        <v>0.85530991914221999</v>
      </c>
    </row>
    <row r="482" spans="28:52">
      <c r="AB482" s="5">
        <v>477</v>
      </c>
      <c r="AC482" s="16">
        <v>0.18688652868153699</v>
      </c>
      <c r="AD482" s="16">
        <v>0.214783049697611</v>
      </c>
      <c r="AE482" s="16">
        <v>0.86728927382337795</v>
      </c>
      <c r="AF482" s="16">
        <v>0.21810670174524199</v>
      </c>
      <c r="AG482" s="16">
        <v>0.91270516556742298</v>
      </c>
      <c r="AH482" s="16">
        <v>0.13237397415378399</v>
      </c>
      <c r="AJ482" s="5">
        <v>477</v>
      </c>
      <c r="AK482" s="16">
        <v>0.78260218443652996</v>
      </c>
      <c r="AL482" s="16">
        <v>-0.211763302247469</v>
      </c>
      <c r="AM482" s="16">
        <v>-0.36822503220256603</v>
      </c>
      <c r="AN482" s="16">
        <v>2.53516007917906E-2</v>
      </c>
      <c r="AO482" s="16">
        <v>-0.41437715223396399</v>
      </c>
      <c r="AP482" s="16">
        <v>0.18641170145567801</v>
      </c>
      <c r="AW482" s="5">
        <v>477</v>
      </c>
      <c r="AX482" s="16">
        <v>-0.22408282220221501</v>
      </c>
      <c r="AY482" s="16">
        <v>-0.57433364371473905</v>
      </c>
      <c r="AZ482" s="16">
        <v>0.78735490930123897</v>
      </c>
    </row>
    <row r="483" spans="28:52">
      <c r="AB483" s="5">
        <v>478</v>
      </c>
      <c r="AC483" s="16">
        <v>0.73715463222281796</v>
      </c>
      <c r="AD483" s="16">
        <v>0.53069008295985398</v>
      </c>
      <c r="AE483" s="16">
        <v>0.243174671161316</v>
      </c>
      <c r="AF483" s="16">
        <v>0.102699964006252</v>
      </c>
      <c r="AG483" s="16">
        <v>0.377647128867588</v>
      </c>
      <c r="AH483" s="16">
        <v>0.461049259797564</v>
      </c>
      <c r="AJ483" s="5">
        <v>478</v>
      </c>
      <c r="AK483" s="16">
        <v>0.67271499118465705</v>
      </c>
      <c r="AL483" s="16">
        <v>8.4506778115840606E-2</v>
      </c>
      <c r="AM483" s="16">
        <v>-0.60833253345809801</v>
      </c>
      <c r="AN483" s="16">
        <v>-0.327322569422692</v>
      </c>
      <c r="AO483" s="16">
        <v>-6.43824577265589E-2</v>
      </c>
      <c r="AP483" s="16">
        <v>0.24281579130685099</v>
      </c>
      <c r="AW483" s="5">
        <v>478</v>
      </c>
      <c r="AX483" s="16">
        <v>0.34140461448138698</v>
      </c>
      <c r="AY483" s="16">
        <v>-0.29704907978025202</v>
      </c>
      <c r="AZ483" s="16">
        <v>0.89174252573073198</v>
      </c>
    </row>
    <row r="484" spans="28:52">
      <c r="AB484" s="5">
        <v>479</v>
      </c>
      <c r="AC484" s="16">
        <v>0.96963913960302095</v>
      </c>
      <c r="AD484" s="16">
        <v>0.59151003020610304</v>
      </c>
      <c r="AE484" s="16">
        <v>0.55805941729576103</v>
      </c>
      <c r="AF484" s="16">
        <v>0.82767772094152903</v>
      </c>
      <c r="AG484" s="16">
        <v>0.59741160310635</v>
      </c>
      <c r="AH484" s="16">
        <v>0.387730511815429</v>
      </c>
      <c r="AJ484" s="5">
        <v>479</v>
      </c>
      <c r="AK484" s="16">
        <v>0.57863593146570502</v>
      </c>
      <c r="AL484" s="16">
        <v>-8.2879200891057797E-2</v>
      </c>
      <c r="AM484" s="16">
        <v>-0.422320372996773</v>
      </c>
      <c r="AN484" s="16">
        <v>-0.434001229016307</v>
      </c>
      <c r="AO484" s="16">
        <v>-0.156315558468932</v>
      </c>
      <c r="AP484" s="16">
        <v>0.51688042990736505</v>
      </c>
      <c r="AW484" s="5">
        <v>479</v>
      </c>
      <c r="AX484" s="16">
        <v>7.0280299655798698E-2</v>
      </c>
      <c r="AY484" s="16">
        <v>-1.11691505471481E-2</v>
      </c>
      <c r="AZ484" s="16">
        <v>0.99746475074219398</v>
      </c>
    </row>
    <row r="485" spans="28:52">
      <c r="AB485" s="5">
        <v>480</v>
      </c>
      <c r="AC485" s="16">
        <v>0.123186929317899</v>
      </c>
      <c r="AD485" s="16">
        <v>0.973536553446262</v>
      </c>
      <c r="AE485" s="16">
        <v>0.43987582581295698</v>
      </c>
      <c r="AF485" s="16">
        <v>0.68704347459887405</v>
      </c>
      <c r="AG485" s="16">
        <v>0.66840416304599104</v>
      </c>
      <c r="AH485" s="16">
        <v>0.49295903932759799</v>
      </c>
      <c r="AJ485" s="5">
        <v>480</v>
      </c>
      <c r="AK485" s="16">
        <v>0.61447033937775497</v>
      </c>
      <c r="AL485" s="16">
        <v>-0.420467459245149</v>
      </c>
      <c r="AM485" s="16">
        <v>-7.1586962119584499E-2</v>
      </c>
      <c r="AN485" s="16">
        <v>4.0838007790335001E-2</v>
      </c>
      <c r="AO485" s="16">
        <v>-0.54288337725817004</v>
      </c>
      <c r="AP485" s="16">
        <v>0.37962945145481403</v>
      </c>
      <c r="AW485" s="5">
        <v>480</v>
      </c>
      <c r="AX485" s="16">
        <v>-0.60789210208358502</v>
      </c>
      <c r="AY485" s="16">
        <v>-0.32393141542058401</v>
      </c>
      <c r="AZ485" s="16">
        <v>0.72493836222950003</v>
      </c>
    </row>
    <row r="486" spans="28:52">
      <c r="AB486" s="5">
        <v>481</v>
      </c>
      <c r="AC486" s="16">
        <v>0.26313250154623002</v>
      </c>
      <c r="AD486" s="16">
        <v>0.33564528268590799</v>
      </c>
      <c r="AE486" s="16">
        <v>0.86038536324123605</v>
      </c>
      <c r="AF486" s="16">
        <v>0.74487004460658801</v>
      </c>
      <c r="AG486" s="16">
        <v>0.61284052584679405</v>
      </c>
      <c r="AH486" s="16">
        <v>0.73606569591071902</v>
      </c>
      <c r="AJ486" s="5">
        <v>481</v>
      </c>
      <c r="AK486" s="16">
        <v>0.77199310225791495</v>
      </c>
      <c r="AL486" s="16">
        <v>-4.4812004325687103E-3</v>
      </c>
      <c r="AM486" s="16">
        <v>-0.56702047870913697</v>
      </c>
      <c r="AN486" s="16">
        <v>-0.14001010918478499</v>
      </c>
      <c r="AO486" s="16">
        <v>-0.20497262354877799</v>
      </c>
      <c r="AP486" s="16">
        <v>0.14449130961735299</v>
      </c>
      <c r="AW486" s="5">
        <v>481</v>
      </c>
      <c r="AX486" s="16">
        <v>0.163040756017654</v>
      </c>
      <c r="AY486" s="16">
        <v>-0.51929798424341</v>
      </c>
      <c r="AZ486" s="16">
        <v>0.83889648682628704</v>
      </c>
    </row>
    <row r="487" spans="28:52">
      <c r="AB487" s="5">
        <v>482</v>
      </c>
      <c r="AC487" s="16">
        <v>0.31297892730377502</v>
      </c>
      <c r="AD487" s="16">
        <v>0.88602302859850002</v>
      </c>
      <c r="AE487" s="16">
        <v>0.19643791638288199</v>
      </c>
      <c r="AF487" s="16">
        <v>0.86807589005653596</v>
      </c>
      <c r="AG487" s="16">
        <v>0.19467029574653</v>
      </c>
      <c r="AH487" s="16">
        <v>0.74294355061573403</v>
      </c>
      <c r="AJ487" s="5">
        <v>482</v>
      </c>
      <c r="AK487" s="16">
        <v>0.58297156500145098</v>
      </c>
      <c r="AL487" s="16">
        <v>-0.28676354561307499</v>
      </c>
      <c r="AM487" s="16">
        <v>-0.22409094094274101</v>
      </c>
      <c r="AN487" s="16">
        <v>-0.27957336998257198</v>
      </c>
      <c r="AO487" s="16">
        <v>-0.35888062405870902</v>
      </c>
      <c r="AP487" s="16">
        <v>0.56633691559564703</v>
      </c>
      <c r="AW487" s="5">
        <v>482</v>
      </c>
      <c r="AX487" s="16">
        <v>-0.30953229819989198</v>
      </c>
      <c r="AY487" s="16">
        <v>-5.1773894869563297E-2</v>
      </c>
      <c r="AZ487" s="16">
        <v>0.94947839409468104</v>
      </c>
    </row>
    <row r="488" spans="28:52">
      <c r="AB488" s="5">
        <v>483</v>
      </c>
      <c r="AC488" s="16">
        <v>0.28138095154121401</v>
      </c>
      <c r="AD488" s="16">
        <v>0.868033783507832</v>
      </c>
      <c r="AE488" s="16">
        <v>0.47799153862323701</v>
      </c>
      <c r="AF488" s="16">
        <v>0.122023785211892</v>
      </c>
      <c r="AG488" s="16">
        <v>0.420440647342114</v>
      </c>
      <c r="AH488" s="16">
        <v>0.99822644715339104</v>
      </c>
      <c r="AJ488" s="5">
        <v>483</v>
      </c>
      <c r="AK488" s="16">
        <v>0.286107580477795</v>
      </c>
      <c r="AL488" s="16">
        <v>0.187223343229692</v>
      </c>
      <c r="AM488" s="16">
        <v>-0.48298289450001902</v>
      </c>
      <c r="AN488" s="16">
        <v>-0.63837364549289699</v>
      </c>
      <c r="AO488" s="16">
        <v>0.196875314022223</v>
      </c>
      <c r="AP488" s="16">
        <v>0.45115030226320402</v>
      </c>
      <c r="AW488" s="5">
        <v>483</v>
      </c>
      <c r="AX488" s="16">
        <v>0.52292961831682105</v>
      </c>
      <c r="AY488" s="16">
        <v>0.28872617349295099</v>
      </c>
      <c r="AZ488" s="16">
        <v>0.80198616588763505</v>
      </c>
    </row>
    <row r="489" spans="28:52">
      <c r="AB489" s="5">
        <v>484</v>
      </c>
      <c r="AC489" s="16">
        <v>0.35718675717456499</v>
      </c>
      <c r="AD489" s="16">
        <v>0.62863586938131899</v>
      </c>
      <c r="AE489" s="16">
        <v>0.76870398128643302</v>
      </c>
      <c r="AF489" s="16">
        <v>0.65484416528091105</v>
      </c>
      <c r="AG489" s="16">
        <v>0.364380647685703</v>
      </c>
      <c r="AH489" s="16">
        <v>1.84479374257491E-2</v>
      </c>
      <c r="AJ489" s="5">
        <v>484</v>
      </c>
      <c r="AK489" s="16">
        <v>0.35602972633211599</v>
      </c>
      <c r="AL489" s="16">
        <v>-0.167865325981572</v>
      </c>
      <c r="AM489" s="16">
        <v>-0.21381724168317801</v>
      </c>
      <c r="AN489" s="16">
        <v>-0.53454630950403603</v>
      </c>
      <c r="AO489" s="16">
        <v>-0.14221248464893699</v>
      </c>
      <c r="AP489" s="16">
        <v>0.70241163548560803</v>
      </c>
      <c r="AW489" s="5">
        <v>484</v>
      </c>
      <c r="AX489" s="16">
        <v>-8.6645709928805395E-2</v>
      </c>
      <c r="AY489" s="16">
        <v>0.330904904876413</v>
      </c>
      <c r="AZ489" s="16">
        <v>0.93967785157081196</v>
      </c>
    </row>
    <row r="490" spans="28:52">
      <c r="AB490" s="5">
        <v>485</v>
      </c>
      <c r="AC490" s="16">
        <v>0.68327002849842799</v>
      </c>
      <c r="AD490" s="16">
        <v>6.3352844739037406E-2</v>
      </c>
      <c r="AE490" s="16">
        <v>0.51630331538267804</v>
      </c>
      <c r="AF490" s="16">
        <v>0.99965146723501297</v>
      </c>
      <c r="AG490" s="16">
        <v>0.49784462718595901</v>
      </c>
      <c r="AH490" s="16">
        <v>0.86555754771999704</v>
      </c>
      <c r="AJ490" s="5">
        <v>485</v>
      </c>
      <c r="AK490" s="16">
        <v>0.80513190251645905</v>
      </c>
      <c r="AL490" s="16">
        <v>-8.3567963029095804E-2</v>
      </c>
      <c r="AM490" s="16">
        <v>-0.492705908801989</v>
      </c>
      <c r="AN490" s="16">
        <v>2.0358543758146101E-2</v>
      </c>
      <c r="AO490" s="16">
        <v>-0.312425993714469</v>
      </c>
      <c r="AP490" s="16">
        <v>6.3209419270949696E-2</v>
      </c>
      <c r="AW490" s="5">
        <v>485</v>
      </c>
      <c r="AX490" s="16">
        <v>-3.6597754242020902E-3</v>
      </c>
      <c r="AY490" s="16">
        <v>-0.663347581929154</v>
      </c>
      <c r="AZ490" s="16">
        <v>0.74830247408082295</v>
      </c>
    </row>
    <row r="491" spans="28:52">
      <c r="AB491" s="5">
        <v>486</v>
      </c>
      <c r="AC491" s="16">
        <v>0.64871009951180503</v>
      </c>
      <c r="AD491" s="16">
        <v>0.40024496481956101</v>
      </c>
      <c r="AE491" s="16">
        <v>0.70568693373066904</v>
      </c>
      <c r="AF491" s="16">
        <v>0.358621953251827</v>
      </c>
      <c r="AG491" s="16">
        <v>0.73416562305788902</v>
      </c>
      <c r="AH491" s="16">
        <v>0.24903624867986199</v>
      </c>
      <c r="AJ491" s="5">
        <v>486</v>
      </c>
      <c r="AK491" s="16">
        <v>0.48136184746715099</v>
      </c>
      <c r="AL491" s="16">
        <v>-0.40948915226076099</v>
      </c>
      <c r="AM491" s="16">
        <v>-3.2357662480339902E-2</v>
      </c>
      <c r="AN491" s="16">
        <v>-0.191561458782848</v>
      </c>
      <c r="AO491" s="16">
        <v>-0.44900418498681099</v>
      </c>
      <c r="AP491" s="16">
        <v>0.60105061104361002</v>
      </c>
      <c r="AW491" s="5">
        <v>486</v>
      </c>
      <c r="AX491" s="16">
        <v>-0.55527032267725496</v>
      </c>
      <c r="AY491" s="16">
        <v>1.8281462461774301E-2</v>
      </c>
      <c r="AZ491" s="16">
        <v>0.83146897490669402</v>
      </c>
    </row>
    <row r="492" spans="28:52">
      <c r="AB492" s="5">
        <v>487</v>
      </c>
      <c r="AC492" s="16">
        <v>0.56721757330768297</v>
      </c>
      <c r="AD492" s="16">
        <v>0.63886180860431896</v>
      </c>
      <c r="AE492" s="16">
        <v>0.46983135414910299</v>
      </c>
      <c r="AF492" s="16">
        <v>0.73969120356604201</v>
      </c>
      <c r="AG492" s="16">
        <v>0.21781813523766599</v>
      </c>
      <c r="AH492" s="16">
        <v>0.369314175423127</v>
      </c>
      <c r="AJ492" s="5">
        <v>487</v>
      </c>
      <c r="AK492" s="16">
        <v>0.30347027243351499</v>
      </c>
      <c r="AL492" s="16">
        <v>-0.30178056731594699</v>
      </c>
      <c r="AM492" s="16">
        <v>-4.63377386375474E-2</v>
      </c>
      <c r="AN492" s="16">
        <v>-0.44199849241071199</v>
      </c>
      <c r="AO492" s="16">
        <v>-0.25713253379596801</v>
      </c>
      <c r="AP492" s="16">
        <v>0.74377905972665903</v>
      </c>
      <c r="AW492" s="5">
        <v>487</v>
      </c>
      <c r="AX492" s="16">
        <v>-0.34366218824718398</v>
      </c>
      <c r="AY492" s="16">
        <v>0.3607789156415</v>
      </c>
      <c r="AZ492" s="16">
        <v>0.86702645526301303</v>
      </c>
    </row>
    <row r="493" spans="28:52">
      <c r="AB493" s="5">
        <v>488</v>
      </c>
      <c r="AC493" s="16">
        <v>0.69206015612372096</v>
      </c>
      <c r="AD493" s="16">
        <v>0.40016534541597598</v>
      </c>
      <c r="AE493" s="16">
        <v>9.7191098413440702E-2</v>
      </c>
      <c r="AF493" s="16">
        <v>0.42939006829776</v>
      </c>
      <c r="AG493" s="16">
        <v>0.961430463895387</v>
      </c>
      <c r="AH493" s="16">
        <v>0.493589195484748</v>
      </c>
      <c r="AJ493" s="5">
        <v>488</v>
      </c>
      <c r="AK493" s="16">
        <v>0.13645068411437999</v>
      </c>
      <c r="AL493" s="16">
        <v>0.12392331125438701</v>
      </c>
      <c r="AM493" s="16">
        <v>-0.33582788971154998</v>
      </c>
      <c r="AN493" s="16">
        <v>-0.69671124742560098</v>
      </c>
      <c r="AO493" s="16">
        <v>0.19937720559717001</v>
      </c>
      <c r="AP493" s="16">
        <v>0.57278793617121304</v>
      </c>
      <c r="AW493" s="5">
        <v>488</v>
      </c>
      <c r="AX493" s="16">
        <v>0.40478490290964703</v>
      </c>
      <c r="AY493" s="16">
        <v>0.51295908976661397</v>
      </c>
      <c r="AZ493" s="16">
        <v>0.75698226800444701</v>
      </c>
    </row>
    <row r="494" spans="28:52">
      <c r="AB494" s="5">
        <v>489</v>
      </c>
      <c r="AC494" s="16">
        <v>0.30337241853098001</v>
      </c>
      <c r="AD494" s="16">
        <v>0.82901034761784798</v>
      </c>
      <c r="AE494" s="16">
        <v>0.812504716807814</v>
      </c>
      <c r="AF494" s="16">
        <v>0.66353865503418297</v>
      </c>
      <c r="AG494" s="16">
        <v>0.99913261427709499</v>
      </c>
      <c r="AH494" s="16">
        <v>0.30669932334729699</v>
      </c>
      <c r="AJ494" s="5">
        <v>489</v>
      </c>
      <c r="AK494" s="16">
        <v>0.63651337077829195</v>
      </c>
      <c r="AL494" s="16">
        <v>-0.35639023042644902</v>
      </c>
      <c r="AM494" s="16">
        <v>-0.16873781140879501</v>
      </c>
      <c r="AN494" s="16">
        <v>-0.102022042864981</v>
      </c>
      <c r="AO494" s="16">
        <v>-0.467775559369497</v>
      </c>
      <c r="AP494" s="16">
        <v>0.45841227329142997</v>
      </c>
      <c r="AW494" s="5">
        <v>489</v>
      </c>
      <c r="AX494" s="16">
        <v>-0.46102014273285402</v>
      </c>
      <c r="AY494" s="16">
        <v>-0.23618162990548999</v>
      </c>
      <c r="AZ494" s="16">
        <v>0.85538217478782796</v>
      </c>
    </row>
    <row r="495" spans="28:52">
      <c r="AB495" s="5">
        <v>490</v>
      </c>
      <c r="AC495" s="16">
        <v>0.41644411018314598</v>
      </c>
      <c r="AD495" s="16">
        <v>0.363895455730745</v>
      </c>
      <c r="AE495" s="16">
        <v>0.131816395243123</v>
      </c>
      <c r="AF495" s="16">
        <v>4.7760869519928299E-2</v>
      </c>
      <c r="AG495" s="16">
        <v>0.238260714796001</v>
      </c>
      <c r="AH495" s="16">
        <v>0.72750733292563896</v>
      </c>
      <c r="AJ495" s="5">
        <v>490</v>
      </c>
      <c r="AK495" s="16">
        <v>0.29306312378289201</v>
      </c>
      <c r="AL495" s="16">
        <v>-4.7787014629923102E-2</v>
      </c>
      <c r="AM495" s="16">
        <v>-0.28689641773519903</v>
      </c>
      <c r="AN495" s="16">
        <v>-0.619667299662508</v>
      </c>
      <c r="AO495" s="16">
        <v>-6.1667060476928402E-3</v>
      </c>
      <c r="AP495" s="16">
        <v>0.66745431429243096</v>
      </c>
      <c r="AW495" s="5">
        <v>490</v>
      </c>
      <c r="AX495" s="16">
        <v>0.12496944310468699</v>
      </c>
      <c r="AY495" s="16">
        <v>0.40083017923553599</v>
      </c>
      <c r="AZ495" s="16">
        <v>0.90758900723068603</v>
      </c>
    </row>
    <row r="496" spans="28:52">
      <c r="AB496" s="5">
        <v>491</v>
      </c>
      <c r="AC496" s="16">
        <v>0.224415753469383</v>
      </c>
      <c r="AD496" s="16">
        <v>0.346400630742907</v>
      </c>
      <c r="AE496" s="16">
        <v>0.97330144995356005</v>
      </c>
      <c r="AF496" s="16">
        <v>0.38530899017647302</v>
      </c>
      <c r="AG496" s="16">
        <v>0.62682708617633898</v>
      </c>
      <c r="AH496" s="16">
        <v>0.85859286880503405</v>
      </c>
      <c r="AJ496" s="5">
        <v>491</v>
      </c>
      <c r="AK496" s="16">
        <v>0.63371698714314895</v>
      </c>
      <c r="AL496" s="16">
        <v>-8.0745066137573596E-2</v>
      </c>
      <c r="AM496" s="16">
        <v>-0.45211914605345399</v>
      </c>
      <c r="AN496" s="16">
        <v>-0.37869406875682099</v>
      </c>
      <c r="AO496" s="16">
        <v>-0.18159784108969401</v>
      </c>
      <c r="AP496" s="16">
        <v>0.45943913489439397</v>
      </c>
      <c r="AW496" s="5">
        <v>491</v>
      </c>
      <c r="AX496" s="16">
        <v>6.9844825656696696E-2</v>
      </c>
      <c r="AY496" s="16">
        <v>-0.11547685990711</v>
      </c>
      <c r="AZ496" s="16">
        <v>0.99085155051179896</v>
      </c>
    </row>
    <row r="497" spans="28:52">
      <c r="AB497" s="5">
        <v>492</v>
      </c>
      <c r="AC497" s="16">
        <v>0.83001739935469199</v>
      </c>
      <c r="AD497" s="16">
        <v>0.261780940967898</v>
      </c>
      <c r="AE497" s="16">
        <v>0.84807330863069097</v>
      </c>
      <c r="AF497" s="16">
        <v>0.74821182884028603</v>
      </c>
      <c r="AG497" s="16">
        <v>0.25888634040939501</v>
      </c>
      <c r="AH497" s="16">
        <v>0.41508220547062402</v>
      </c>
      <c r="AJ497" s="5">
        <v>492</v>
      </c>
      <c r="AK497" s="16">
        <v>0.45443482555870801</v>
      </c>
      <c r="AL497" s="16">
        <v>-0.147178373895506</v>
      </c>
      <c r="AM497" s="16">
        <v>-0.29298082848026302</v>
      </c>
      <c r="AN497" s="16">
        <v>-0.49610003520589102</v>
      </c>
      <c r="AO497" s="16">
        <v>-0.16145399707844399</v>
      </c>
      <c r="AP497" s="16">
        <v>0.643278409101397</v>
      </c>
      <c r="AW497" s="5">
        <v>492</v>
      </c>
      <c r="AX497" s="16">
        <v>-4.41297160555819E-2</v>
      </c>
      <c r="AY497" s="16">
        <v>0.19557400961225799</v>
      </c>
      <c r="AZ497" s="16">
        <v>0.97969555205450698</v>
      </c>
    </row>
    <row r="498" spans="28:52">
      <c r="AB498" s="5">
        <v>493</v>
      </c>
      <c r="AC498" s="16">
        <v>0.79781301129765503</v>
      </c>
      <c r="AD498" s="16">
        <v>9.5820518512922295E-2</v>
      </c>
      <c r="AE498" s="16">
        <v>0.78754913703625995</v>
      </c>
      <c r="AF498" s="16">
        <v>0.824065774976114</v>
      </c>
      <c r="AG498" s="16">
        <v>9.1381989358846297E-2</v>
      </c>
      <c r="AH498" s="16">
        <v>0.72003798263379004</v>
      </c>
      <c r="AJ498" s="5">
        <v>493</v>
      </c>
      <c r="AK498" s="16">
        <v>0.60032572126462103</v>
      </c>
      <c r="AL498" s="16">
        <v>-0.21792559508494</v>
      </c>
      <c r="AM498" s="16">
        <v>-0.30424083085442799</v>
      </c>
      <c r="AN498" s="16">
        <v>-0.33157263543098198</v>
      </c>
      <c r="AO498" s="16">
        <v>-0.29608489041019298</v>
      </c>
      <c r="AP498" s="16">
        <v>0.54949823051592295</v>
      </c>
      <c r="AW498" s="5">
        <v>493</v>
      </c>
      <c r="AX498" s="16">
        <v>-0.17801857847015501</v>
      </c>
      <c r="AY498" s="16">
        <v>-5.4368677854436602E-2</v>
      </c>
      <c r="AZ498" s="16">
        <v>0.98252401106789899</v>
      </c>
    </row>
    <row r="499" spans="28:52">
      <c r="AB499" s="5">
        <v>494</v>
      </c>
      <c r="AC499" s="16">
        <v>0.90553630185821299</v>
      </c>
      <c r="AD499" s="16">
        <v>0.38793174007880199</v>
      </c>
      <c r="AE499" s="16">
        <v>0.75108275457762697</v>
      </c>
      <c r="AF499" s="16">
        <v>0.75631078850130895</v>
      </c>
      <c r="AG499" s="16">
        <v>0.69805756388659201</v>
      </c>
      <c r="AH499" s="16">
        <v>0.54952501833967904</v>
      </c>
      <c r="AJ499" s="5">
        <v>494</v>
      </c>
      <c r="AK499" s="16">
        <v>0.70696784735972096</v>
      </c>
      <c r="AL499" s="16">
        <v>2.6799950358417701E-2</v>
      </c>
      <c r="AM499" s="16">
        <v>-0.57619160986357998</v>
      </c>
      <c r="AN499" s="16">
        <v>-0.28727942970246001</v>
      </c>
      <c r="AO499" s="16">
        <v>-0.13077623749614101</v>
      </c>
      <c r="AP499" s="16">
        <v>0.26047947934404198</v>
      </c>
      <c r="AW499" s="5">
        <v>494</v>
      </c>
      <c r="AX499" s="16">
        <v>0.240624129209562</v>
      </c>
      <c r="AY499" s="16">
        <v>-0.33321168026135201</v>
      </c>
      <c r="AZ499" s="16">
        <v>0.91163040979931798</v>
      </c>
    </row>
    <row r="500" spans="28:52">
      <c r="AB500" s="5">
        <v>495</v>
      </c>
      <c r="AC500" s="16">
        <v>0.41802651986616302</v>
      </c>
      <c r="AD500" s="16">
        <v>0.91479947181768995</v>
      </c>
      <c r="AE500" s="16">
        <v>0.79195346578096204</v>
      </c>
      <c r="AF500" s="16">
        <v>0.81638569544736905</v>
      </c>
      <c r="AG500" s="16">
        <v>0.408859817101203</v>
      </c>
      <c r="AH500" s="16">
        <v>0.21007243680547</v>
      </c>
      <c r="AJ500" s="5">
        <v>495</v>
      </c>
      <c r="AK500" s="16">
        <v>0.40768014877950498</v>
      </c>
      <c r="AL500" s="16">
        <v>-0.23930647616936701</v>
      </c>
      <c r="AM500" s="16">
        <v>-0.174923757308383</v>
      </c>
      <c r="AN500" s="16">
        <v>-0.456159949218577</v>
      </c>
      <c r="AO500" s="16">
        <v>-0.23275639147112201</v>
      </c>
      <c r="AP500" s="16">
        <v>0.69546642538794401</v>
      </c>
      <c r="AW500" s="5">
        <v>495</v>
      </c>
      <c r="AX500" s="16">
        <v>-0.21692825788520101</v>
      </c>
      <c r="AY500" s="16">
        <v>0.24914824983768799</v>
      </c>
      <c r="AZ500" s="16">
        <v>0.94385765853025305</v>
      </c>
    </row>
    <row r="501" spans="28:52">
      <c r="AB501" s="5">
        <v>496</v>
      </c>
      <c r="AC501" s="16">
        <v>0.220106742480176</v>
      </c>
      <c r="AD501" s="16">
        <v>0.63726768440606396</v>
      </c>
      <c r="AE501" s="16">
        <v>0.11437070504294999</v>
      </c>
      <c r="AF501" s="16">
        <v>0.677571096590183</v>
      </c>
      <c r="AG501" s="16">
        <v>0.25883801367278497</v>
      </c>
      <c r="AH501" s="16">
        <v>0.60126468827131296</v>
      </c>
      <c r="AJ501" s="5">
        <v>496</v>
      </c>
      <c r="AK501" s="16">
        <v>0.13869353651925401</v>
      </c>
      <c r="AL501" s="16">
        <v>0.12764791579493401</v>
      </c>
      <c r="AM501" s="16">
        <v>-0.34042987309795403</v>
      </c>
      <c r="AN501" s="16">
        <v>-0.696173967513942</v>
      </c>
      <c r="AO501" s="16">
        <v>0.20173633657869899</v>
      </c>
      <c r="AP501" s="16">
        <v>0.56852605171900805</v>
      </c>
      <c r="AW501" s="5">
        <v>496</v>
      </c>
      <c r="AX501" s="16">
        <v>0.41129944053849699</v>
      </c>
      <c r="AY501" s="16">
        <v>0.50832083828795604</v>
      </c>
      <c r="AZ501" s="16">
        <v>0.75659942959283699</v>
      </c>
    </row>
    <row r="502" spans="28:52">
      <c r="AB502" s="5">
        <v>497</v>
      </c>
      <c r="AC502" s="16">
        <v>9.4255722722666802E-2</v>
      </c>
      <c r="AD502" s="16">
        <v>0.71605394260079502</v>
      </c>
      <c r="AE502" s="16">
        <v>0.83368649014457596</v>
      </c>
      <c r="AF502" s="16">
        <v>0.17010417657127599</v>
      </c>
      <c r="AG502" s="16">
        <v>8.1764700278859001E-2</v>
      </c>
      <c r="AH502" s="16">
        <v>0.65286069787855505</v>
      </c>
      <c r="AJ502" s="5">
        <v>497</v>
      </c>
      <c r="AK502" s="16">
        <v>0.32706428772331397</v>
      </c>
      <c r="AL502" s="16">
        <v>0.27391836996997898</v>
      </c>
      <c r="AM502" s="16">
        <v>-0.57312501294929696</v>
      </c>
      <c r="AN502" s="16">
        <v>-0.57937521126492397</v>
      </c>
      <c r="AO502" s="16">
        <v>0.24606072522598299</v>
      </c>
      <c r="AP502" s="16">
        <v>0.30545684129494499</v>
      </c>
      <c r="AW502" s="5">
        <v>497</v>
      </c>
      <c r="AX502" s="16">
        <v>0.66105832914195894</v>
      </c>
      <c r="AY502" s="16">
        <v>0.14355642792318901</v>
      </c>
      <c r="AZ502" s="16">
        <v>0.73647364999105502</v>
      </c>
    </row>
    <row r="503" spans="28:52">
      <c r="AB503" s="5">
        <v>498</v>
      </c>
      <c r="AC503" s="16">
        <v>0.60133139129403601</v>
      </c>
      <c r="AD503" s="16">
        <v>0.462159684198794</v>
      </c>
      <c r="AE503" s="16">
        <v>0.713881688808638</v>
      </c>
      <c r="AF503" s="16">
        <v>0.69015105267445598</v>
      </c>
      <c r="AG503" s="16">
        <v>0.17138863390963799</v>
      </c>
      <c r="AH503" s="16">
        <v>0.35060003168744203</v>
      </c>
      <c r="AJ503" s="5">
        <v>498</v>
      </c>
      <c r="AK503" s="16">
        <v>0.182534347668806</v>
      </c>
      <c r="AL503" s="16">
        <v>-0.153015886990537</v>
      </c>
      <c r="AM503" s="16">
        <v>-0.11676351855738699</v>
      </c>
      <c r="AN503" s="16">
        <v>-0.59936219868663199</v>
      </c>
      <c r="AO503" s="16">
        <v>-6.5770829111418599E-2</v>
      </c>
      <c r="AP503" s="16">
        <v>0.75237808567717002</v>
      </c>
      <c r="AW503" s="5">
        <v>498</v>
      </c>
      <c r="AX503" s="16">
        <v>-7.6178339001257006E-2</v>
      </c>
      <c r="AY503" s="16">
        <v>0.53660699469828999</v>
      </c>
      <c r="AZ503" s="16">
        <v>0.84038669372010499</v>
      </c>
    </row>
    <row r="504" spans="28:52">
      <c r="AB504" s="5">
        <v>499</v>
      </c>
      <c r="AC504" s="16">
        <v>0.25298869306236299</v>
      </c>
      <c r="AD504" s="16">
        <v>0.86700438051114104</v>
      </c>
      <c r="AE504" s="16">
        <v>0.98295052876567501</v>
      </c>
      <c r="AF504" s="16">
        <v>0.20641254701820599</v>
      </c>
      <c r="AG504" s="16">
        <v>0.15834792448283999</v>
      </c>
      <c r="AH504" s="16">
        <v>0.22206391961847199</v>
      </c>
      <c r="AJ504" s="5">
        <v>499</v>
      </c>
      <c r="AK504" s="16">
        <v>0.58190498043862204</v>
      </c>
      <c r="AL504" s="16">
        <v>1.1645821370886199E-2</v>
      </c>
      <c r="AM504" s="16">
        <v>-0.50749518881901101</v>
      </c>
      <c r="AN504" s="16">
        <v>-0.45197029230070401</v>
      </c>
      <c r="AO504" s="16">
        <v>-7.4409791619610893E-2</v>
      </c>
      <c r="AP504" s="16">
        <v>0.44032447092981702</v>
      </c>
      <c r="AW504" s="5">
        <v>499</v>
      </c>
      <c r="AX504" s="16">
        <v>0.23400348684761199</v>
      </c>
      <c r="AY504" s="16">
        <v>-5.0940027983475501E-2</v>
      </c>
      <c r="AZ504" s="16">
        <v>0.97090034566035199</v>
      </c>
    </row>
    <row r="505" spans="28:52">
      <c r="AB505" s="5">
        <v>500</v>
      </c>
      <c r="AC505" s="16">
        <v>0.524470194529432</v>
      </c>
      <c r="AD505" s="16">
        <v>0.868228529180189</v>
      </c>
      <c r="AE505" s="16">
        <v>0.58524974502940696</v>
      </c>
      <c r="AF505" s="16">
        <v>8.0758013300102599E-2</v>
      </c>
      <c r="AG505" s="16">
        <v>0.95847953102115102</v>
      </c>
      <c r="AH505" s="16">
        <v>0.33419918416274902</v>
      </c>
      <c r="AJ505" s="5">
        <v>500</v>
      </c>
      <c r="AK505" s="16">
        <v>0.70855926958596704</v>
      </c>
      <c r="AL505" s="16">
        <v>-9.0297112142653804E-2</v>
      </c>
      <c r="AM505" s="16">
        <v>-0.47656103717667703</v>
      </c>
      <c r="AN505" s="16">
        <v>-0.27483566759907702</v>
      </c>
      <c r="AO505" s="16">
        <v>-0.23199823240928899</v>
      </c>
      <c r="AP505" s="16">
        <v>0.36513277974173097</v>
      </c>
      <c r="AW505" s="5">
        <v>500</v>
      </c>
      <c r="AX505" s="16">
        <v>4.1231052130129703E-2</v>
      </c>
      <c r="AY505" s="16">
        <v>-0.27889297649134098</v>
      </c>
      <c r="AZ505" s="16">
        <v>0.95943666211777201</v>
      </c>
    </row>
  </sheetData>
  <phoneticPr fontId="4"/>
  <pageMargins left="0.75" right="0.75" top="1" bottom="1" header="0.5" footer="0.5"/>
  <pageSetup paperSize="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I155"/>
  <sheetViews>
    <sheetView topLeftCell="AU1" workbookViewId="0">
      <selection activeCell="BE72" sqref="BE72"/>
    </sheetView>
  </sheetViews>
  <sheetFormatPr baseColWidth="10" defaultRowHeight="12" x14ac:dyDescent="0"/>
  <cols>
    <col min="25" max="25" width="14.33203125" customWidth="1"/>
    <col min="48" max="48" width="14.33203125" style="2" customWidth="1"/>
    <col min="49" max="60" width="8.83203125" style="2" customWidth="1"/>
    <col min="61" max="61" width="7.33203125" style="2" customWidth="1"/>
  </cols>
  <sheetData>
    <row r="2" spans="2:60" ht="15">
      <c r="B2" s="22" t="s">
        <v>283</v>
      </c>
    </row>
    <row r="3" spans="2:60" ht="13" thickBot="1">
      <c r="Y3" s="9" t="s">
        <v>342</v>
      </c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V3" s="9" t="s">
        <v>347</v>
      </c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</row>
    <row r="4" spans="2:60" ht="13" thickTop="1">
      <c r="Y4" s="42" t="s">
        <v>160</v>
      </c>
      <c r="Z4" s="11" t="s">
        <v>508</v>
      </c>
      <c r="AA4" s="11" t="s">
        <v>509</v>
      </c>
      <c r="AB4" s="11" t="s">
        <v>510</v>
      </c>
      <c r="AC4" s="11" t="s">
        <v>511</v>
      </c>
      <c r="AD4" s="11" t="s">
        <v>512</v>
      </c>
      <c r="AE4" s="11" t="s">
        <v>513</v>
      </c>
      <c r="AF4" s="11" t="s">
        <v>514</v>
      </c>
      <c r="AG4" s="11" t="s">
        <v>515</v>
      </c>
      <c r="AH4" s="54" t="s">
        <v>516</v>
      </c>
      <c r="AI4" s="54" t="s">
        <v>477</v>
      </c>
      <c r="AJ4" s="54" t="s">
        <v>478</v>
      </c>
      <c r="AK4" s="54" t="s">
        <v>479</v>
      </c>
      <c r="AL4" s="54" t="s">
        <v>480</v>
      </c>
      <c r="AM4" s="54" t="s">
        <v>481</v>
      </c>
      <c r="AN4" s="54" t="s">
        <v>482</v>
      </c>
      <c r="AO4" s="54" t="s">
        <v>483</v>
      </c>
      <c r="AP4" s="54" t="s">
        <v>484</v>
      </c>
      <c r="AQ4" s="54" t="s">
        <v>485</v>
      </c>
      <c r="AR4" s="11" t="s">
        <v>486</v>
      </c>
      <c r="AS4" s="54" t="s">
        <v>487</v>
      </c>
      <c r="AV4" s="42" t="s">
        <v>160</v>
      </c>
      <c r="AW4" s="83" t="s">
        <v>508</v>
      </c>
      <c r="AX4" s="83" t="s">
        <v>509</v>
      </c>
      <c r="AY4" s="83" t="s">
        <v>510</v>
      </c>
      <c r="AZ4" s="83" t="s">
        <v>511</v>
      </c>
      <c r="BA4" s="83" t="s">
        <v>512</v>
      </c>
      <c r="BB4" s="83" t="s">
        <v>513</v>
      </c>
      <c r="BC4" s="83" t="s">
        <v>514</v>
      </c>
      <c r="BD4" s="83" t="s">
        <v>515</v>
      </c>
      <c r="BE4" s="84" t="s">
        <v>516</v>
      </c>
      <c r="BF4" s="84" t="s">
        <v>477</v>
      </c>
      <c r="BG4" s="84" t="s">
        <v>478</v>
      </c>
      <c r="BH4" s="84" t="s">
        <v>479</v>
      </c>
    </row>
    <row r="5" spans="2:60">
      <c r="H5" t="s">
        <v>147</v>
      </c>
      <c r="Y5" s="44" t="s">
        <v>537</v>
      </c>
      <c r="Z5">
        <v>7.6230000000000002</v>
      </c>
      <c r="AA5">
        <v>8.1609999999999996</v>
      </c>
      <c r="AB5">
        <v>9.8650000000000002</v>
      </c>
      <c r="AC5">
        <v>7.5330000000000004</v>
      </c>
      <c r="AD5">
        <v>12.734</v>
      </c>
      <c r="AE5">
        <v>4.484</v>
      </c>
      <c r="AF5">
        <v>14.259</v>
      </c>
      <c r="AG5">
        <v>7.4429999999999996</v>
      </c>
      <c r="AH5">
        <v>15.244999999999999</v>
      </c>
      <c r="AI5">
        <v>3.8559999999999999</v>
      </c>
      <c r="AJ5">
        <v>15.244999999999999</v>
      </c>
      <c r="AK5">
        <v>9.5060000000000002</v>
      </c>
      <c r="AL5">
        <v>17.308</v>
      </c>
      <c r="AM5">
        <v>4.3049999999999997</v>
      </c>
      <c r="AN5">
        <v>16.321000000000002</v>
      </c>
      <c r="AO5">
        <v>7.2640000000000002</v>
      </c>
      <c r="AP5">
        <v>20.356999999999999</v>
      </c>
      <c r="AQ5">
        <v>7.085</v>
      </c>
      <c r="AR5">
        <v>23.405999999999999</v>
      </c>
      <c r="AS5">
        <v>7.8920000000000003</v>
      </c>
      <c r="AV5" s="69" t="s">
        <v>537</v>
      </c>
      <c r="AW5" s="2">
        <f>(Z27+(AR27*(-1)))/2</f>
        <v>-0.52690558874450244</v>
      </c>
      <c r="AX5" s="2">
        <f>(AA27+AS27)/2</f>
        <v>8.50363404200844E-2</v>
      </c>
      <c r="AY5" s="2">
        <f>(AB27+(AP27*(-1)))/2</f>
        <v>-0.35026868322230298</v>
      </c>
      <c r="AZ5" s="2">
        <f>(AC27+AQ27)/2</f>
        <v>3.7130280020074805E-2</v>
      </c>
      <c r="BA5" s="2">
        <f>(AD27+(AL27*(-1)))/2</f>
        <v>-0.152700063878146</v>
      </c>
      <c r="BB5" s="2">
        <f>(AE27+AM27)/2</f>
        <v>-0.15746718781883801</v>
      </c>
      <c r="BC5" s="2">
        <f>(AF27+(AN27*(-1)))/2</f>
        <v>-6.8838485861555554E-2</v>
      </c>
      <c r="BD5" s="2">
        <f>(AG27+AO27)/2</f>
        <v>4.0101253615421599E-2</v>
      </c>
      <c r="BE5" s="2">
        <f>AH27</f>
        <v>5.7705644411535501E-4</v>
      </c>
      <c r="BF5" s="2">
        <f>AI27</f>
        <v>-0.19342246800176499</v>
      </c>
      <c r="BG5" s="2">
        <f>AJ27</f>
        <v>5.84529982538969E-4</v>
      </c>
      <c r="BH5" s="2">
        <f>AK27</f>
        <v>0.18382109552827999</v>
      </c>
    </row>
    <row r="6" spans="2:60">
      <c r="H6" s="7" t="s">
        <v>125</v>
      </c>
      <c r="I6" s="7"/>
      <c r="J6" s="7"/>
      <c r="Y6" s="44" t="s">
        <v>306</v>
      </c>
      <c r="Z6">
        <v>3.5539999999999998</v>
      </c>
      <c r="AA6">
        <v>6.585</v>
      </c>
      <c r="AB6">
        <v>5.6959999999999997</v>
      </c>
      <c r="AC6">
        <v>5.383</v>
      </c>
      <c r="AD6">
        <v>6.48</v>
      </c>
      <c r="AE6">
        <v>2.613</v>
      </c>
      <c r="AF6">
        <v>7.7859999999999996</v>
      </c>
      <c r="AG6">
        <v>5.7480000000000002</v>
      </c>
      <c r="AH6">
        <v>8.8840000000000003</v>
      </c>
      <c r="AI6">
        <v>1.829</v>
      </c>
      <c r="AJ6">
        <v>8.9879999999999995</v>
      </c>
      <c r="AK6">
        <v>6.585</v>
      </c>
      <c r="AL6">
        <v>11.183</v>
      </c>
      <c r="AM6">
        <v>3.1349999999999998</v>
      </c>
      <c r="AN6">
        <v>9.9809999999999999</v>
      </c>
      <c r="AO6">
        <v>5.6440000000000001</v>
      </c>
      <c r="AP6">
        <v>12.803000000000001</v>
      </c>
      <c r="AQ6">
        <v>5.1210000000000004</v>
      </c>
      <c r="AR6">
        <v>14.214</v>
      </c>
      <c r="AS6">
        <v>6.3230000000000004</v>
      </c>
      <c r="AV6" s="69" t="s">
        <v>306</v>
      </c>
      <c r="AW6" s="2">
        <f t="shared" ref="AW6:AW22" si="0">(Z28+(AR28*(-1)))/2</f>
        <v>-0.48056918133239701</v>
      </c>
      <c r="AX6" s="2">
        <f t="shared" ref="AX6:AX22" si="1">(AA28+AS28)/2</f>
        <v>0.14065146166203002</v>
      </c>
      <c r="AY6" s="2">
        <f t="shared" ref="AY6:AY22" si="2">(AB28+(AP28*(-1)))/2</f>
        <v>-0.32030356829647849</v>
      </c>
      <c r="AZ6" s="2">
        <f t="shared" ref="AZ6:AZ22" si="3">(AC28+AQ28)/2</f>
        <v>3.1452899683418203E-2</v>
      </c>
      <c r="BA6" s="2">
        <f t="shared" ref="BA6:BA22" si="4">(AD28+(AL28*(-1)))/2</f>
        <v>-0.21268225373447902</v>
      </c>
      <c r="BB6" s="2">
        <f t="shared" ref="BB6:BB22" si="5">(AE28+AM28)/2</f>
        <v>-0.18220623495066701</v>
      </c>
      <c r="BC6" s="2">
        <f t="shared" ref="BC6:BC22" si="6">(AF28+(AN28*(-1)))/2</f>
        <v>-9.89018649944058E-2</v>
      </c>
      <c r="BD6" s="2">
        <f t="shared" ref="BD6:BD22" si="7">(AG28+AO28)/2</f>
        <v>7.227010214080655E-2</v>
      </c>
      <c r="BE6" s="2">
        <f t="shared" ref="BE6:BE22" si="8">AH28</f>
        <v>-1.2963898178480799E-2</v>
      </c>
      <c r="BF6" s="2">
        <f t="shared" ref="BF6:BF22" si="9">AI28</f>
        <v>-0.27658943914918499</v>
      </c>
      <c r="BG6" s="2">
        <f t="shared" ref="BG6:BG22" si="10">AJ28</f>
        <v>6.3212070832571196E-3</v>
      </c>
      <c r="BH6" s="2">
        <f t="shared" ref="BH6:BH22" si="11">AK28</f>
        <v>0.152252982078009</v>
      </c>
    </row>
    <row r="7" spans="2:60">
      <c r="H7" s="23" t="s">
        <v>138</v>
      </c>
      <c r="I7" s="24" t="s">
        <v>139</v>
      </c>
      <c r="J7" s="23" t="s">
        <v>140</v>
      </c>
      <c r="Y7" s="44" t="s">
        <v>307</v>
      </c>
      <c r="Z7">
        <v>17.231000000000002</v>
      </c>
      <c r="AA7">
        <v>19.911000000000001</v>
      </c>
      <c r="AB7">
        <v>23.548999999999999</v>
      </c>
      <c r="AC7">
        <v>15.316000000000001</v>
      </c>
      <c r="AD7">
        <v>28.335000000000001</v>
      </c>
      <c r="AE7">
        <v>10.721</v>
      </c>
      <c r="AF7">
        <v>26.611999999999998</v>
      </c>
      <c r="AG7">
        <v>20.294</v>
      </c>
      <c r="AH7">
        <v>32.93</v>
      </c>
      <c r="AI7">
        <v>8.9979999999999993</v>
      </c>
      <c r="AJ7">
        <v>32.354999999999997</v>
      </c>
      <c r="AK7">
        <v>23.166</v>
      </c>
      <c r="AL7">
        <v>37.142000000000003</v>
      </c>
      <c r="AM7">
        <v>10.721</v>
      </c>
      <c r="AN7">
        <v>38.673000000000002</v>
      </c>
      <c r="AO7">
        <v>20.677</v>
      </c>
      <c r="AP7">
        <v>42.311</v>
      </c>
      <c r="AQ7">
        <v>15.316000000000001</v>
      </c>
      <c r="AR7">
        <v>48.246000000000002</v>
      </c>
      <c r="AS7">
        <v>21.634</v>
      </c>
      <c r="AV7" s="69" t="s">
        <v>307</v>
      </c>
      <c r="AW7" s="2">
        <f t="shared" si="0"/>
        <v>-0.48902132493806599</v>
      </c>
      <c r="AX7" s="2">
        <f t="shared" si="1"/>
        <v>0.1287284476654055</v>
      </c>
      <c r="AY7" s="2">
        <f t="shared" si="2"/>
        <v>-0.29474592035521197</v>
      </c>
      <c r="AZ7" s="2">
        <f t="shared" si="3"/>
        <v>-4.31083989409249E-2</v>
      </c>
      <c r="BA7" s="2">
        <f t="shared" si="4"/>
        <v>-0.13835557619488001</v>
      </c>
      <c r="BB7" s="2">
        <f t="shared" si="5"/>
        <v>-0.18708421819648702</v>
      </c>
      <c r="BC7" s="2">
        <f t="shared" si="6"/>
        <v>-0.18987161457178051</v>
      </c>
      <c r="BD7" s="2">
        <f t="shared" si="7"/>
        <v>0.1199098728334435</v>
      </c>
      <c r="BE7" s="2">
        <f t="shared" si="8"/>
        <v>-9.8793798030469594E-3</v>
      </c>
      <c r="BF7" s="2">
        <f t="shared" si="9"/>
        <v>-0.241616524386424</v>
      </c>
      <c r="BG7" s="2">
        <f t="shared" si="10"/>
        <v>1.3953499419382799E-3</v>
      </c>
      <c r="BH7" s="2">
        <f t="shared" si="11"/>
        <v>0.20472511766355</v>
      </c>
    </row>
    <row r="8" spans="2:60">
      <c r="H8" s="5" t="s">
        <v>141</v>
      </c>
      <c r="I8" s="25">
        <v>1.94</v>
      </c>
      <c r="J8" s="5">
        <v>7.77</v>
      </c>
      <c r="Y8" s="44" t="s">
        <v>308</v>
      </c>
      <c r="Z8">
        <v>10.419</v>
      </c>
      <c r="AA8">
        <v>8.9610000000000003</v>
      </c>
      <c r="AB8">
        <v>12.816000000000001</v>
      </c>
      <c r="AC8">
        <v>7.3979999999999997</v>
      </c>
      <c r="AD8">
        <v>16.254000000000001</v>
      </c>
      <c r="AE8">
        <v>5.1050000000000004</v>
      </c>
      <c r="AF8">
        <v>16.358000000000001</v>
      </c>
      <c r="AG8">
        <v>10.211</v>
      </c>
      <c r="AH8">
        <v>18.442</v>
      </c>
      <c r="AI8">
        <v>4.3760000000000003</v>
      </c>
      <c r="AJ8">
        <v>18.442</v>
      </c>
      <c r="AK8">
        <v>10.94</v>
      </c>
      <c r="AL8">
        <v>21.047000000000001</v>
      </c>
      <c r="AM8">
        <v>5.0010000000000003</v>
      </c>
      <c r="AN8">
        <v>20.318000000000001</v>
      </c>
      <c r="AO8">
        <v>10.628</v>
      </c>
      <c r="AP8">
        <v>23.965</v>
      </c>
      <c r="AQ8">
        <v>7.3979999999999997</v>
      </c>
      <c r="AR8">
        <v>27.09</v>
      </c>
      <c r="AS8">
        <v>9.2729999999999997</v>
      </c>
      <c r="AV8" s="69" t="s">
        <v>308</v>
      </c>
      <c r="AW8" s="2">
        <f t="shared" si="0"/>
        <v>-0.50268665030393045</v>
      </c>
      <c r="AX8" s="2">
        <f t="shared" si="1"/>
        <v>7.0921943728701309E-2</v>
      </c>
      <c r="AY8" s="2">
        <f t="shared" si="2"/>
        <v>-0.33589412871936353</v>
      </c>
      <c r="AZ8" s="2">
        <f t="shared" si="3"/>
        <v>-3.1660498137698154E-2</v>
      </c>
      <c r="BA8" s="2">
        <f t="shared" si="4"/>
        <v>-0.144259850883419</v>
      </c>
      <c r="BB8" s="2">
        <f t="shared" si="5"/>
        <v>-0.17367151894289701</v>
      </c>
      <c r="BC8" s="2">
        <f t="shared" si="6"/>
        <v>-0.11987675484654151</v>
      </c>
      <c r="BD8" s="2">
        <f t="shared" si="7"/>
        <v>0.15054516744204199</v>
      </c>
      <c r="BE8" s="2">
        <f t="shared" si="8"/>
        <v>-1.4133868290457799E-2</v>
      </c>
      <c r="BF8" s="2">
        <f t="shared" si="9"/>
        <v>-0.213893553226743</v>
      </c>
      <c r="BG8" s="2">
        <f t="shared" si="10"/>
        <v>3.83985176605477E-3</v>
      </c>
      <c r="BH8" s="2">
        <f t="shared" si="11"/>
        <v>0.18162336504644699</v>
      </c>
    </row>
    <row r="9" spans="2:60">
      <c r="H9" s="5" t="s">
        <v>142</v>
      </c>
      <c r="I9" s="25">
        <v>4.9800000000000004</v>
      </c>
      <c r="J9" s="5">
        <v>7.47</v>
      </c>
      <c r="Y9" s="44" t="s">
        <v>427</v>
      </c>
      <c r="Z9">
        <v>5.2850000000000001</v>
      </c>
      <c r="AA9">
        <v>18.773</v>
      </c>
      <c r="AB9">
        <v>10.115</v>
      </c>
      <c r="AC9">
        <v>14.125</v>
      </c>
      <c r="AD9">
        <v>11.026999999999999</v>
      </c>
      <c r="AE9">
        <v>11.118</v>
      </c>
      <c r="AF9">
        <v>12.757999999999999</v>
      </c>
      <c r="AG9">
        <v>17.678999999999998</v>
      </c>
      <c r="AH9">
        <v>17.132000000000001</v>
      </c>
      <c r="AI9">
        <v>6.1059999999999999</v>
      </c>
      <c r="AJ9">
        <v>16.677</v>
      </c>
      <c r="AK9">
        <v>18.044</v>
      </c>
      <c r="AL9">
        <v>23.146999999999998</v>
      </c>
      <c r="AM9">
        <v>10.935</v>
      </c>
      <c r="AN9">
        <v>21.141999999999999</v>
      </c>
      <c r="AO9">
        <v>17.678999999999998</v>
      </c>
      <c r="AP9">
        <v>24.422999999999998</v>
      </c>
      <c r="AQ9">
        <v>13.852</v>
      </c>
      <c r="AR9">
        <v>28.158999999999999</v>
      </c>
      <c r="AS9">
        <v>17.678999999999998</v>
      </c>
      <c r="AV9" s="69" t="s">
        <v>427</v>
      </c>
      <c r="AW9" s="2">
        <f t="shared" si="0"/>
        <v>-0.45549173924963005</v>
      </c>
      <c r="AX9" s="2">
        <f t="shared" si="1"/>
        <v>0.144757828660729</v>
      </c>
      <c r="AY9" s="2">
        <f t="shared" si="2"/>
        <v>-0.28506111282413599</v>
      </c>
      <c r="AZ9" s="2">
        <f t="shared" si="3"/>
        <v>-2.4533326842768498E-2</v>
      </c>
      <c r="BA9" s="2">
        <f t="shared" si="4"/>
        <v>-0.24148614289418802</v>
      </c>
      <c r="BB9" s="2">
        <f t="shared" si="5"/>
        <v>-0.14246999974819799</v>
      </c>
      <c r="BC9" s="2">
        <f t="shared" si="6"/>
        <v>-0.16709240452997598</v>
      </c>
      <c r="BD9" s="2">
        <f t="shared" si="7"/>
        <v>0.12279397303912001</v>
      </c>
      <c r="BE9" s="2">
        <f t="shared" si="8"/>
        <v>-1.8009937135435799E-4</v>
      </c>
      <c r="BF9" s="2">
        <f t="shared" si="9"/>
        <v>-0.33863197329285499</v>
      </c>
      <c r="BG9" s="2">
        <f t="shared" si="10"/>
        <v>-9.9110806007768407E-3</v>
      </c>
      <c r="BH9" s="2">
        <f t="shared" si="11"/>
        <v>0.137535023075089</v>
      </c>
    </row>
    <row r="10" spans="2:60">
      <c r="H10" s="5" t="s">
        <v>143</v>
      </c>
      <c r="I10" s="25">
        <v>3.3</v>
      </c>
      <c r="J10" s="5">
        <v>6.73</v>
      </c>
      <c r="Y10" s="44" t="s">
        <v>428</v>
      </c>
      <c r="Z10">
        <v>13.561999999999999</v>
      </c>
      <c r="AA10">
        <v>17.989999999999998</v>
      </c>
      <c r="AB10">
        <v>14.946</v>
      </c>
      <c r="AC10">
        <v>14.946</v>
      </c>
      <c r="AD10">
        <v>18.129000000000001</v>
      </c>
      <c r="AE10">
        <v>8.9949999999999992</v>
      </c>
      <c r="AF10">
        <v>17.852</v>
      </c>
      <c r="AG10">
        <v>17.297999999999998</v>
      </c>
      <c r="AH10">
        <v>24.218</v>
      </c>
      <c r="AI10">
        <v>5.12</v>
      </c>
      <c r="AJ10">
        <v>23.803000000000001</v>
      </c>
      <c r="AK10">
        <v>17.852</v>
      </c>
      <c r="AL10">
        <v>30.998999999999999</v>
      </c>
      <c r="AM10">
        <v>9.41</v>
      </c>
      <c r="AN10">
        <v>29.753</v>
      </c>
      <c r="AO10">
        <v>17.852</v>
      </c>
      <c r="AP10">
        <v>32.383000000000003</v>
      </c>
      <c r="AQ10">
        <v>14.391999999999999</v>
      </c>
      <c r="AR10">
        <v>34.182000000000002</v>
      </c>
      <c r="AS10">
        <v>17.713999999999999</v>
      </c>
      <c r="AV10" s="69" t="s">
        <v>428</v>
      </c>
      <c r="AW10" s="2">
        <f t="shared" si="0"/>
        <v>-0.3849125938178965</v>
      </c>
      <c r="AX10" s="2">
        <f t="shared" si="1"/>
        <v>0.1382064442327115</v>
      </c>
      <c r="AY10" s="2">
        <f t="shared" si="2"/>
        <v>-0.32524153192799354</v>
      </c>
      <c r="AZ10" s="2">
        <f t="shared" si="3"/>
        <v>1.9634043166482373E-2</v>
      </c>
      <c r="BA10" s="2">
        <f t="shared" si="4"/>
        <v>-0.24070923166932751</v>
      </c>
      <c r="BB10" s="2">
        <f t="shared" si="5"/>
        <v>-0.185993858361619</v>
      </c>
      <c r="BC10" s="2">
        <f t="shared" si="6"/>
        <v>-0.22272085844400449</v>
      </c>
      <c r="BD10" s="2">
        <f t="shared" si="7"/>
        <v>0.127969260318329</v>
      </c>
      <c r="BE10" s="2">
        <f t="shared" si="8"/>
        <v>-5.5376443592788501E-3</v>
      </c>
      <c r="BF10" s="2">
        <f t="shared" si="9"/>
        <v>-0.33794761710978599</v>
      </c>
      <c r="BG10" s="2">
        <f t="shared" si="10"/>
        <v>-8.5442135551053405E-4</v>
      </c>
      <c r="BH10" s="2">
        <f t="shared" si="11"/>
        <v>0.13831583839797801</v>
      </c>
    </row>
    <row r="11" spans="2:60">
      <c r="H11" s="5"/>
      <c r="I11" s="25"/>
      <c r="J11" s="5"/>
      <c r="Y11" s="44" t="s">
        <v>103</v>
      </c>
      <c r="Z11">
        <v>2.839</v>
      </c>
      <c r="AA11">
        <v>12.276999999999999</v>
      </c>
      <c r="AB11">
        <v>5.89</v>
      </c>
      <c r="AC11">
        <v>8.3030000000000008</v>
      </c>
      <c r="AD11">
        <v>8.8710000000000004</v>
      </c>
      <c r="AE11">
        <v>5.2519999999999998</v>
      </c>
      <c r="AF11">
        <v>9.0129999999999999</v>
      </c>
      <c r="AG11">
        <v>10.645</v>
      </c>
      <c r="AH11">
        <v>12.206</v>
      </c>
      <c r="AI11">
        <v>3.69</v>
      </c>
      <c r="AJ11">
        <v>12.135</v>
      </c>
      <c r="AK11">
        <v>10.715999999999999</v>
      </c>
      <c r="AL11">
        <v>15.683999999999999</v>
      </c>
      <c r="AM11">
        <v>5.3230000000000004</v>
      </c>
      <c r="AN11">
        <v>15.045</v>
      </c>
      <c r="AO11">
        <v>10.361000000000001</v>
      </c>
      <c r="AP11">
        <v>17.884</v>
      </c>
      <c r="AQ11">
        <v>7.9480000000000004</v>
      </c>
      <c r="AR11">
        <v>21.361000000000001</v>
      </c>
      <c r="AS11">
        <v>11.71</v>
      </c>
      <c r="AV11" s="69" t="s">
        <v>103</v>
      </c>
      <c r="AW11" s="2">
        <f t="shared" si="0"/>
        <v>-0.48333829177052601</v>
      </c>
      <c r="AX11" s="2">
        <f t="shared" si="1"/>
        <v>0.1760316839914795</v>
      </c>
      <c r="AY11" s="2">
        <f t="shared" si="2"/>
        <v>-0.31299389958463097</v>
      </c>
      <c r="AZ11" s="2">
        <f t="shared" si="3"/>
        <v>-2.5746693707647851E-2</v>
      </c>
      <c r="BA11" s="2">
        <f t="shared" si="4"/>
        <v>-0.17792858838971048</v>
      </c>
      <c r="BB11" s="2">
        <f t="shared" si="5"/>
        <v>-0.1743451278156285</v>
      </c>
      <c r="BC11" s="2">
        <f t="shared" si="6"/>
        <v>-0.1573571554533045</v>
      </c>
      <c r="BD11" s="2">
        <f t="shared" si="7"/>
        <v>9.826698388817251E-2</v>
      </c>
      <c r="BE11" s="2">
        <f t="shared" si="8"/>
        <v>9.3989668694835396E-4</v>
      </c>
      <c r="BF11" s="2">
        <f t="shared" si="9"/>
        <v>-0.25769703285387302</v>
      </c>
      <c r="BG11" s="2">
        <f t="shared" si="10"/>
        <v>4.3138398735492597E-3</v>
      </c>
      <c r="BH11" s="2">
        <f t="shared" si="11"/>
        <v>0.109283340141122</v>
      </c>
    </row>
    <row r="12" spans="2:60">
      <c r="H12" s="5" t="s">
        <v>144</v>
      </c>
      <c r="I12" s="25">
        <v>1.63</v>
      </c>
      <c r="J12" s="5">
        <v>3.65</v>
      </c>
      <c r="Y12" s="44" t="s">
        <v>280</v>
      </c>
      <c r="Z12">
        <v>12.432</v>
      </c>
      <c r="AA12">
        <v>15.342000000000001</v>
      </c>
      <c r="AB12">
        <v>16.268000000000001</v>
      </c>
      <c r="AC12">
        <v>10.712999999999999</v>
      </c>
      <c r="AD12">
        <v>18.780999999999999</v>
      </c>
      <c r="AE12">
        <v>6.6130000000000004</v>
      </c>
      <c r="AF12">
        <v>20.5</v>
      </c>
      <c r="AG12">
        <v>13.887</v>
      </c>
      <c r="AH12">
        <v>22.881</v>
      </c>
      <c r="AI12">
        <v>4.7610000000000001</v>
      </c>
      <c r="AJ12">
        <v>22.748000000000001</v>
      </c>
      <c r="AK12">
        <v>13.755000000000001</v>
      </c>
      <c r="AL12">
        <v>26.981000000000002</v>
      </c>
      <c r="AM12">
        <v>6.7450000000000001</v>
      </c>
      <c r="AN12">
        <v>25.129000000000001</v>
      </c>
      <c r="AO12">
        <v>13.887</v>
      </c>
      <c r="AP12">
        <v>29.228999999999999</v>
      </c>
      <c r="AQ12">
        <v>9.9190000000000005</v>
      </c>
      <c r="AR12">
        <v>33.329000000000001</v>
      </c>
      <c r="AS12">
        <v>15.342000000000001</v>
      </c>
      <c r="AV12" s="69" t="s">
        <v>280</v>
      </c>
      <c r="AW12" s="2">
        <f t="shared" si="0"/>
        <v>-0.47373785855974349</v>
      </c>
      <c r="AX12" s="2">
        <f t="shared" si="1"/>
        <v>0.19243346853297949</v>
      </c>
      <c r="AY12" s="2">
        <f t="shared" si="2"/>
        <v>-0.29335154247472051</v>
      </c>
      <c r="AZ12" s="2">
        <f t="shared" si="3"/>
        <v>-3.5288448839377658E-2</v>
      </c>
      <c r="BA12" s="2">
        <f t="shared" si="4"/>
        <v>-0.18597427686491252</v>
      </c>
      <c r="BB12" s="2">
        <f t="shared" si="5"/>
        <v>-0.20034992946131749</v>
      </c>
      <c r="BC12" s="2">
        <f t="shared" si="6"/>
        <v>-0.104940065429155</v>
      </c>
      <c r="BD12" s="2">
        <f t="shared" si="7"/>
        <v>0.126542520313012</v>
      </c>
      <c r="BE12" s="2">
        <f t="shared" si="8"/>
        <v>-5.1856968496208598E-3</v>
      </c>
      <c r="BF12" s="2">
        <f t="shared" si="9"/>
        <v>-0.28731257603427901</v>
      </c>
      <c r="BG12" s="2">
        <f t="shared" si="10"/>
        <v>-4.2979806170553999E-4</v>
      </c>
      <c r="BH12" s="2">
        <f t="shared" si="11"/>
        <v>0.12063735494368399</v>
      </c>
    </row>
    <row r="13" spans="2:60">
      <c r="H13" s="5" t="s">
        <v>145</v>
      </c>
      <c r="I13" s="25">
        <v>5.68</v>
      </c>
      <c r="J13" s="5">
        <v>3.77</v>
      </c>
      <c r="Y13" s="44" t="s">
        <v>281</v>
      </c>
      <c r="Z13">
        <v>6.9219999999999997</v>
      </c>
      <c r="AA13">
        <v>11.750999999999999</v>
      </c>
      <c r="AB13">
        <v>8.7729999999999997</v>
      </c>
      <c r="AC13">
        <v>9.7390000000000008</v>
      </c>
      <c r="AD13">
        <v>9.4969999999999999</v>
      </c>
      <c r="AE13">
        <v>9.1750000000000007</v>
      </c>
      <c r="AF13">
        <v>11.750999999999999</v>
      </c>
      <c r="AG13">
        <v>13.038</v>
      </c>
      <c r="AH13">
        <v>14.085000000000001</v>
      </c>
      <c r="AI13">
        <v>5.5529999999999999</v>
      </c>
      <c r="AJ13">
        <v>13.843</v>
      </c>
      <c r="AK13">
        <v>13.038</v>
      </c>
      <c r="AL13">
        <v>18.591999999999999</v>
      </c>
      <c r="AM13">
        <v>9.2560000000000002</v>
      </c>
      <c r="AN13">
        <v>16.338000000000001</v>
      </c>
      <c r="AO13">
        <v>13.441000000000001</v>
      </c>
      <c r="AP13">
        <v>19.558</v>
      </c>
      <c r="AQ13">
        <v>9.7390000000000008</v>
      </c>
      <c r="AR13">
        <v>20.361999999999998</v>
      </c>
      <c r="AS13">
        <v>11.59</v>
      </c>
      <c r="AV13" s="69" t="s">
        <v>281</v>
      </c>
      <c r="AW13" s="2">
        <f t="shared" si="0"/>
        <v>-0.42121990175254553</v>
      </c>
      <c r="AX13" s="2">
        <f t="shared" si="1"/>
        <v>6.6052467225396899E-2</v>
      </c>
      <c r="AY13" s="2">
        <f t="shared" si="2"/>
        <v>-0.33819077275673448</v>
      </c>
      <c r="AZ13" s="2">
        <f t="shared" si="3"/>
        <v>-5.6545236893259604E-2</v>
      </c>
      <c r="BA13" s="2">
        <f t="shared" si="4"/>
        <v>-0.2853098089278685</v>
      </c>
      <c r="BB13" s="2">
        <f t="shared" si="5"/>
        <v>-8.9038253357091507E-2</v>
      </c>
      <c r="BC13" s="2">
        <f t="shared" si="6"/>
        <v>-0.14440027599428201</v>
      </c>
      <c r="BD13" s="2">
        <f t="shared" si="7"/>
        <v>0.16332700757440599</v>
      </c>
      <c r="BE13" s="2">
        <f t="shared" si="8"/>
        <v>-7.1196510909071597E-3</v>
      </c>
      <c r="BF13" s="2">
        <f t="shared" si="9"/>
        <v>-0.31884526508705402</v>
      </c>
      <c r="BG13" s="2">
        <f t="shared" si="10"/>
        <v>-1.3696684546078801E-3</v>
      </c>
      <c r="BH13" s="2">
        <f t="shared" si="11"/>
        <v>0.15125329598814999</v>
      </c>
    </row>
    <row r="14" spans="2:60">
      <c r="H14" s="8" t="s">
        <v>146</v>
      </c>
      <c r="I14" s="26">
        <v>3.53</v>
      </c>
      <c r="J14" s="8">
        <v>1.97</v>
      </c>
      <c r="Y14" s="44" t="s">
        <v>529</v>
      </c>
      <c r="Z14">
        <v>3.3210000000000002</v>
      </c>
      <c r="AA14">
        <v>8.3490000000000002</v>
      </c>
      <c r="AB14">
        <v>4.7510000000000003</v>
      </c>
      <c r="AC14">
        <v>6.4580000000000002</v>
      </c>
      <c r="AD14">
        <v>5.4429999999999996</v>
      </c>
      <c r="AE14">
        <v>4.0129999999999999</v>
      </c>
      <c r="AF14">
        <v>6.4580000000000002</v>
      </c>
      <c r="AG14">
        <v>7.9340000000000002</v>
      </c>
      <c r="AH14">
        <v>8.0730000000000004</v>
      </c>
      <c r="AI14">
        <v>2.86</v>
      </c>
      <c r="AJ14">
        <v>7.9340000000000002</v>
      </c>
      <c r="AK14">
        <v>7.8879999999999999</v>
      </c>
      <c r="AL14">
        <v>10.425000000000001</v>
      </c>
      <c r="AM14">
        <v>3.69</v>
      </c>
      <c r="AN14">
        <v>9.3179999999999996</v>
      </c>
      <c r="AO14">
        <v>7.98</v>
      </c>
      <c r="AP14">
        <v>10.84</v>
      </c>
      <c r="AQ14">
        <v>5.9509999999999996</v>
      </c>
      <c r="AR14">
        <v>12.916</v>
      </c>
      <c r="AS14">
        <v>7.3810000000000002</v>
      </c>
      <c r="AV14" s="69" t="s">
        <v>529</v>
      </c>
      <c r="AW14" s="2">
        <f t="shared" si="0"/>
        <v>-0.4416799322071675</v>
      </c>
      <c r="AX14" s="2">
        <f t="shared" si="1"/>
        <v>0.14866819612062601</v>
      </c>
      <c r="AY14" s="2">
        <f t="shared" si="2"/>
        <v>-0.280146725202507</v>
      </c>
      <c r="AZ14" s="2">
        <f t="shared" si="3"/>
        <v>-4.6222941591151506E-3</v>
      </c>
      <c r="BA14" s="2">
        <f t="shared" si="4"/>
        <v>-0.2290919355351515</v>
      </c>
      <c r="BB14" s="2">
        <f t="shared" si="5"/>
        <v>-0.22024164447451849</v>
      </c>
      <c r="BC14" s="2">
        <f t="shared" si="6"/>
        <v>-0.1312035330806465</v>
      </c>
      <c r="BD14" s="2">
        <f t="shared" si="7"/>
        <v>0.156494702365578</v>
      </c>
      <c r="BE14" s="2">
        <f t="shared" si="8"/>
        <v>2.05813206571278E-2</v>
      </c>
      <c r="BF14" s="2">
        <f t="shared" si="9"/>
        <v>-0.310882282023066</v>
      </c>
      <c r="BG14" s="2">
        <f t="shared" si="10"/>
        <v>-5.6703222930216696E-3</v>
      </c>
      <c r="BH14" s="2">
        <f t="shared" si="11"/>
        <v>0.150284362317925</v>
      </c>
    </row>
    <row r="15" spans="2:60">
      <c r="Y15" s="44" t="s">
        <v>530</v>
      </c>
      <c r="Z15">
        <v>6.6189999999999998</v>
      </c>
      <c r="AA15">
        <v>13.321</v>
      </c>
      <c r="AB15">
        <v>7.3639999999999999</v>
      </c>
      <c r="AC15">
        <v>11.005000000000001</v>
      </c>
      <c r="AD15">
        <v>8.7710000000000008</v>
      </c>
      <c r="AE15">
        <v>8.7710000000000008</v>
      </c>
      <c r="AF15">
        <v>10.343</v>
      </c>
      <c r="AG15">
        <v>12.99</v>
      </c>
      <c r="AH15">
        <v>12.246</v>
      </c>
      <c r="AI15">
        <v>5.4610000000000003</v>
      </c>
      <c r="AJ15">
        <v>12.246</v>
      </c>
      <c r="AK15">
        <v>12.824999999999999</v>
      </c>
      <c r="AL15">
        <v>16.3</v>
      </c>
      <c r="AM15">
        <v>6.5369999999999999</v>
      </c>
      <c r="AN15">
        <v>14.728</v>
      </c>
      <c r="AO15">
        <v>12.494</v>
      </c>
      <c r="AP15">
        <v>17.707000000000001</v>
      </c>
      <c r="AQ15">
        <v>9.4329999999999998</v>
      </c>
      <c r="AR15">
        <v>20.603000000000002</v>
      </c>
      <c r="AS15">
        <v>11.253</v>
      </c>
      <c r="AV15" s="69" t="s">
        <v>530</v>
      </c>
      <c r="AW15" s="2">
        <f t="shared" si="0"/>
        <v>-0.43729818740790199</v>
      </c>
      <c r="AX15" s="2">
        <f t="shared" si="1"/>
        <v>0.12196369069461351</v>
      </c>
      <c r="AY15" s="2">
        <f t="shared" si="2"/>
        <v>-0.32358866351891102</v>
      </c>
      <c r="AZ15" s="2">
        <f t="shared" si="3"/>
        <v>-1.279177071221636E-2</v>
      </c>
      <c r="BA15" s="2">
        <f t="shared" si="4"/>
        <v>-0.23938534154713201</v>
      </c>
      <c r="BB15" s="2">
        <f t="shared" si="5"/>
        <v>-0.17054386417232098</v>
      </c>
      <c r="BC15" s="2">
        <f t="shared" si="6"/>
        <v>-0.13658819007501649</v>
      </c>
      <c r="BD15" s="2">
        <f t="shared" si="7"/>
        <v>0.14237724753333703</v>
      </c>
      <c r="BE15" s="2">
        <f t="shared" si="8"/>
        <v>7.3529636263809902E-3</v>
      </c>
      <c r="BF15" s="2">
        <f t="shared" si="9"/>
        <v>-0.30745489715242103</v>
      </c>
      <c r="BG15" s="2">
        <f t="shared" si="10"/>
        <v>-4.4477531776536898E-2</v>
      </c>
      <c r="BH15" s="2">
        <f t="shared" si="11"/>
        <v>0.14544429046559501</v>
      </c>
    </row>
    <row r="16" spans="2:60">
      <c r="Y16" s="44" t="s">
        <v>531</v>
      </c>
      <c r="Z16">
        <v>2.367</v>
      </c>
      <c r="AA16">
        <v>11.722</v>
      </c>
      <c r="AB16">
        <v>4.3310000000000004</v>
      </c>
      <c r="AC16">
        <v>7.16</v>
      </c>
      <c r="AD16">
        <v>5.4279999999999999</v>
      </c>
      <c r="AE16">
        <v>4.7930000000000001</v>
      </c>
      <c r="AF16">
        <v>7.8529999999999998</v>
      </c>
      <c r="AG16">
        <v>8.8350000000000009</v>
      </c>
      <c r="AH16">
        <v>9.7579999999999991</v>
      </c>
      <c r="AI16">
        <v>2.0209999999999999</v>
      </c>
      <c r="AJ16">
        <v>10.336</v>
      </c>
      <c r="AK16">
        <v>8.8350000000000009</v>
      </c>
      <c r="AL16">
        <v>14.089</v>
      </c>
      <c r="AM16">
        <v>4.7350000000000003</v>
      </c>
      <c r="AN16">
        <v>12.645</v>
      </c>
      <c r="AO16">
        <v>8.8350000000000009</v>
      </c>
      <c r="AP16">
        <v>15.763999999999999</v>
      </c>
      <c r="AQ16">
        <v>6.4089999999999998</v>
      </c>
      <c r="AR16">
        <v>17.437999999999999</v>
      </c>
      <c r="AS16">
        <v>11.895</v>
      </c>
      <c r="AV16" s="69" t="s">
        <v>531</v>
      </c>
      <c r="AW16" s="2">
        <f t="shared" si="0"/>
        <v>-0.42317709907708445</v>
      </c>
      <c r="AX16" s="2">
        <f t="shared" si="1"/>
        <v>0.24064519423248748</v>
      </c>
      <c r="AY16" s="2">
        <f t="shared" si="2"/>
        <v>-0.32069353622574504</v>
      </c>
      <c r="AZ16" s="2">
        <f t="shared" si="3"/>
        <v>-4.15574219095265E-2</v>
      </c>
      <c r="BA16" s="2">
        <f t="shared" si="4"/>
        <v>-0.24313201816535251</v>
      </c>
      <c r="BB16" s="2">
        <f t="shared" si="5"/>
        <v>-0.154788918145393</v>
      </c>
      <c r="BC16" s="2">
        <f t="shared" si="6"/>
        <v>-0.13453335504647099</v>
      </c>
      <c r="BD16" s="2">
        <f t="shared" si="7"/>
        <v>7.3424508067048394E-2</v>
      </c>
      <c r="BE16" s="2">
        <f t="shared" si="8"/>
        <v>-1.77869051417495E-2</v>
      </c>
      <c r="BF16" s="2">
        <f t="shared" si="9"/>
        <v>-0.308805650121523</v>
      </c>
      <c r="BG16" s="2">
        <f t="shared" si="10"/>
        <v>1.98038384445706E-2</v>
      </c>
      <c r="BH16" s="2">
        <f t="shared" si="11"/>
        <v>7.3358925632292002E-2</v>
      </c>
    </row>
    <row r="17" spans="2:60">
      <c r="H17" t="s">
        <v>429</v>
      </c>
      <c r="Y17" s="44" t="s">
        <v>475</v>
      </c>
      <c r="Z17">
        <v>12.44</v>
      </c>
      <c r="AA17">
        <v>12.855</v>
      </c>
      <c r="AB17">
        <v>14.375</v>
      </c>
      <c r="AC17">
        <v>9.8140000000000001</v>
      </c>
      <c r="AD17">
        <v>18.384</v>
      </c>
      <c r="AE17">
        <v>6.3579999999999997</v>
      </c>
      <c r="AF17">
        <v>19.074999999999999</v>
      </c>
      <c r="AG17">
        <v>14.099</v>
      </c>
      <c r="AH17">
        <v>23.222000000000001</v>
      </c>
      <c r="AI17">
        <v>5.2530000000000001</v>
      </c>
      <c r="AJ17">
        <v>22.945</v>
      </c>
      <c r="AK17">
        <v>14.513999999999999</v>
      </c>
      <c r="AL17">
        <v>27.783000000000001</v>
      </c>
      <c r="AM17">
        <v>6.0819999999999999</v>
      </c>
      <c r="AN17">
        <v>26.263000000000002</v>
      </c>
      <c r="AO17">
        <v>14.237</v>
      </c>
      <c r="AP17">
        <v>31.654</v>
      </c>
      <c r="AQ17">
        <v>9.6760000000000002</v>
      </c>
      <c r="AR17">
        <v>34.555999999999997</v>
      </c>
      <c r="AS17">
        <v>13.27</v>
      </c>
      <c r="AV17" s="69" t="s">
        <v>475</v>
      </c>
      <c r="AW17" s="2">
        <f t="shared" si="0"/>
        <v>-0.45675801115655751</v>
      </c>
      <c r="AX17" s="2">
        <f t="shared" si="1"/>
        <v>0.1002748083949053</v>
      </c>
      <c r="AY17" s="2">
        <f t="shared" si="2"/>
        <v>-0.35647633748881952</v>
      </c>
      <c r="AZ17" s="2">
        <f t="shared" si="3"/>
        <v>-3.5850128586457801E-2</v>
      </c>
      <c r="BA17" s="2">
        <f t="shared" si="4"/>
        <v>-0.19374022341507452</v>
      </c>
      <c r="BB17" s="2">
        <f t="shared" si="5"/>
        <v>-0.18145732915819801</v>
      </c>
      <c r="BC17" s="2">
        <f t="shared" si="6"/>
        <v>-0.14845514040701352</v>
      </c>
      <c r="BD17" s="2">
        <f t="shared" si="7"/>
        <v>0.14728088305109749</v>
      </c>
      <c r="BE17" s="2">
        <f t="shared" si="8"/>
        <v>-2.6225186795688E-3</v>
      </c>
      <c r="BF17" s="2">
        <f t="shared" si="9"/>
        <v>-0.221599835998049</v>
      </c>
      <c r="BG17" s="2">
        <f t="shared" si="10"/>
        <v>1.32871742463114E-3</v>
      </c>
      <c r="BH17" s="2">
        <f t="shared" si="11"/>
        <v>0.16110336859535401</v>
      </c>
    </row>
    <row r="18" spans="2:60">
      <c r="H18" t="s">
        <v>430</v>
      </c>
      <c r="Y18" s="44" t="s">
        <v>476</v>
      </c>
      <c r="Z18">
        <v>21.9</v>
      </c>
      <c r="AA18">
        <v>26.844999999999999</v>
      </c>
      <c r="AB18">
        <v>28.023</v>
      </c>
      <c r="AC18">
        <v>19.545000000000002</v>
      </c>
      <c r="AD18">
        <v>36.734999999999999</v>
      </c>
      <c r="AE18">
        <v>14.129</v>
      </c>
      <c r="AF18">
        <v>35.558</v>
      </c>
      <c r="AG18">
        <v>25.431999999999999</v>
      </c>
      <c r="AH18">
        <v>40.031999999999996</v>
      </c>
      <c r="AI18">
        <v>10.832000000000001</v>
      </c>
      <c r="AJ18">
        <v>39.796999999999997</v>
      </c>
      <c r="AK18">
        <v>25.667999999999999</v>
      </c>
      <c r="AL18">
        <v>43.564999999999998</v>
      </c>
      <c r="AM18">
        <v>14.835000000000001</v>
      </c>
      <c r="AN18">
        <v>45.448</v>
      </c>
      <c r="AO18">
        <v>26.138999999999999</v>
      </c>
      <c r="AP18">
        <v>51.570999999999998</v>
      </c>
      <c r="AQ18">
        <v>18.838999999999999</v>
      </c>
      <c r="AR18">
        <v>59.106000000000002</v>
      </c>
      <c r="AS18">
        <v>28.965</v>
      </c>
      <c r="AV18" s="69" t="s">
        <v>476</v>
      </c>
      <c r="AW18" s="2">
        <f t="shared" si="0"/>
        <v>-0.49742458700346148</v>
      </c>
      <c r="AX18" s="2">
        <f t="shared" si="1"/>
        <v>0.1802433987243125</v>
      </c>
      <c r="AY18" s="2">
        <f t="shared" si="2"/>
        <v>-0.3132472061522375</v>
      </c>
      <c r="AZ18" s="2">
        <f t="shared" si="3"/>
        <v>-5.0880817807109999E-2</v>
      </c>
      <c r="BA18" s="2">
        <f t="shared" si="4"/>
        <v>-9.155750592035361E-2</v>
      </c>
      <c r="BB18" s="2">
        <f t="shared" si="5"/>
        <v>-0.17695159663114399</v>
      </c>
      <c r="BC18" s="2">
        <f t="shared" si="6"/>
        <v>-0.13233457535093551</v>
      </c>
      <c r="BD18" s="2">
        <f t="shared" si="7"/>
        <v>0.123756231219022</v>
      </c>
      <c r="BE18" s="2">
        <f t="shared" si="8"/>
        <v>-1.9622623491741799E-2</v>
      </c>
      <c r="BF18" s="2">
        <f t="shared" si="9"/>
        <v>-0.27404662889744302</v>
      </c>
      <c r="BG18" s="2">
        <f t="shared" si="10"/>
        <v>-3.03316966918584E-3</v>
      </c>
      <c r="BH18" s="2">
        <f t="shared" si="11"/>
        <v>0.12171219788727999</v>
      </c>
    </row>
    <row r="19" spans="2:60">
      <c r="Y19" s="44" t="s">
        <v>453</v>
      </c>
      <c r="Z19">
        <v>25.77</v>
      </c>
      <c r="AA19">
        <v>39.527999999999999</v>
      </c>
      <c r="AB19">
        <v>31.885000000000002</v>
      </c>
      <c r="AC19">
        <v>29.919</v>
      </c>
      <c r="AD19">
        <v>34.505000000000003</v>
      </c>
      <c r="AE19">
        <v>24.459</v>
      </c>
      <c r="AF19">
        <v>38.872999999999998</v>
      </c>
      <c r="AG19">
        <v>37.344000000000001</v>
      </c>
      <c r="AH19">
        <v>43.241</v>
      </c>
      <c r="AI19">
        <v>18.780999999999999</v>
      </c>
      <c r="AJ19">
        <v>44.113999999999997</v>
      </c>
      <c r="AK19">
        <v>38.218000000000004</v>
      </c>
      <c r="AL19">
        <v>51.975999999999999</v>
      </c>
      <c r="AM19">
        <v>25.77</v>
      </c>
      <c r="AN19">
        <v>48.7</v>
      </c>
      <c r="AO19">
        <v>37.780999999999999</v>
      </c>
      <c r="AP19">
        <v>55.689</v>
      </c>
      <c r="AQ19">
        <v>31.448</v>
      </c>
      <c r="AR19">
        <v>59.62</v>
      </c>
      <c r="AS19">
        <v>39.746000000000002</v>
      </c>
      <c r="AV19" s="69" t="s">
        <v>453</v>
      </c>
      <c r="AW19" s="2">
        <f t="shared" si="0"/>
        <v>-0.4292545762371055</v>
      </c>
      <c r="AX19" s="2">
        <f t="shared" si="1"/>
        <v>0.18709814756607801</v>
      </c>
      <c r="AY19" s="2">
        <f t="shared" si="2"/>
        <v>-0.30285083513930899</v>
      </c>
      <c r="AZ19" s="2">
        <f t="shared" si="3"/>
        <v>-4.1471244903399498E-2</v>
      </c>
      <c r="BA19" s="2">
        <f t="shared" si="4"/>
        <v>-0.22241397173702548</v>
      </c>
      <c r="BB19" s="2">
        <f t="shared" si="5"/>
        <v>-0.18187460577345699</v>
      </c>
      <c r="BC19" s="2">
        <f t="shared" si="6"/>
        <v>-0.124886021870528</v>
      </c>
      <c r="BD19" s="2">
        <f t="shared" si="7"/>
        <v>0.13293199321302451</v>
      </c>
      <c r="BE19" s="2">
        <f t="shared" si="8"/>
        <v>-2.44411340167459E-2</v>
      </c>
      <c r="BF19" s="2">
        <f t="shared" si="9"/>
        <v>-0.342447843355564</v>
      </c>
      <c r="BG19" s="2">
        <f t="shared" si="10"/>
        <v>2.56781491917434E-2</v>
      </c>
      <c r="BH19" s="2">
        <f t="shared" si="11"/>
        <v>0.14907926315107201</v>
      </c>
    </row>
    <row r="20" spans="2:60">
      <c r="H20" s="7" t="s">
        <v>433</v>
      </c>
      <c r="Y20" s="44" t="s">
        <v>454</v>
      </c>
      <c r="Z20">
        <v>9.19</v>
      </c>
      <c r="AA20">
        <v>10.36</v>
      </c>
      <c r="AB20">
        <v>10.611000000000001</v>
      </c>
      <c r="AC20">
        <v>5.9320000000000004</v>
      </c>
      <c r="AD20">
        <v>11.946999999999999</v>
      </c>
      <c r="AE20">
        <v>3.593</v>
      </c>
      <c r="AF20">
        <v>13.034000000000001</v>
      </c>
      <c r="AG20">
        <v>7.77</v>
      </c>
      <c r="AH20">
        <v>14.287000000000001</v>
      </c>
      <c r="AI20">
        <v>3.008</v>
      </c>
      <c r="AJ20">
        <v>14.537000000000001</v>
      </c>
      <c r="AK20">
        <v>8.1039999999999992</v>
      </c>
      <c r="AL20">
        <v>16.626000000000001</v>
      </c>
      <c r="AM20">
        <v>3.843</v>
      </c>
      <c r="AN20">
        <v>15.791</v>
      </c>
      <c r="AO20">
        <v>7.3520000000000003</v>
      </c>
      <c r="AP20">
        <v>17.545000000000002</v>
      </c>
      <c r="AQ20">
        <v>5.9320000000000004</v>
      </c>
      <c r="AR20">
        <v>20.72</v>
      </c>
      <c r="AS20">
        <v>10.526999999999999</v>
      </c>
      <c r="AV20" s="69" t="s">
        <v>454</v>
      </c>
      <c r="AW20" s="2">
        <f t="shared" si="0"/>
        <v>-0.44179865485185199</v>
      </c>
      <c r="AX20" s="2">
        <f t="shared" si="1"/>
        <v>0.29045097198230752</v>
      </c>
      <c r="AY20" s="2">
        <f t="shared" si="2"/>
        <v>-0.26561728913173449</v>
      </c>
      <c r="AZ20" s="2">
        <f t="shared" si="3"/>
        <v>-5.3879090948168951E-2</v>
      </c>
      <c r="BA20" s="2">
        <f t="shared" si="4"/>
        <v>-0.17942277199564649</v>
      </c>
      <c r="BB20" s="2">
        <f t="shared" si="5"/>
        <v>-0.22381161048949999</v>
      </c>
      <c r="BC20" s="2">
        <f t="shared" si="6"/>
        <v>-0.1052989551617015</v>
      </c>
      <c r="BD20" s="2">
        <f t="shared" si="7"/>
        <v>7.0424029178039402E-2</v>
      </c>
      <c r="BE20" s="2">
        <f t="shared" si="8"/>
        <v>-1.6290053544352302E-2</v>
      </c>
      <c r="BF20" s="2">
        <f t="shared" si="9"/>
        <v>-0.27820759078770402</v>
      </c>
      <c r="BG20" s="2">
        <f t="shared" si="10"/>
        <v>1.04723925118663E-2</v>
      </c>
      <c r="BH20" s="2">
        <f t="shared" si="11"/>
        <v>0.111838991342348</v>
      </c>
    </row>
    <row r="21" spans="2:60">
      <c r="H21" s="68" t="s">
        <v>59</v>
      </c>
      <c r="I21" s="23" t="s">
        <v>139</v>
      </c>
      <c r="J21" s="23" t="s">
        <v>140</v>
      </c>
      <c r="K21" s="5"/>
      <c r="L21" s="5"/>
      <c r="M21" s="5"/>
      <c r="Y21" s="44" t="s">
        <v>455</v>
      </c>
      <c r="Z21">
        <v>22.838999999999999</v>
      </c>
      <c r="AA21">
        <v>20.515999999999998</v>
      </c>
      <c r="AB21">
        <v>26.71</v>
      </c>
      <c r="AC21">
        <v>14.129</v>
      </c>
      <c r="AD21">
        <v>27.097000000000001</v>
      </c>
      <c r="AE21">
        <v>10.257999999999999</v>
      </c>
      <c r="AF21">
        <v>30.774000000000001</v>
      </c>
      <c r="AG21">
        <v>15.29</v>
      </c>
      <c r="AH21">
        <v>33.677</v>
      </c>
      <c r="AI21">
        <v>6.968</v>
      </c>
      <c r="AJ21">
        <v>34.258000000000003</v>
      </c>
      <c r="AK21">
        <v>15.484</v>
      </c>
      <c r="AL21">
        <v>40.064999999999998</v>
      </c>
      <c r="AM21">
        <v>11.032</v>
      </c>
      <c r="AN21">
        <v>37.354999999999997</v>
      </c>
      <c r="AO21">
        <v>16.257999999999999</v>
      </c>
      <c r="AP21">
        <v>42.581000000000003</v>
      </c>
      <c r="AQ21">
        <v>13.742000000000001</v>
      </c>
      <c r="AR21">
        <v>46.064999999999998</v>
      </c>
      <c r="AS21">
        <v>19.742000000000001</v>
      </c>
      <c r="AV21" s="69" t="s">
        <v>455</v>
      </c>
      <c r="AW21" s="2">
        <f t="shared" si="0"/>
        <v>-0.45231485299690449</v>
      </c>
      <c r="AX21" s="2">
        <f t="shared" si="1"/>
        <v>0.22534581541669302</v>
      </c>
      <c r="AY21" s="2">
        <f t="shared" si="2"/>
        <v>-0.3091138136247335</v>
      </c>
      <c r="AZ21" s="2">
        <f t="shared" si="3"/>
        <v>-1.6076206424625449E-2</v>
      </c>
      <c r="BA21" s="2">
        <f t="shared" si="4"/>
        <v>-0.25283392005349847</v>
      </c>
      <c r="BB21" s="2">
        <f t="shared" si="5"/>
        <v>-0.14378108317534649</v>
      </c>
      <c r="BC21" s="2">
        <f t="shared" si="6"/>
        <v>-0.12844574850875101</v>
      </c>
      <c r="BD21" s="2">
        <f t="shared" si="7"/>
        <v>5.5838837979688596E-2</v>
      </c>
      <c r="BE21" s="2">
        <f t="shared" si="8"/>
        <v>-2.1650604158955498E-2</v>
      </c>
      <c r="BF21" s="2">
        <f t="shared" si="9"/>
        <v>-0.28710114983734297</v>
      </c>
      <c r="BG21" s="2">
        <f t="shared" si="10"/>
        <v>5.0624699670682597E-3</v>
      </c>
      <c r="BH21" s="2">
        <f t="shared" si="11"/>
        <v>4.44464222445232E-2</v>
      </c>
    </row>
    <row r="22" spans="2:60">
      <c r="H22" s="69" t="s">
        <v>431</v>
      </c>
      <c r="I22" s="4">
        <f>AVERAGE(I8:I10)</f>
        <v>3.4066666666666663</v>
      </c>
      <c r="J22" s="4">
        <f>AVERAGE(J8:J10)</f>
        <v>7.3233333333333333</v>
      </c>
      <c r="Y22" s="78" t="s">
        <v>456</v>
      </c>
      <c r="Z22" s="7">
        <v>36.755000000000003</v>
      </c>
      <c r="AA22" s="7">
        <v>33.774999999999999</v>
      </c>
      <c r="AB22" s="7">
        <v>43.378</v>
      </c>
      <c r="AC22" s="7">
        <v>25.827999999999999</v>
      </c>
      <c r="AD22" s="7">
        <v>48.344999999999999</v>
      </c>
      <c r="AE22" s="7">
        <v>13.907</v>
      </c>
      <c r="AF22" s="7">
        <v>48.014000000000003</v>
      </c>
      <c r="AG22" s="7">
        <v>33.774999999999999</v>
      </c>
      <c r="AH22" s="7">
        <v>56.292000000000002</v>
      </c>
      <c r="AI22" s="7">
        <v>10.927</v>
      </c>
      <c r="AJ22" s="7">
        <v>56.622999999999998</v>
      </c>
      <c r="AK22" s="7">
        <v>36.423999999999999</v>
      </c>
      <c r="AL22" s="7">
        <v>63.576999999999998</v>
      </c>
      <c r="AM22" s="7">
        <v>13.576000000000001</v>
      </c>
      <c r="AN22" s="7">
        <v>65.894999999999996</v>
      </c>
      <c r="AO22" s="7">
        <v>33.774999999999999</v>
      </c>
      <c r="AP22" s="7">
        <v>68.875</v>
      </c>
      <c r="AQ22" s="7">
        <v>24.504000000000001</v>
      </c>
      <c r="AR22" s="7">
        <v>77.814999999999998</v>
      </c>
      <c r="AS22" s="7">
        <v>34.436999999999998</v>
      </c>
      <c r="AV22" s="81" t="s">
        <v>456</v>
      </c>
      <c r="AW22" s="65">
        <f t="shared" si="0"/>
        <v>-0.42468015054951203</v>
      </c>
      <c r="AX22" s="63">
        <f t="shared" si="1"/>
        <v>0.16546905127166051</v>
      </c>
      <c r="AY22" s="63">
        <f t="shared" si="2"/>
        <v>-0.26341920214345199</v>
      </c>
      <c r="AZ22" s="63">
        <f t="shared" si="3"/>
        <v>-1.9020636817096148E-2</v>
      </c>
      <c r="BA22" s="63">
        <f t="shared" si="4"/>
        <v>-0.15744555891833051</v>
      </c>
      <c r="BB22" s="63">
        <f t="shared" si="5"/>
        <v>-0.25522737172247301</v>
      </c>
      <c r="BC22" s="63">
        <f t="shared" si="6"/>
        <v>-0.18489281709654298</v>
      </c>
      <c r="BD22" s="63">
        <f t="shared" si="7"/>
        <v>0.15873590579892149</v>
      </c>
      <c r="BE22" s="63">
        <f t="shared" si="8"/>
        <v>-1.0620185726899699E-2</v>
      </c>
      <c r="BF22" s="63">
        <f t="shared" si="9"/>
        <v>-0.31354448874211399</v>
      </c>
      <c r="BG22" s="63">
        <f t="shared" si="10"/>
        <v>4.8697602336535296E-3</v>
      </c>
      <c r="BH22" s="63">
        <f t="shared" si="11"/>
        <v>0.213630591680087</v>
      </c>
    </row>
    <row r="23" spans="2:60">
      <c r="H23" s="69" t="s">
        <v>293</v>
      </c>
      <c r="I23" s="4">
        <f>AVERAGE(I12:I14)</f>
        <v>3.6133333333333333</v>
      </c>
      <c r="J23" s="4">
        <f>AVERAGE(J12:J14)</f>
        <v>3.1300000000000003</v>
      </c>
    </row>
    <row r="25" spans="2:60" ht="13" thickBot="1">
      <c r="Y25" s="9" t="s">
        <v>247</v>
      </c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V25" s="9" t="s">
        <v>346</v>
      </c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</row>
    <row r="26" spans="2:60" ht="13" thickTop="1">
      <c r="H26" t="s">
        <v>432</v>
      </c>
      <c r="Y26" s="42" t="s">
        <v>160</v>
      </c>
      <c r="Z26" s="11" t="s">
        <v>508</v>
      </c>
      <c r="AA26" s="11" t="s">
        <v>509</v>
      </c>
      <c r="AB26" s="11" t="s">
        <v>510</v>
      </c>
      <c r="AC26" s="11" t="s">
        <v>511</v>
      </c>
      <c r="AD26" s="11" t="s">
        <v>512</v>
      </c>
      <c r="AE26" s="11" t="s">
        <v>513</v>
      </c>
      <c r="AF26" s="11" t="s">
        <v>514</v>
      </c>
      <c r="AG26" s="11" t="s">
        <v>515</v>
      </c>
      <c r="AH26" s="54" t="s">
        <v>516</v>
      </c>
      <c r="AI26" s="54" t="s">
        <v>477</v>
      </c>
      <c r="AJ26" s="54" t="s">
        <v>478</v>
      </c>
      <c r="AK26" s="54" t="s">
        <v>479</v>
      </c>
      <c r="AL26" s="54" t="s">
        <v>480</v>
      </c>
      <c r="AM26" s="54" t="s">
        <v>481</v>
      </c>
      <c r="AN26" s="54" t="s">
        <v>482</v>
      </c>
      <c r="AO26" s="54" t="s">
        <v>483</v>
      </c>
      <c r="AP26" s="54" t="s">
        <v>484</v>
      </c>
      <c r="AQ26" s="54" t="s">
        <v>485</v>
      </c>
      <c r="AR26" s="11" t="s">
        <v>486</v>
      </c>
      <c r="AS26" s="54" t="s">
        <v>487</v>
      </c>
      <c r="AV26" s="42"/>
      <c r="AW26" s="83" t="s">
        <v>508</v>
      </c>
      <c r="AX26" s="83" t="s">
        <v>509</v>
      </c>
      <c r="AY26" s="83" t="s">
        <v>510</v>
      </c>
      <c r="AZ26" s="83" t="s">
        <v>511</v>
      </c>
      <c r="BA26" s="83" t="s">
        <v>512</v>
      </c>
      <c r="BB26" s="83" t="s">
        <v>513</v>
      </c>
      <c r="BC26" s="83" t="s">
        <v>514</v>
      </c>
      <c r="BD26" s="83" t="s">
        <v>515</v>
      </c>
      <c r="BE26" s="84" t="s">
        <v>516</v>
      </c>
      <c r="BF26" s="84" t="s">
        <v>477</v>
      </c>
      <c r="BG26" s="84" t="s">
        <v>478</v>
      </c>
      <c r="BH26" s="84" t="s">
        <v>479</v>
      </c>
    </row>
    <row r="27" spans="2:60">
      <c r="H27" s="23" t="s">
        <v>138</v>
      </c>
      <c r="I27" s="24" t="s">
        <v>139</v>
      </c>
      <c r="J27" s="23" t="s">
        <v>140</v>
      </c>
      <c r="Y27" s="44" t="s">
        <v>537</v>
      </c>
      <c r="Z27" s="34">
        <v>-0.50832883163430898</v>
      </c>
      <c r="AA27" s="34">
        <v>9.4027178778183701E-2</v>
      </c>
      <c r="AB27" s="34">
        <v>-0.35863407481090398</v>
      </c>
      <c r="AC27" s="34">
        <v>5.2093424164021802E-2</v>
      </c>
      <c r="AD27" s="34">
        <v>-0.167078500129657</v>
      </c>
      <c r="AE27" s="34">
        <v>-0.15148835756780901</v>
      </c>
      <c r="AF27" s="34">
        <v>-6.5252208344964202E-2</v>
      </c>
      <c r="AG27" s="34">
        <v>4.6078422492245301E-2</v>
      </c>
      <c r="AH27" s="34">
        <v>5.7705644411535501E-4</v>
      </c>
      <c r="AI27" s="34">
        <v>-0.19342246800176499</v>
      </c>
      <c r="AJ27" s="34">
        <v>5.84529982538969E-4</v>
      </c>
      <c r="AK27" s="34">
        <v>0.18382109552827999</v>
      </c>
      <c r="AL27" s="34">
        <v>0.138321627626635</v>
      </c>
      <c r="AM27" s="34">
        <v>-0.163446018069867</v>
      </c>
      <c r="AN27" s="34">
        <v>7.2424763378146906E-2</v>
      </c>
      <c r="AO27" s="34">
        <v>3.4124084738597897E-2</v>
      </c>
      <c r="AP27" s="34">
        <v>0.34190329163370198</v>
      </c>
      <c r="AQ27" s="34">
        <v>2.21671358761278E-2</v>
      </c>
      <c r="AR27" s="34">
        <v>0.54548234585469602</v>
      </c>
      <c r="AS27" s="34">
        <v>7.6045502061985099E-2</v>
      </c>
      <c r="AV27" s="85" t="s">
        <v>508</v>
      </c>
      <c r="AW27" s="82">
        <v>1.2529960017419999E-3</v>
      </c>
      <c r="AX27" s="82">
        <v>-4.9671094691835095E-4</v>
      </c>
      <c r="AY27" s="82">
        <v>2.1450132010045501E-4</v>
      </c>
      <c r="AZ27" s="82">
        <v>1.18478617340679E-4</v>
      </c>
      <c r="BA27" s="82">
        <v>-1.2162385000163401E-3</v>
      </c>
      <c r="BB27" s="82">
        <v>6.1609585556216104E-5</v>
      </c>
      <c r="BC27" s="82">
        <v>-7.1435599596023905E-4</v>
      </c>
      <c r="BD27" s="82">
        <v>-4.8041190925862697E-4</v>
      </c>
      <c r="BE27" s="82">
        <v>1.9666987456594001E-6</v>
      </c>
      <c r="BF27" s="82">
        <v>1.2694852264702101E-3</v>
      </c>
      <c r="BG27" s="82">
        <v>3.17484992220483E-7</v>
      </c>
      <c r="BH27" s="82">
        <v>3.0014252823315702E-4</v>
      </c>
    </row>
    <row r="28" spans="2:60">
      <c r="H28" s="5" t="s">
        <v>141</v>
      </c>
      <c r="I28" s="28">
        <f>I8-$I$22</f>
        <v>-1.4666666666666663</v>
      </c>
      <c r="J28" s="70">
        <f>J8-$J$22</f>
        <v>0.44666666666666632</v>
      </c>
      <c r="Y28" s="44" t="s">
        <v>306</v>
      </c>
      <c r="Z28" s="34">
        <v>-0.48390302102661098</v>
      </c>
      <c r="AA28" s="34">
        <v>0.16356751998147001</v>
      </c>
      <c r="AB28" s="34">
        <v>-0.29316687416400899</v>
      </c>
      <c r="AC28" s="34">
        <v>5.06699744574962E-2</v>
      </c>
      <c r="AD28" s="34">
        <v>-0.22820652730248001</v>
      </c>
      <c r="AE28" s="34">
        <v>-0.20085591983412099</v>
      </c>
      <c r="AF28" s="34">
        <v>-0.10385910031704799</v>
      </c>
      <c r="AG28" s="34">
        <v>7.9246429930788398E-2</v>
      </c>
      <c r="AH28" s="34">
        <v>-1.2963898178480799E-2</v>
      </c>
      <c r="AI28" s="34">
        <v>-0.27658943914918499</v>
      </c>
      <c r="AJ28" s="34">
        <v>6.3212070832571196E-3</v>
      </c>
      <c r="AK28" s="34">
        <v>0.152252982078009</v>
      </c>
      <c r="AL28" s="34">
        <v>0.19715798016647801</v>
      </c>
      <c r="AM28" s="34">
        <v>-0.16355655006721301</v>
      </c>
      <c r="AN28" s="34">
        <v>9.3944629671763605E-2</v>
      </c>
      <c r="AO28" s="34">
        <v>6.5293774350824701E-2</v>
      </c>
      <c r="AP28" s="34">
        <v>0.34744026242894799</v>
      </c>
      <c r="AQ28" s="34">
        <v>1.22358249093402E-2</v>
      </c>
      <c r="AR28" s="34">
        <v>0.47723534163818299</v>
      </c>
      <c r="AS28" s="34">
        <v>0.11773540334259</v>
      </c>
      <c r="AV28" s="86" t="s">
        <v>509</v>
      </c>
      <c r="AW28" s="82">
        <v>-4.9671094691835095E-4</v>
      </c>
      <c r="AX28" s="82">
        <v>3.4189896876065701E-3</v>
      </c>
      <c r="AY28" s="82">
        <v>-9.6433802042957797E-4</v>
      </c>
      <c r="AZ28" s="82">
        <v>-5.0221033040703605E-4</v>
      </c>
      <c r="BA28" s="82">
        <v>5.7614195416029198E-5</v>
      </c>
      <c r="BB28" s="82">
        <v>-7.9389752058108801E-4</v>
      </c>
      <c r="BC28" s="82">
        <v>-1.8456190744036701E-4</v>
      </c>
      <c r="BD28" s="82">
        <v>-1.00122181789204E-3</v>
      </c>
      <c r="BE28" s="82">
        <v>2.1967165759098501E-4</v>
      </c>
      <c r="BF28" s="82">
        <v>-8.6561046575714504E-4</v>
      </c>
      <c r="BG28" s="82">
        <v>-2.86686637535178E-4</v>
      </c>
      <c r="BH28" s="82">
        <v>-1.61984801135602E-3</v>
      </c>
    </row>
    <row r="29" spans="2:60">
      <c r="B29" s="224" t="s">
        <v>285</v>
      </c>
      <c r="C29" s="225"/>
      <c r="D29" s="225"/>
      <c r="H29" s="5" t="s">
        <v>142</v>
      </c>
      <c r="I29" s="28">
        <f>I9-$I$22</f>
        <v>1.5733333333333341</v>
      </c>
      <c r="J29" s="70">
        <f>J9-$J$22</f>
        <v>0.1466666666666665</v>
      </c>
      <c r="Y29" s="44" t="s">
        <v>307</v>
      </c>
      <c r="Z29" s="34">
        <v>-0.48053338120500599</v>
      </c>
      <c r="AA29" s="34">
        <v>0.13377551208760299</v>
      </c>
      <c r="AB29" s="34">
        <v>-0.29154117292364701</v>
      </c>
      <c r="AC29" s="34">
        <v>-2.3681017239770501E-2</v>
      </c>
      <c r="AD29" s="34">
        <v>-0.15068357182533701</v>
      </c>
      <c r="AE29" s="34">
        <v>-0.17796488386954601</v>
      </c>
      <c r="AF29" s="34">
        <v>-0.18499429517539401</v>
      </c>
      <c r="AG29" s="34">
        <v>0.12638178218221099</v>
      </c>
      <c r="AH29" s="34">
        <v>-9.8793798030469594E-3</v>
      </c>
      <c r="AI29" s="34">
        <v>-0.241616524386424</v>
      </c>
      <c r="AJ29" s="34">
        <v>1.3953499419382799E-3</v>
      </c>
      <c r="AK29" s="34">
        <v>0.20472511766355</v>
      </c>
      <c r="AL29" s="34">
        <v>0.12602758056442301</v>
      </c>
      <c r="AM29" s="34">
        <v>-0.196203552523428</v>
      </c>
      <c r="AN29" s="34">
        <v>0.194748933968167</v>
      </c>
      <c r="AO29" s="34">
        <v>0.113437963484676</v>
      </c>
      <c r="AP29" s="34">
        <v>0.29795066778677698</v>
      </c>
      <c r="AQ29" s="34">
        <v>-6.2535780642079306E-2</v>
      </c>
      <c r="AR29" s="34">
        <v>0.49750926867112599</v>
      </c>
      <c r="AS29" s="34">
        <v>0.123681383243208</v>
      </c>
      <c r="AV29" s="86" t="s">
        <v>510</v>
      </c>
      <c r="AW29" s="82">
        <v>2.1450132010045501E-4</v>
      </c>
      <c r="AX29" s="82">
        <v>-9.6433802042957797E-4</v>
      </c>
      <c r="AY29" s="82">
        <v>7.0855713826991295E-4</v>
      </c>
      <c r="AZ29" s="82">
        <v>1.8505437024035799E-4</v>
      </c>
      <c r="BA29" s="82">
        <v>1.2948331109508999E-4</v>
      </c>
      <c r="BB29" s="82">
        <v>5.8130737642514397E-4</v>
      </c>
      <c r="BC29" s="82">
        <v>-1.9077841003086899E-4</v>
      </c>
      <c r="BD29" s="82">
        <v>-8.6006923285847193E-5</v>
      </c>
      <c r="BE29" s="82">
        <v>-1.09763598657445E-5</v>
      </c>
      <c r="BF29" s="82">
        <v>5.4916742455688599E-4</v>
      </c>
      <c r="BG29" s="82">
        <v>3.16916740234565E-5</v>
      </c>
      <c r="BH29" s="82">
        <v>2.3361814834024299E-5</v>
      </c>
    </row>
    <row r="30" spans="2:60">
      <c r="C30" t="s">
        <v>344</v>
      </c>
      <c r="D30" s="13"/>
      <c r="E30" s="13" t="s">
        <v>345</v>
      </c>
      <c r="F30" s="13"/>
      <c r="H30" s="5" t="s">
        <v>143</v>
      </c>
      <c r="I30" s="28">
        <f>I10-$I$22</f>
        <v>-0.10666666666666647</v>
      </c>
      <c r="J30" s="70">
        <f>J10-$J$22</f>
        <v>-0.59333333333333282</v>
      </c>
      <c r="Y30" s="44" t="s">
        <v>308</v>
      </c>
      <c r="Z30" s="34">
        <v>-0.48500875080823702</v>
      </c>
      <c r="AA30" s="34">
        <v>8.4346578750097101E-2</v>
      </c>
      <c r="AB30" s="34">
        <v>-0.34485623273198601</v>
      </c>
      <c r="AC30" s="34">
        <v>-1.63962534004908E-2</v>
      </c>
      <c r="AD30" s="34">
        <v>-0.143976673784142</v>
      </c>
      <c r="AE30" s="34">
        <v>-0.16397607411266599</v>
      </c>
      <c r="AF30" s="34">
        <v>-0.123728719166688</v>
      </c>
      <c r="AG30" s="34">
        <v>0.14340359039328099</v>
      </c>
      <c r="AH30" s="34">
        <v>-1.4133868290457799E-2</v>
      </c>
      <c r="AI30" s="34">
        <v>-0.213893553226743</v>
      </c>
      <c r="AJ30" s="34">
        <v>3.83985176605477E-3</v>
      </c>
      <c r="AK30" s="34">
        <v>0.18162336504644699</v>
      </c>
      <c r="AL30" s="34">
        <v>0.144543027982696</v>
      </c>
      <c r="AM30" s="34">
        <v>-0.183366963773128</v>
      </c>
      <c r="AN30" s="34">
        <v>0.116024790526395</v>
      </c>
      <c r="AO30" s="34">
        <v>0.157686744490803</v>
      </c>
      <c r="AP30" s="34">
        <v>0.32693202470674099</v>
      </c>
      <c r="AQ30" s="34">
        <v>-4.6924742874905501E-2</v>
      </c>
      <c r="AR30" s="34">
        <v>0.52036454979962399</v>
      </c>
      <c r="AS30" s="34">
        <v>5.7497308707305503E-2</v>
      </c>
      <c r="AV30" s="86" t="s">
        <v>511</v>
      </c>
      <c r="AW30" s="82">
        <v>1.18478617340679E-4</v>
      </c>
      <c r="AX30" s="82">
        <v>-5.0221033040703605E-4</v>
      </c>
      <c r="AY30" s="82">
        <v>1.8505437024035799E-4</v>
      </c>
      <c r="AZ30" s="82">
        <v>8.09471030948694E-4</v>
      </c>
      <c r="BA30" s="82">
        <v>1.6248878479806E-4</v>
      </c>
      <c r="BB30" s="82">
        <v>-9.1029060545433506E-5</v>
      </c>
      <c r="BC30" s="82">
        <v>-1.22182291978038E-4</v>
      </c>
      <c r="BD30" s="82">
        <v>-3.5281795053008201E-4</v>
      </c>
      <c r="BE30" s="82">
        <v>-1.0960801914549699E-4</v>
      </c>
      <c r="BF30" s="82">
        <v>1.55204777707152E-4</v>
      </c>
      <c r="BG30" s="82">
        <v>9.0482033747619898E-5</v>
      </c>
      <c r="BH30" s="82">
        <v>2.2558246398993599E-4</v>
      </c>
    </row>
    <row r="31" spans="2:60">
      <c r="B31" s="32" t="s">
        <v>138</v>
      </c>
      <c r="C31" s="8" t="s">
        <v>287</v>
      </c>
      <c r="D31" s="8" t="s">
        <v>288</v>
      </c>
      <c r="E31" s="41" t="s">
        <v>127</v>
      </c>
      <c r="F31" s="41" t="s">
        <v>286</v>
      </c>
      <c r="H31" s="5"/>
      <c r="I31" s="25"/>
      <c r="J31" s="14"/>
      <c r="Y31" s="44" t="s">
        <v>427</v>
      </c>
      <c r="Z31" s="34">
        <v>-0.46348098597586601</v>
      </c>
      <c r="AA31" s="34">
        <v>0.174613655101585</v>
      </c>
      <c r="AB31" s="34">
        <v>-0.27423054850841799</v>
      </c>
      <c r="AC31" s="34">
        <v>-1.40555113272786E-2</v>
      </c>
      <c r="AD31" s="34">
        <v>-0.23999553611820701</v>
      </c>
      <c r="AE31" s="34">
        <v>-0.13455613403080599</v>
      </c>
      <c r="AF31" s="34">
        <v>-0.16637873890937399</v>
      </c>
      <c r="AG31" s="34">
        <v>0.12574545324915501</v>
      </c>
      <c r="AH31" s="34">
        <v>-1.8009937135435799E-4</v>
      </c>
      <c r="AI31" s="34">
        <v>-0.33863197329285499</v>
      </c>
      <c r="AJ31" s="34">
        <v>-9.9110806007768407E-3</v>
      </c>
      <c r="AK31" s="34">
        <v>0.137535023075089</v>
      </c>
      <c r="AL31" s="34">
        <v>0.242976749670169</v>
      </c>
      <c r="AM31" s="34">
        <v>-0.15038386546558999</v>
      </c>
      <c r="AN31" s="34">
        <v>0.167806070150578</v>
      </c>
      <c r="AO31" s="34">
        <v>0.119842492829085</v>
      </c>
      <c r="AP31" s="34">
        <v>0.29589167713985398</v>
      </c>
      <c r="AQ31" s="34">
        <v>-3.5011142358258397E-2</v>
      </c>
      <c r="AR31" s="34">
        <v>0.44750249252339402</v>
      </c>
      <c r="AS31" s="34">
        <v>0.114902002219873</v>
      </c>
      <c r="AV31" s="86" t="s">
        <v>512</v>
      </c>
      <c r="AW31" s="82">
        <v>-1.2162385000163401E-3</v>
      </c>
      <c r="AX31" s="82">
        <v>5.7614195416029198E-5</v>
      </c>
      <c r="AY31" s="82">
        <v>1.2948331109508999E-4</v>
      </c>
      <c r="AZ31" s="82">
        <v>1.6248878479806E-4</v>
      </c>
      <c r="BA31" s="82">
        <v>2.5256753879150701E-3</v>
      </c>
      <c r="BB31" s="82">
        <v>8.3137908738254395E-4</v>
      </c>
      <c r="BC31" s="82">
        <v>2.2284488949589999E-4</v>
      </c>
      <c r="BD31" s="82">
        <v>1.10406021957706E-4</v>
      </c>
      <c r="BE31" s="82">
        <v>-9.5143808657591105E-5</v>
      </c>
      <c r="BF31" s="82">
        <v>-1.3772639619648399E-3</v>
      </c>
      <c r="BG31" s="82">
        <v>6.6639001357495195E-5</v>
      </c>
      <c r="BH31" s="82">
        <v>-8.3574550170521702E-4</v>
      </c>
    </row>
    <row r="32" spans="2:60">
      <c r="B32" s="33" t="s">
        <v>537</v>
      </c>
      <c r="H32" s="5" t="s">
        <v>144</v>
      </c>
      <c r="I32" s="28">
        <f>I12-$I$23</f>
        <v>-1.9833333333333334</v>
      </c>
      <c r="J32" s="70">
        <f>J12-$J$23</f>
        <v>0.51999999999999957</v>
      </c>
      <c r="Y32" s="44" t="s">
        <v>428</v>
      </c>
      <c r="Z32" s="34">
        <v>-0.38318951125796202</v>
      </c>
      <c r="AA32" s="34">
        <v>0.15970715994613799</v>
      </c>
      <c r="AB32" s="34">
        <v>-0.33631603908541202</v>
      </c>
      <c r="AC32" s="34">
        <v>4.3803921636802898E-2</v>
      </c>
      <c r="AD32" s="34">
        <v>-0.226849513210584</v>
      </c>
      <c r="AE32" s="34">
        <v>-0.18354285269446899</v>
      </c>
      <c r="AF32" s="34">
        <v>-0.22403311944786999</v>
      </c>
      <c r="AG32" s="34">
        <v>0.127055947214538</v>
      </c>
      <c r="AH32" s="34">
        <v>-5.5376443592788501E-3</v>
      </c>
      <c r="AI32" s="34">
        <v>-0.33794761710978599</v>
      </c>
      <c r="AJ32" s="34">
        <v>-8.5442135551053405E-4</v>
      </c>
      <c r="AK32" s="34">
        <v>0.13831583839797801</v>
      </c>
      <c r="AL32" s="34">
        <v>0.25456895012807101</v>
      </c>
      <c r="AM32" s="34">
        <v>-0.188444864028769</v>
      </c>
      <c r="AN32" s="34">
        <v>0.22140859744013899</v>
      </c>
      <c r="AO32" s="34">
        <v>0.12888257342212001</v>
      </c>
      <c r="AP32" s="34">
        <v>0.31416702477057501</v>
      </c>
      <c r="AQ32" s="34">
        <v>-4.5358353038381502E-3</v>
      </c>
      <c r="AR32" s="34">
        <v>0.38663567637783097</v>
      </c>
      <c r="AS32" s="34">
        <v>0.116705728519285</v>
      </c>
      <c r="AV32" s="86" t="s">
        <v>513</v>
      </c>
      <c r="AW32" s="82">
        <v>6.1609585556216104E-5</v>
      </c>
      <c r="AX32" s="82">
        <v>-7.9389752058108801E-4</v>
      </c>
      <c r="AY32" s="82">
        <v>5.8130737642514397E-4</v>
      </c>
      <c r="AZ32" s="82">
        <v>-9.1029060545433506E-5</v>
      </c>
      <c r="BA32" s="82">
        <v>8.3137908738254395E-4</v>
      </c>
      <c r="BB32" s="82">
        <v>1.28907930785757E-3</v>
      </c>
      <c r="BC32" s="82">
        <v>-1.3974509417586999E-4</v>
      </c>
      <c r="BD32" s="82">
        <v>-1.6642922116751399E-4</v>
      </c>
      <c r="BE32" s="82">
        <v>2.0089800359138001E-5</v>
      </c>
      <c r="BF32" s="82">
        <v>-2.0718332940720299E-5</v>
      </c>
      <c r="BG32" s="82">
        <v>5.2529729920863997E-5</v>
      </c>
      <c r="BH32" s="82">
        <v>-4.58881258438979E-4</v>
      </c>
    </row>
    <row r="33" spans="2:60">
      <c r="B33" s="5" t="s">
        <v>289</v>
      </c>
      <c r="C33" s="29">
        <v>11.03032258064516</v>
      </c>
      <c r="D33" s="29">
        <v>23.226451612903226</v>
      </c>
      <c r="E33" s="29">
        <v>0</v>
      </c>
      <c r="F33" s="29">
        <v>0</v>
      </c>
      <c r="H33" s="5" t="s">
        <v>145</v>
      </c>
      <c r="I33" s="28">
        <f>I13-$I$23</f>
        <v>2.0666666666666664</v>
      </c>
      <c r="J33" s="70">
        <f>J13-$J$23</f>
        <v>0.63999999999999968</v>
      </c>
      <c r="Y33" s="44" t="s">
        <v>103</v>
      </c>
      <c r="Z33" s="34">
        <v>-0.47956458400921198</v>
      </c>
      <c r="AA33" s="34">
        <v>0.200170887280819</v>
      </c>
      <c r="AB33" s="34">
        <v>-0.32424203875049401</v>
      </c>
      <c r="AC33" s="34">
        <v>-1.04328422463375E-2</v>
      </c>
      <c r="AD33" s="34">
        <v>-0.171644689970987</v>
      </c>
      <c r="AE33" s="34">
        <v>-0.17276550014704001</v>
      </c>
      <c r="AF33" s="34">
        <v>-0.158793490747728</v>
      </c>
      <c r="AG33" s="34">
        <v>0.108722347345796</v>
      </c>
      <c r="AH33" s="34">
        <v>9.3989668694835396E-4</v>
      </c>
      <c r="AI33" s="34">
        <v>-0.25769703285387302</v>
      </c>
      <c r="AJ33" s="34">
        <v>4.3138398735492597E-3</v>
      </c>
      <c r="AK33" s="34">
        <v>0.109283340141122</v>
      </c>
      <c r="AL33" s="34">
        <v>0.184212486808434</v>
      </c>
      <c r="AM33" s="34">
        <v>-0.17592475548421699</v>
      </c>
      <c r="AN33" s="34">
        <v>0.15592082015888101</v>
      </c>
      <c r="AO33" s="34">
        <v>8.7811620430549006E-2</v>
      </c>
      <c r="AP33" s="34">
        <v>0.30174576041876799</v>
      </c>
      <c r="AQ33" s="34">
        <v>-4.1060545168958199E-2</v>
      </c>
      <c r="AR33" s="34">
        <v>0.48711199953183998</v>
      </c>
      <c r="AS33" s="34">
        <v>0.15189248070214001</v>
      </c>
      <c r="AV33" s="86" t="s">
        <v>514</v>
      </c>
      <c r="AW33" s="82">
        <v>-7.1435599596023905E-4</v>
      </c>
      <c r="AX33" s="82">
        <v>-1.8456190744036701E-4</v>
      </c>
      <c r="AY33" s="82">
        <v>-1.9077841003086899E-4</v>
      </c>
      <c r="AZ33" s="82">
        <v>-1.22182291978038E-4</v>
      </c>
      <c r="BA33" s="82">
        <v>2.2284488949589999E-4</v>
      </c>
      <c r="BB33" s="82">
        <v>-1.3974509417586999E-4</v>
      </c>
      <c r="BC33" s="82">
        <v>1.3245386824511901E-3</v>
      </c>
      <c r="BD33" s="82">
        <v>6.6078635721162097E-4</v>
      </c>
      <c r="BE33" s="82">
        <v>-2.5686806031885901E-5</v>
      </c>
      <c r="BF33" s="82">
        <v>-6.5669529403151897E-4</v>
      </c>
      <c r="BG33" s="82">
        <v>4.1189832902216599E-5</v>
      </c>
      <c r="BH33" s="82">
        <v>2.72344853320526E-4</v>
      </c>
    </row>
    <row r="34" spans="2:60">
      <c r="B34" s="5" t="s">
        <v>290</v>
      </c>
      <c r="C34" s="29">
        <v>20.267096774193547</v>
      </c>
      <c r="D34" s="29">
        <v>22.86774193548387</v>
      </c>
      <c r="E34" s="29">
        <v>1</v>
      </c>
      <c r="F34" s="29">
        <v>0</v>
      </c>
      <c r="H34" s="45" t="s">
        <v>146</v>
      </c>
      <c r="I34" s="70">
        <f>I14-$I$23</f>
        <v>-8.3333333333333481E-2</v>
      </c>
      <c r="J34" s="70">
        <f>J14-$J$23</f>
        <v>-1.1600000000000004</v>
      </c>
      <c r="Y34" s="44" t="s">
        <v>280</v>
      </c>
      <c r="Z34" s="34">
        <v>-0.46625684270790901</v>
      </c>
      <c r="AA34" s="34">
        <v>0.20496394926168501</v>
      </c>
      <c r="AB34" s="34">
        <v>-0.297882929692452</v>
      </c>
      <c r="AC34" s="34">
        <v>-9.5165475893806105E-3</v>
      </c>
      <c r="AD34" s="34">
        <v>-0.18885979071815501</v>
      </c>
      <c r="AE34" s="34">
        <v>-0.19842541662954699</v>
      </c>
      <c r="AF34" s="34">
        <v>-0.102196432754352</v>
      </c>
      <c r="AG34" s="34">
        <v>0.12931821037824501</v>
      </c>
      <c r="AH34" s="34">
        <v>-5.1856968496208598E-3</v>
      </c>
      <c r="AI34" s="34">
        <v>-0.28731257603427901</v>
      </c>
      <c r="AJ34" s="34">
        <v>-4.2979806170553999E-4</v>
      </c>
      <c r="AK34" s="34">
        <v>0.12063735494368399</v>
      </c>
      <c r="AL34" s="34">
        <v>0.18308876301167001</v>
      </c>
      <c r="AM34" s="34">
        <v>-0.202274442293088</v>
      </c>
      <c r="AN34" s="34">
        <v>0.107683698103958</v>
      </c>
      <c r="AO34" s="34">
        <v>0.123766830247779</v>
      </c>
      <c r="AP34" s="34">
        <v>0.28882015525698901</v>
      </c>
      <c r="AQ34" s="34">
        <v>-6.1060350089374701E-2</v>
      </c>
      <c r="AR34" s="34">
        <v>0.48121887441157801</v>
      </c>
      <c r="AS34" s="34">
        <v>0.17990298780427399</v>
      </c>
      <c r="AV34" s="86" t="s">
        <v>515</v>
      </c>
      <c r="AW34" s="82">
        <v>-4.8041190925862697E-4</v>
      </c>
      <c r="AX34" s="82">
        <v>-1.00122181789204E-3</v>
      </c>
      <c r="AY34" s="82">
        <v>-8.6006923285847193E-5</v>
      </c>
      <c r="AZ34" s="82">
        <v>-3.5281795053008201E-4</v>
      </c>
      <c r="BA34" s="82">
        <v>1.10406021957706E-4</v>
      </c>
      <c r="BB34" s="82">
        <v>-1.6642922116751399E-4</v>
      </c>
      <c r="BC34" s="82">
        <v>6.6078635721162097E-4</v>
      </c>
      <c r="BD34" s="82">
        <v>1.4745469347157601E-3</v>
      </c>
      <c r="BE34" s="82">
        <v>-1.20412357770845E-4</v>
      </c>
      <c r="BF34" s="82">
        <v>-5.1666380950534795E-4</v>
      </c>
      <c r="BG34" s="82">
        <v>1.6437644312831799E-4</v>
      </c>
      <c r="BH34" s="82">
        <v>7.6627474500990398E-4</v>
      </c>
    </row>
    <row r="35" spans="2:60">
      <c r="B35" s="5" t="s">
        <v>291</v>
      </c>
      <c r="C35" s="29">
        <v>15.693548387096774</v>
      </c>
      <c r="D35" s="29">
        <v>26.813548387096773</v>
      </c>
      <c r="E35" s="29">
        <f>(((C34-C33)*(C35-C33))+((D34-D33)*(D35-D33)))/(((C34-C33)^2)+((D34-D33)^2))</f>
        <v>0.48903529411764718</v>
      </c>
      <c r="F35" s="29">
        <f>(((C34-C33)*(D35-D33))-((D34-D33)*(C35-C33)))/(((C34-C33)^2)+((D34-D33)^2))</f>
        <v>0.40734117647058821</v>
      </c>
      <c r="Y35" s="44" t="s">
        <v>281</v>
      </c>
      <c r="Z35" s="34">
        <v>-0.43901863000566299</v>
      </c>
      <c r="AA35" s="34">
        <v>8.9889211875577399E-2</v>
      </c>
      <c r="AB35" s="34">
        <v>-0.32855839067396098</v>
      </c>
      <c r="AC35" s="34">
        <v>-4.1468557083857598E-2</v>
      </c>
      <c r="AD35" s="34">
        <v>-0.28472957805210197</v>
      </c>
      <c r="AE35" s="34">
        <v>-7.8864034509320002E-2</v>
      </c>
      <c r="AF35" s="34">
        <v>-0.132569500926947</v>
      </c>
      <c r="AG35" s="34">
        <v>0.15710223695454201</v>
      </c>
      <c r="AH35" s="34">
        <v>-7.1196510909071597E-3</v>
      </c>
      <c r="AI35" s="34">
        <v>-0.31884526508705402</v>
      </c>
      <c r="AJ35" s="34">
        <v>-1.3696684546078801E-3</v>
      </c>
      <c r="AK35" s="34">
        <v>0.15125329598814999</v>
      </c>
      <c r="AL35" s="34">
        <v>0.28589003980363498</v>
      </c>
      <c r="AM35" s="34">
        <v>-9.9212472204862998E-2</v>
      </c>
      <c r="AN35" s="34">
        <v>0.156231051061617</v>
      </c>
      <c r="AO35" s="34">
        <v>0.16955177819427</v>
      </c>
      <c r="AP35" s="34">
        <v>0.34782315483950799</v>
      </c>
      <c r="AQ35" s="34">
        <v>-7.1621916702661603E-2</v>
      </c>
      <c r="AR35" s="34">
        <v>0.40342117349942802</v>
      </c>
      <c r="AS35" s="34">
        <v>4.2215722575216399E-2</v>
      </c>
      <c r="AV35" s="87" t="s">
        <v>516</v>
      </c>
      <c r="AW35" s="82">
        <v>1.9666987456594001E-6</v>
      </c>
      <c r="AX35" s="82">
        <v>2.1967165759098501E-4</v>
      </c>
      <c r="AY35" s="82">
        <v>-1.09763598657445E-5</v>
      </c>
      <c r="AZ35" s="82">
        <v>-1.0960801914549699E-4</v>
      </c>
      <c r="BA35" s="82">
        <v>-9.5143808657591105E-5</v>
      </c>
      <c r="BB35" s="82">
        <v>2.0089800359138001E-5</v>
      </c>
      <c r="BC35" s="82">
        <v>-2.5686806031885901E-5</v>
      </c>
      <c r="BD35" s="82">
        <v>-1.20412357770845E-4</v>
      </c>
      <c r="BE35" s="82">
        <v>9.2574514495467495E-5</v>
      </c>
      <c r="BF35" s="82">
        <v>-1.00132867891103E-5</v>
      </c>
      <c r="BG35" s="82">
        <v>-8.75266828010053E-5</v>
      </c>
      <c r="BH35" s="82">
        <v>-1.0806009460219499E-4</v>
      </c>
    </row>
    <row r="36" spans="2:60">
      <c r="B36" s="5" t="s">
        <v>292</v>
      </c>
      <c r="C36" s="29">
        <f>AVERAGE(C33:C35)</f>
        <v>15.663655913978495</v>
      </c>
      <c r="D36" s="29">
        <f>AVERAGE(D33:D35)</f>
        <v>24.302580645161289</v>
      </c>
      <c r="E36" s="29">
        <f>AVERAGE(E33:E35)</f>
        <v>0.49634509803921573</v>
      </c>
      <c r="F36" s="29">
        <f>AVERAGE(F33:F35)</f>
        <v>0.13578039215686274</v>
      </c>
      <c r="Y36" s="44" t="s">
        <v>529</v>
      </c>
      <c r="Z36" s="34">
        <v>-0.43035256425210999</v>
      </c>
      <c r="AA36" s="34">
        <v>0.18022267292740701</v>
      </c>
      <c r="AB36" s="34">
        <v>-0.29401294339548101</v>
      </c>
      <c r="AC36" s="34">
        <v>1.0477748040936499E-2</v>
      </c>
      <c r="AD36" s="34">
        <v>-0.22393058682098799</v>
      </c>
      <c r="AE36" s="34">
        <v>-0.21210136016432901</v>
      </c>
      <c r="AF36" s="34">
        <v>-0.141281530738947</v>
      </c>
      <c r="AG36" s="34">
        <v>0.150546136108548</v>
      </c>
      <c r="AH36" s="34">
        <v>2.05813206571278E-2</v>
      </c>
      <c r="AI36" s="34">
        <v>-0.310882282023066</v>
      </c>
      <c r="AJ36" s="34">
        <v>-5.6703222930216696E-3</v>
      </c>
      <c r="AK36" s="34">
        <v>0.150284362317925</v>
      </c>
      <c r="AL36" s="34">
        <v>0.23425328424931499</v>
      </c>
      <c r="AM36" s="34">
        <v>-0.228381928784708</v>
      </c>
      <c r="AN36" s="34">
        <v>0.121125535422346</v>
      </c>
      <c r="AO36" s="34">
        <v>0.16244326862260799</v>
      </c>
      <c r="AP36" s="34">
        <v>0.26628050700953299</v>
      </c>
      <c r="AQ36" s="34">
        <v>-1.9722336359166801E-2</v>
      </c>
      <c r="AR36" s="34">
        <v>0.45300730016222501</v>
      </c>
      <c r="AS36" s="34">
        <v>0.117113719313845</v>
      </c>
      <c r="AV36" s="87" t="s">
        <v>477</v>
      </c>
      <c r="AW36" s="82">
        <v>1.2694852264702101E-3</v>
      </c>
      <c r="AX36" s="82">
        <v>-8.6561046575714504E-4</v>
      </c>
      <c r="AY36" s="82">
        <v>5.4916742455688599E-4</v>
      </c>
      <c r="AZ36" s="82">
        <v>1.55204777707152E-4</v>
      </c>
      <c r="BA36" s="82">
        <v>-1.3772639619648399E-3</v>
      </c>
      <c r="BB36" s="82">
        <v>-2.0718332940720299E-5</v>
      </c>
      <c r="BC36" s="82">
        <v>-6.5669529403151897E-4</v>
      </c>
      <c r="BD36" s="82">
        <v>-5.1666380950534795E-4</v>
      </c>
      <c r="BE36" s="82">
        <v>-1.00132867891103E-5</v>
      </c>
      <c r="BF36" s="82">
        <v>1.9526528701422699E-3</v>
      </c>
      <c r="BG36" s="82">
        <v>-1.548749482403E-5</v>
      </c>
      <c r="BH36" s="82">
        <v>5.0907400385282896E-4</v>
      </c>
    </row>
    <row r="37" spans="2:60">
      <c r="B37" s="5" t="s">
        <v>128</v>
      </c>
      <c r="C37" s="29">
        <f>SQRT(((C33-C34)^2)+((D33-D34)^2))</f>
        <v>9.2437368058202374</v>
      </c>
      <c r="E37" s="29">
        <f>SQRT(((E33-E34)^2)+((F33-F34)^2))</f>
        <v>1</v>
      </c>
      <c r="H37" s="7" t="s">
        <v>45</v>
      </c>
      <c r="Y37" s="44" t="s">
        <v>530</v>
      </c>
      <c r="Z37" s="34">
        <v>-0.39403913612830599</v>
      </c>
      <c r="AA37" s="34">
        <v>0.13634431754684401</v>
      </c>
      <c r="AB37" s="34">
        <v>-0.331919456317254</v>
      </c>
      <c r="AC37" s="34">
        <v>-8.5025054769032201E-4</v>
      </c>
      <c r="AD37" s="34">
        <v>-0.229662736639271</v>
      </c>
      <c r="AE37" s="34">
        <v>-0.12834227636338</v>
      </c>
      <c r="AF37" s="34">
        <v>-0.16267676938905201</v>
      </c>
      <c r="AG37" s="34">
        <v>0.14219808367651601</v>
      </c>
      <c r="AH37" s="34">
        <v>7.3529636263809902E-3</v>
      </c>
      <c r="AI37" s="34">
        <v>-0.30745489715242103</v>
      </c>
      <c r="AJ37" s="34">
        <v>-4.4477531776536898E-2</v>
      </c>
      <c r="AK37" s="34">
        <v>0.14544429046559501</v>
      </c>
      <c r="AL37" s="34">
        <v>0.24910794645499301</v>
      </c>
      <c r="AM37" s="34">
        <v>-0.21274545198126199</v>
      </c>
      <c r="AN37" s="34">
        <v>0.110499610760981</v>
      </c>
      <c r="AO37" s="34">
        <v>0.14255641139015801</v>
      </c>
      <c r="AP37" s="34">
        <v>0.31525787072056799</v>
      </c>
      <c r="AQ37" s="34">
        <v>-2.4733290876742399E-2</v>
      </c>
      <c r="AR37" s="34">
        <v>0.480557238687498</v>
      </c>
      <c r="AS37" s="34">
        <v>0.107583063842383</v>
      </c>
      <c r="AV37" s="87" t="s">
        <v>478</v>
      </c>
      <c r="AW37" s="82">
        <v>3.17484992220483E-7</v>
      </c>
      <c r="AX37" s="82">
        <v>-2.86686637535178E-4</v>
      </c>
      <c r="AY37" s="82">
        <v>3.16916740234565E-5</v>
      </c>
      <c r="AZ37" s="82">
        <v>9.0482033747619898E-5</v>
      </c>
      <c r="BA37" s="82">
        <v>6.6639001357495195E-5</v>
      </c>
      <c r="BB37" s="82">
        <v>5.2529729920863997E-5</v>
      </c>
      <c r="BC37" s="82">
        <v>4.1189832902216599E-5</v>
      </c>
      <c r="BD37" s="82">
        <v>1.6437644312831799E-4</v>
      </c>
      <c r="BE37" s="82">
        <v>-8.75266828010053E-5</v>
      </c>
      <c r="BF37" s="82">
        <v>-1.548749482403E-5</v>
      </c>
      <c r="BG37" s="82">
        <v>1.6710433890293101E-4</v>
      </c>
      <c r="BH37" s="82">
        <v>9.6131710096042898E-5</v>
      </c>
    </row>
    <row r="38" spans="2:60">
      <c r="B38" s="5" t="s">
        <v>343</v>
      </c>
      <c r="C38" s="29">
        <f>SQRT((((C33-C36)^2)+((D33-D36)^2))+(((C34-C36)^2)+((D34-D36)^2))+(((C35-C36)^2)+((D35-D36)^2)))</f>
        <v>7.2237188420592915</v>
      </c>
      <c r="E38" s="29">
        <f>SQRT((((E33-E36)^2)+((F33-F36)^2))+(((E34-E36)^2)+((F34-F36)^2))+(((E35-E36)^2)+((F35-F36)^2)))</f>
        <v>0.78147171363759949</v>
      </c>
      <c r="H38" s="68" t="s">
        <v>59</v>
      </c>
      <c r="I38" s="23" t="s">
        <v>46</v>
      </c>
      <c r="Y38" s="44" t="s">
        <v>531</v>
      </c>
      <c r="Z38" s="34">
        <v>-0.42547242863754298</v>
      </c>
      <c r="AA38" s="34">
        <v>0.241468711876376</v>
      </c>
      <c r="AB38" s="34">
        <v>-0.318634436693642</v>
      </c>
      <c r="AC38" s="34">
        <v>-1.6164199137545798E-2</v>
      </c>
      <c r="AD38" s="34">
        <v>-0.25882311748629899</v>
      </c>
      <c r="AE38" s="34">
        <v>-0.149896170669924</v>
      </c>
      <c r="AF38" s="34">
        <v>-0.119614492348579</v>
      </c>
      <c r="AG38" s="34">
        <v>7.5230663396658501E-2</v>
      </c>
      <c r="AH38" s="34">
        <v>-1.77869051417495E-2</v>
      </c>
      <c r="AI38" s="34">
        <v>-0.308805650121523</v>
      </c>
      <c r="AJ38" s="34">
        <v>1.98038384445706E-2</v>
      </c>
      <c r="AK38" s="34">
        <v>7.3358925632292002E-2</v>
      </c>
      <c r="AL38" s="34">
        <v>0.22744091884440601</v>
      </c>
      <c r="AM38" s="34">
        <v>-0.159681665620862</v>
      </c>
      <c r="AN38" s="34">
        <v>0.14945221774436299</v>
      </c>
      <c r="AO38" s="34">
        <v>7.1618352737438301E-2</v>
      </c>
      <c r="AP38" s="34">
        <v>0.32275263575784802</v>
      </c>
      <c r="AQ38" s="34">
        <v>-6.6950644681507201E-2</v>
      </c>
      <c r="AR38" s="34">
        <v>0.42088176951662598</v>
      </c>
      <c r="AS38" s="34">
        <v>0.23982167658859899</v>
      </c>
      <c r="AV38" s="95" t="s">
        <v>479</v>
      </c>
      <c r="AW38" s="97">
        <v>3.0014252823315702E-4</v>
      </c>
      <c r="AX38" s="97">
        <v>-1.61984801135602E-3</v>
      </c>
      <c r="AY38" s="97">
        <v>2.3361814834024299E-5</v>
      </c>
      <c r="AZ38" s="97">
        <v>2.2558246398993599E-4</v>
      </c>
      <c r="BA38" s="97">
        <v>-8.3574550170521702E-4</v>
      </c>
      <c r="BB38" s="97">
        <v>-4.58881258438979E-4</v>
      </c>
      <c r="BC38" s="97">
        <v>2.72344853320526E-4</v>
      </c>
      <c r="BD38" s="97">
        <v>7.6627474500990398E-4</v>
      </c>
      <c r="BE38" s="97">
        <v>-1.0806009460219499E-4</v>
      </c>
      <c r="BF38" s="97">
        <v>5.0907400385282896E-4</v>
      </c>
      <c r="BG38" s="97">
        <v>9.6131710096042898E-5</v>
      </c>
      <c r="BH38" s="97">
        <v>1.77600224104021E-3</v>
      </c>
    </row>
    <row r="39" spans="2:60">
      <c r="C39" s="5"/>
      <c r="H39" s="44" t="s">
        <v>431</v>
      </c>
      <c r="I39" s="4">
        <f>SQRT(SUMSQ(I28:J30))</f>
        <v>2.2827468833257298</v>
      </c>
      <c r="Y39" s="44" t="s">
        <v>475</v>
      </c>
      <c r="Z39" s="34">
        <v>-0.43501571617449403</v>
      </c>
      <c r="AA39" s="34">
        <v>0.110079777942198</v>
      </c>
      <c r="AB39" s="34">
        <v>-0.36020125260722402</v>
      </c>
      <c r="AC39" s="34">
        <v>-1.865034768552E-2</v>
      </c>
      <c r="AD39" s="34">
        <v>-0.20047288939286001</v>
      </c>
      <c r="AE39" s="34">
        <v>-0.167954692489204</v>
      </c>
      <c r="AF39" s="34">
        <v>-0.15909295366541801</v>
      </c>
      <c r="AG39" s="34">
        <v>0.15040325594109799</v>
      </c>
      <c r="AH39" s="34">
        <v>-2.6225186795688E-3</v>
      </c>
      <c r="AI39" s="34">
        <v>-0.221599835998049</v>
      </c>
      <c r="AJ39" s="34">
        <v>1.32871742463114E-3</v>
      </c>
      <c r="AK39" s="34">
        <v>0.16110336859535401</v>
      </c>
      <c r="AL39" s="34">
        <v>0.187007557437289</v>
      </c>
      <c r="AM39" s="34">
        <v>-0.19495996582719199</v>
      </c>
      <c r="AN39" s="34">
        <v>0.137817327148609</v>
      </c>
      <c r="AO39" s="34">
        <v>0.14415851016109699</v>
      </c>
      <c r="AP39" s="34">
        <v>0.35275142237041501</v>
      </c>
      <c r="AQ39" s="34">
        <v>-5.3049909487395602E-2</v>
      </c>
      <c r="AR39" s="34">
        <v>0.47850030613862099</v>
      </c>
      <c r="AS39" s="34">
        <v>9.0469838847612602E-2</v>
      </c>
    </row>
    <row r="40" spans="2:60">
      <c r="B40" s="33" t="s">
        <v>306</v>
      </c>
      <c r="C40" s="29"/>
      <c r="D40" s="29"/>
      <c r="H40" s="44" t="s">
        <v>293</v>
      </c>
      <c r="I40" s="4">
        <f>SQRT(SUMSQ(I32:J34))</f>
        <v>3.1995728881628351</v>
      </c>
      <c r="J40" s="4"/>
      <c r="Y40" s="44" t="s">
        <v>476</v>
      </c>
      <c r="Z40" s="34">
        <v>-0.47819628645778001</v>
      </c>
      <c r="AA40" s="34">
        <v>0.18064809210628999</v>
      </c>
      <c r="AB40" s="34">
        <v>-0.32625561588903301</v>
      </c>
      <c r="AC40" s="34">
        <v>-2.3336992745937299E-2</v>
      </c>
      <c r="AD40" s="34">
        <v>-0.102413050644536</v>
      </c>
      <c r="AE40" s="34">
        <v>-0.18109920158933299</v>
      </c>
      <c r="AF40" s="34">
        <v>-0.116371024855176</v>
      </c>
      <c r="AG40" s="34">
        <v>0.121952020454099</v>
      </c>
      <c r="AH40" s="34">
        <v>-1.9622623491741799E-2</v>
      </c>
      <c r="AI40" s="34">
        <v>-0.27404662889744302</v>
      </c>
      <c r="AJ40" s="34">
        <v>-3.03316966918584E-3</v>
      </c>
      <c r="AK40" s="34">
        <v>0.12171219788727999</v>
      </c>
      <c r="AL40" s="34">
        <v>8.0701961196171207E-2</v>
      </c>
      <c r="AM40" s="34">
        <v>-0.17280399167295499</v>
      </c>
      <c r="AN40" s="34">
        <v>0.14829812584669499</v>
      </c>
      <c r="AO40" s="34">
        <v>0.125560441983945</v>
      </c>
      <c r="AP40" s="34">
        <v>0.30023879641544199</v>
      </c>
      <c r="AQ40" s="34">
        <v>-7.8424642868282698E-2</v>
      </c>
      <c r="AR40" s="34">
        <v>0.51665288754914296</v>
      </c>
      <c r="AS40" s="34">
        <v>0.17983870534233501</v>
      </c>
    </row>
    <row r="41" spans="2:60">
      <c r="B41" s="5" t="s">
        <v>289</v>
      </c>
      <c r="C41" s="29">
        <v>6.0619354838709683</v>
      </c>
      <c r="D41" s="29">
        <v>13.900645161290324</v>
      </c>
      <c r="E41" s="29">
        <v>0</v>
      </c>
      <c r="F41" s="29">
        <v>0</v>
      </c>
      <c r="Y41" s="44" t="s">
        <v>453</v>
      </c>
      <c r="Z41" s="34">
        <v>-0.43750903945233699</v>
      </c>
      <c r="AA41" s="34">
        <v>0.208704011055272</v>
      </c>
      <c r="AB41" s="34">
        <v>-0.29631157104457001</v>
      </c>
      <c r="AC41" s="34">
        <v>-4.3716526750058E-2</v>
      </c>
      <c r="AD41" s="34">
        <v>-0.23774854197136999</v>
      </c>
      <c r="AE41" s="34">
        <v>-0.18591568295479999</v>
      </c>
      <c r="AF41" s="34">
        <v>-0.10845476010319</v>
      </c>
      <c r="AG41" s="34">
        <v>0.134467051513186</v>
      </c>
      <c r="AH41" s="34">
        <v>-2.44411340167459E-2</v>
      </c>
      <c r="AI41" s="34">
        <v>-0.342447843355564</v>
      </c>
      <c r="AJ41" s="34">
        <v>2.56781491917434E-2</v>
      </c>
      <c r="AK41" s="34">
        <v>0.14907926315107201</v>
      </c>
      <c r="AL41" s="34">
        <v>0.207079401502681</v>
      </c>
      <c r="AM41" s="34">
        <v>-0.17783352859211399</v>
      </c>
      <c r="AN41" s="34">
        <v>0.141317283637866</v>
      </c>
      <c r="AO41" s="34">
        <v>0.131396934912863</v>
      </c>
      <c r="AP41" s="34">
        <v>0.30939009923404798</v>
      </c>
      <c r="AQ41" s="34">
        <v>-3.9225963056741003E-2</v>
      </c>
      <c r="AR41" s="34">
        <v>0.42100011302187401</v>
      </c>
      <c r="AS41" s="34">
        <v>0.16549228407688399</v>
      </c>
      <c r="AV41" s="2" t="s">
        <v>535</v>
      </c>
    </row>
    <row r="42" spans="2:60" ht="13" thickBot="1">
      <c r="B42" s="5" t="s">
        <v>290</v>
      </c>
      <c r="C42" s="29">
        <v>11.653548387096775</v>
      </c>
      <c r="D42" s="29">
        <v>13.952903225806452</v>
      </c>
      <c r="E42" s="29">
        <v>1</v>
      </c>
      <c r="F42" s="29">
        <v>0</v>
      </c>
      <c r="Y42" s="44" t="s">
        <v>454</v>
      </c>
      <c r="Z42" s="34">
        <v>-0.39580875474208599</v>
      </c>
      <c r="AA42" s="34">
        <v>0.292661911580675</v>
      </c>
      <c r="AB42" s="34">
        <v>-0.29355343144309698</v>
      </c>
      <c r="AC42" s="34">
        <v>-4.87022702664624E-2</v>
      </c>
      <c r="AD42" s="34">
        <v>-0.19469098128287601</v>
      </c>
      <c r="AE42" s="34">
        <v>-0.22989496473138499</v>
      </c>
      <c r="AF42" s="34">
        <v>-0.105175673156633</v>
      </c>
      <c r="AG42" s="34">
        <v>8.8494482232052904E-2</v>
      </c>
      <c r="AH42" s="34">
        <v>-1.6290053544352302E-2</v>
      </c>
      <c r="AI42" s="34">
        <v>-0.27820759078770402</v>
      </c>
      <c r="AJ42" s="34">
        <v>1.04723925118663E-2</v>
      </c>
      <c r="AK42" s="34">
        <v>0.111838991342348</v>
      </c>
      <c r="AL42" s="34">
        <v>0.164154562708417</v>
      </c>
      <c r="AM42" s="34">
        <v>-0.21772825624761499</v>
      </c>
      <c r="AN42" s="34">
        <v>0.10542223716677</v>
      </c>
      <c r="AO42" s="34">
        <v>5.23535761240259E-2</v>
      </c>
      <c r="AP42" s="34">
        <v>0.237681146820372</v>
      </c>
      <c r="AQ42" s="34">
        <v>-5.9055911629875502E-2</v>
      </c>
      <c r="AR42" s="34">
        <v>0.48778855496161799</v>
      </c>
      <c r="AS42" s="34">
        <v>0.28824003238394003</v>
      </c>
      <c r="AV42" s="89" t="s">
        <v>309</v>
      </c>
      <c r="AW42" s="88" t="s">
        <v>398</v>
      </c>
      <c r="AX42" s="88" t="s">
        <v>399</v>
      </c>
      <c r="AY42" s="88" t="s">
        <v>400</v>
      </c>
    </row>
    <row r="43" spans="2:60" ht="13" thickTop="1">
      <c r="B43" s="5" t="s">
        <v>291</v>
      </c>
      <c r="C43" s="29">
        <v>8.8316129032258068</v>
      </c>
      <c r="D43" s="29">
        <v>16.095483870967744</v>
      </c>
      <c r="E43" s="29">
        <f>(((C42-C41)*(C43-C41))+((D42-D41)*(D43-D41)))/(((C42-C41)^2)+((D42-D41)^2))</f>
        <v>0.4989519650655021</v>
      </c>
      <c r="F43" s="29">
        <f>(((C42-C41)*(D43-D41))-((D42-D41)*(C43-C41)))/(((C42-C41)^2)+((D42-D41)^2))</f>
        <v>0.3878602620087338</v>
      </c>
      <c r="H43" t="s">
        <v>47</v>
      </c>
      <c r="P43" t="s">
        <v>130</v>
      </c>
      <c r="Y43" s="44" t="s">
        <v>455</v>
      </c>
      <c r="Z43" s="34">
        <v>-0.437470805896648</v>
      </c>
      <c r="AA43" s="34">
        <v>0.245981431977284</v>
      </c>
      <c r="AB43" s="34">
        <v>-0.28969329572972402</v>
      </c>
      <c r="AC43" s="34">
        <v>-4.7397891854367002E-3</v>
      </c>
      <c r="AD43" s="34">
        <v>-0.27646591830464401</v>
      </c>
      <c r="AE43" s="34">
        <v>-0.15575828436295</v>
      </c>
      <c r="AF43" s="34">
        <v>-0.13078424815692799</v>
      </c>
      <c r="AG43" s="34">
        <v>3.8554122812999199E-2</v>
      </c>
      <c r="AH43" s="34">
        <v>-2.1650604158955498E-2</v>
      </c>
      <c r="AI43" s="34">
        <v>-0.28710114983734297</v>
      </c>
      <c r="AJ43" s="34">
        <v>5.0624699670682597E-3</v>
      </c>
      <c r="AK43" s="34">
        <v>4.44464222445232E-2</v>
      </c>
      <c r="AL43" s="34">
        <v>0.22920192180235299</v>
      </c>
      <c r="AM43" s="34">
        <v>-0.13180388198774301</v>
      </c>
      <c r="AN43" s="34">
        <v>0.12610724886057401</v>
      </c>
      <c r="AO43" s="34">
        <v>7.3123553146378001E-2</v>
      </c>
      <c r="AP43" s="34">
        <v>0.32853433151974298</v>
      </c>
      <c r="AQ43" s="34">
        <v>-2.7412623663814199E-2</v>
      </c>
      <c r="AR43" s="34">
        <v>0.46715890009716099</v>
      </c>
      <c r="AS43" s="34">
        <v>0.204710198856102</v>
      </c>
      <c r="AV43" s="45">
        <v>1</v>
      </c>
      <c r="AW43" s="90">
        <v>5.9615722885036204E-3</v>
      </c>
      <c r="AX43" s="4">
        <v>35.502057505488203</v>
      </c>
      <c r="AY43" s="4">
        <v>35.502057505488203</v>
      </c>
    </row>
    <row r="44" spans="2:60">
      <c r="B44" s="5" t="s">
        <v>292</v>
      </c>
      <c r="C44" s="29">
        <f>AVERAGE(C41:C43)</f>
        <v>8.8490322580645167</v>
      </c>
      <c r="D44" s="29">
        <f>AVERAGE(D41:D43)</f>
        <v>14.649677419354839</v>
      </c>
      <c r="E44" s="29">
        <f>AVERAGE(E41:E43)</f>
        <v>0.49965065502183403</v>
      </c>
      <c r="F44" s="29">
        <f>AVERAGE(F41:F43)</f>
        <v>0.12928675400291126</v>
      </c>
      <c r="H44" s="23" t="s">
        <v>138</v>
      </c>
      <c r="I44" s="24" t="s">
        <v>139</v>
      </c>
      <c r="J44" s="23" t="s">
        <v>140</v>
      </c>
      <c r="P44" s="23" t="s">
        <v>138</v>
      </c>
      <c r="Q44" s="24" t="s">
        <v>139</v>
      </c>
      <c r="R44" s="23" t="s">
        <v>140</v>
      </c>
      <c r="Y44" s="78" t="s">
        <v>456</v>
      </c>
      <c r="Z44" s="34">
        <v>-0.40690590436150598</v>
      </c>
      <c r="AA44" s="34">
        <v>0.16558453580390101</v>
      </c>
      <c r="AB44" s="34">
        <v>-0.272634262964078</v>
      </c>
      <c r="AC44" s="34">
        <v>-1.007861847173E-3</v>
      </c>
      <c r="AD44" s="34">
        <v>-0.173956691205503</v>
      </c>
      <c r="AE44" s="34">
        <v>-0.249222570206864</v>
      </c>
      <c r="AF44" s="34">
        <v>-0.174065657430128</v>
      </c>
      <c r="AG44" s="34">
        <v>0.16176717768978599</v>
      </c>
      <c r="AH44" s="34">
        <v>-1.0620185726899699E-2</v>
      </c>
      <c r="AI44" s="34">
        <v>-0.31354448874211399</v>
      </c>
      <c r="AJ44" s="34">
        <v>4.8697602336535296E-3</v>
      </c>
      <c r="AK44" s="34">
        <v>0.213630591680087</v>
      </c>
      <c r="AL44" s="34">
        <v>0.14093442663115799</v>
      </c>
      <c r="AM44" s="34">
        <v>-0.26123217323808201</v>
      </c>
      <c r="AN44" s="34">
        <v>0.19571997676295799</v>
      </c>
      <c r="AO44" s="34">
        <v>0.155704633908057</v>
      </c>
      <c r="AP44" s="34">
        <v>0.25420414132282598</v>
      </c>
      <c r="AQ44" s="34">
        <v>-3.7033411787019299E-2</v>
      </c>
      <c r="AR44" s="34">
        <v>0.44245439673751802</v>
      </c>
      <c r="AS44" s="34">
        <v>0.16535356673942</v>
      </c>
      <c r="AV44" s="45">
        <v>2</v>
      </c>
      <c r="AW44" s="90">
        <v>4.5231484762637804E-3</v>
      </c>
      <c r="AX44" s="4">
        <v>26.936027869668699</v>
      </c>
      <c r="AY44" s="4">
        <v>62.438085375156902</v>
      </c>
    </row>
    <row r="45" spans="2:60">
      <c r="B45" s="5" t="s">
        <v>128</v>
      </c>
      <c r="C45" s="29">
        <f>SQRT(((C41-C42)^2)+((D41-D42)^2))</f>
        <v>5.5918570944569304</v>
      </c>
      <c r="E45" s="29">
        <f>SQRT(((E41-E42)^2)+((F41-F42)^2))</f>
        <v>1</v>
      </c>
      <c r="H45" s="71" t="s">
        <v>141</v>
      </c>
      <c r="I45" s="70">
        <f t="shared" ref="I45:J47" si="12">I28*(1/$I$39)</f>
        <v>-0.64250078595217808</v>
      </c>
      <c r="J45" s="70">
        <f t="shared" si="12"/>
        <v>0.19567069390361777</v>
      </c>
      <c r="P45" s="71" t="s">
        <v>141</v>
      </c>
      <c r="Q45" s="70">
        <f t="shared" ref="Q45:R47" si="13">I45</f>
        <v>-0.64250078595217808</v>
      </c>
      <c r="R45" s="70">
        <f t="shared" si="13"/>
        <v>0.19567069390361777</v>
      </c>
      <c r="AV45" s="45">
        <v>3</v>
      </c>
      <c r="AW45" s="90">
        <v>3.1039686309853399E-3</v>
      </c>
      <c r="AX45" s="4">
        <v>18.484598944640702</v>
      </c>
      <c r="AY45" s="4">
        <v>80.922684319797696</v>
      </c>
    </row>
    <row r="46" spans="2:60">
      <c r="B46" s="5" t="s">
        <v>343</v>
      </c>
      <c r="C46" s="29">
        <f>SQRT((((C41-C44)^2)+((D41-D44)^2))+(((C42-C44)^2)+((D42-D44)^2))+(((C43-C44)^2)+((D43-D44)^2)))</f>
        <v>4.3324845616097578</v>
      </c>
      <c r="E46" s="29">
        <f>SQRT((((E41-E44)^2)+((F41-F44)^2))+(((E42-E44)^2)+((F42-F44)^2))+(((E43-E44)^2)+((F43-F44)^2)))</f>
        <v>0.77478456413066099</v>
      </c>
      <c r="H46" s="45" t="s">
        <v>142</v>
      </c>
      <c r="I46" s="70">
        <f t="shared" si="12"/>
        <v>0.68922811583960975</v>
      </c>
      <c r="J46" s="70">
        <f t="shared" si="12"/>
        <v>6.4250078595217752E-2</v>
      </c>
      <c r="P46" s="45" t="s">
        <v>142</v>
      </c>
      <c r="Q46" s="70">
        <f t="shared" si="13"/>
        <v>0.68922811583960975</v>
      </c>
      <c r="R46" s="70">
        <f t="shared" si="13"/>
        <v>6.4250078595217752E-2</v>
      </c>
      <c r="AV46" s="45">
        <v>4</v>
      </c>
      <c r="AW46" s="90">
        <v>1.183637638258E-3</v>
      </c>
      <c r="AX46" s="4">
        <v>7.0487397393688997</v>
      </c>
      <c r="AY46" s="4">
        <v>87.971424059166594</v>
      </c>
    </row>
    <row r="47" spans="2:60">
      <c r="C47" s="5"/>
      <c r="H47" s="45" t="s">
        <v>143</v>
      </c>
      <c r="I47" s="70">
        <f t="shared" si="12"/>
        <v>-4.6727329887431057E-2</v>
      </c>
      <c r="J47" s="70">
        <f t="shared" si="12"/>
        <v>-0.2599207724988355</v>
      </c>
      <c r="P47" s="45" t="s">
        <v>143</v>
      </c>
      <c r="Q47" s="70">
        <f t="shared" si="13"/>
        <v>-4.6727329887431057E-2</v>
      </c>
      <c r="R47" s="70">
        <f t="shared" si="13"/>
        <v>-0.2599207724988355</v>
      </c>
      <c r="AA47" s="1" t="s">
        <v>537</v>
      </c>
      <c r="AE47" s="1" t="s">
        <v>306</v>
      </c>
      <c r="AI47" s="1" t="s">
        <v>307</v>
      </c>
      <c r="AM47" s="1" t="s">
        <v>308</v>
      </c>
      <c r="AQ47" s="1" t="s">
        <v>427</v>
      </c>
      <c r="AV47" s="45">
        <v>5</v>
      </c>
      <c r="AW47" s="90">
        <v>7.9697083050059802E-4</v>
      </c>
      <c r="AX47" s="4">
        <v>4.7460808802388703</v>
      </c>
      <c r="AY47" s="4">
        <v>92.717504939405401</v>
      </c>
    </row>
    <row r="48" spans="2:60">
      <c r="B48" s="33" t="s">
        <v>307</v>
      </c>
      <c r="C48" s="29"/>
      <c r="D48" s="29"/>
      <c r="H48" s="45"/>
      <c r="I48" s="14"/>
      <c r="J48" s="14"/>
      <c r="P48" s="45"/>
      <c r="Q48" s="14"/>
      <c r="R48" s="14"/>
      <c r="AV48" s="45">
        <v>6</v>
      </c>
      <c r="AW48" s="90">
        <v>4.5144326458524298E-4</v>
      </c>
      <c r="AX48" s="4">
        <v>2.6884123791768202</v>
      </c>
      <c r="AY48" s="4">
        <v>95.405917318582297</v>
      </c>
    </row>
    <row r="49" spans="2:60">
      <c r="B49" s="5" t="s">
        <v>289</v>
      </c>
      <c r="C49" s="29">
        <v>24.888709677419353</v>
      </c>
      <c r="D49" s="29">
        <v>52.074838709677415</v>
      </c>
      <c r="E49" s="29">
        <v>0</v>
      </c>
      <c r="F49" s="29">
        <v>0</v>
      </c>
      <c r="H49" s="45" t="s">
        <v>144</v>
      </c>
      <c r="I49" s="70">
        <f t="shared" ref="I49:J51" si="14">I32*(1/$I$40)</f>
        <v>-0.61987440282135442</v>
      </c>
      <c r="J49" s="70">
        <f t="shared" si="14"/>
        <v>0.16252169216828774</v>
      </c>
      <c r="P49" s="45" t="s">
        <v>144</v>
      </c>
      <c r="Q49" s="70">
        <f>I49*(-1)</f>
        <v>0.61987440282135442</v>
      </c>
      <c r="R49" s="70">
        <f>J49</f>
        <v>0.16252169216828774</v>
      </c>
      <c r="Z49" s="2">
        <f>Z27</f>
        <v>-0.50832883163430898</v>
      </c>
      <c r="AA49" s="2">
        <f>AA27</f>
        <v>9.4027178778183701E-2</v>
      </c>
      <c r="AD49" s="2">
        <f>Z28</f>
        <v>-0.48390302102661098</v>
      </c>
      <c r="AE49" s="2">
        <f>AA28</f>
        <v>0.16356751998147001</v>
      </c>
      <c r="AH49" s="2">
        <f>Z29</f>
        <v>-0.48053338120500599</v>
      </c>
      <c r="AI49" s="2">
        <f>AA29</f>
        <v>0.13377551208760299</v>
      </c>
      <c r="AL49" s="2">
        <f>Z30</f>
        <v>-0.48500875080823702</v>
      </c>
      <c r="AM49" s="2">
        <f>AA30</f>
        <v>8.4346578750097101E-2</v>
      </c>
      <c r="AP49" s="2">
        <f>Z31</f>
        <v>-0.46348098597586601</v>
      </c>
      <c r="AQ49" s="2">
        <f>AA31</f>
        <v>0.174613655101585</v>
      </c>
      <c r="AV49" s="45">
        <v>7</v>
      </c>
      <c r="AW49" s="90">
        <v>3.5740283857089799E-4</v>
      </c>
      <c r="AX49" s="4">
        <v>2.1283875315975802</v>
      </c>
      <c r="AY49" s="4">
        <v>97.534304850179794</v>
      </c>
    </row>
    <row r="50" spans="2:60">
      <c r="B50" s="5" t="s">
        <v>290</v>
      </c>
      <c r="C50" s="29">
        <v>41.736451612903224</v>
      </c>
      <c r="D50" s="29">
        <v>53.606451612903221</v>
      </c>
      <c r="E50" s="29">
        <v>1</v>
      </c>
      <c r="F50" s="29">
        <v>0</v>
      </c>
      <c r="H50" s="45" t="s">
        <v>145</v>
      </c>
      <c r="I50" s="70">
        <f t="shared" si="14"/>
        <v>0.64591954579704147</v>
      </c>
      <c r="J50" s="70">
        <f t="shared" si="14"/>
        <v>0.20002669805327727</v>
      </c>
      <c r="P50" s="45" t="s">
        <v>145</v>
      </c>
      <c r="Q50" s="70">
        <f>I50*(-1)</f>
        <v>-0.64591954579704147</v>
      </c>
      <c r="R50" s="70">
        <f>J50</f>
        <v>0.20002669805327727</v>
      </c>
      <c r="Z50" s="2">
        <f>AB27</f>
        <v>-0.35863407481090398</v>
      </c>
      <c r="AA50" s="2">
        <f>AC27</f>
        <v>5.2093424164021802E-2</v>
      </c>
      <c r="AD50" s="2">
        <f>AB28</f>
        <v>-0.29316687416400899</v>
      </c>
      <c r="AE50" s="2">
        <f>AC28</f>
        <v>5.06699744574962E-2</v>
      </c>
      <c r="AH50" s="2">
        <f>AB29</f>
        <v>-0.29154117292364701</v>
      </c>
      <c r="AI50" s="2">
        <f>AC29</f>
        <v>-2.3681017239770501E-2</v>
      </c>
      <c r="AK50" s="2"/>
      <c r="AL50" s="2">
        <f>AB30</f>
        <v>-0.34485623273198601</v>
      </c>
      <c r="AM50" s="2">
        <f>AC30</f>
        <v>-1.63962534004908E-2</v>
      </c>
      <c r="AP50" s="2">
        <f>AB31</f>
        <v>-0.27423054850841799</v>
      </c>
      <c r="AQ50" s="2">
        <f>AC31</f>
        <v>-1.40555113272786E-2</v>
      </c>
      <c r="AV50" s="45">
        <v>8</v>
      </c>
      <c r="AW50" s="90">
        <v>2.5571212969649102E-4</v>
      </c>
      <c r="AX50" s="4">
        <v>1.52280410167003</v>
      </c>
      <c r="AY50" s="4">
        <v>99.057108951849898</v>
      </c>
    </row>
    <row r="51" spans="2:60">
      <c r="B51" s="5" t="s">
        <v>291</v>
      </c>
      <c r="C51" s="29">
        <v>32.546774193548387</v>
      </c>
      <c r="D51" s="29">
        <v>57.818387096774188</v>
      </c>
      <c r="E51" s="29">
        <f>(((C50-C49)*(C51-C49))+((D50-D49)*(D51-D49)))/(((C50-C49)^2)+((D50-D49)^2))</f>
        <v>0.48155737704918039</v>
      </c>
      <c r="F51" s="29">
        <f>(((C50-C49)*(D51-D49))-((D50-D49)*(C51-C49)))/(((C50-C49)^2)+((D50-D49)^2))</f>
        <v>0.29713114754098352</v>
      </c>
      <c r="H51" s="45" t="s">
        <v>146</v>
      </c>
      <c r="I51" s="70">
        <f t="shared" si="14"/>
        <v>-2.6045142975687205E-2</v>
      </c>
      <c r="J51" s="70">
        <f t="shared" si="14"/>
        <v>-0.36254839022156538</v>
      </c>
      <c r="P51" s="45" t="s">
        <v>146</v>
      </c>
      <c r="Q51" s="70">
        <f>I51*(-1)</f>
        <v>2.6045142975687205E-2</v>
      </c>
      <c r="R51" s="70">
        <f>J51</f>
        <v>-0.36254839022156538</v>
      </c>
      <c r="Z51" s="2">
        <f>AD27</f>
        <v>-0.167078500129657</v>
      </c>
      <c r="AA51" s="2">
        <f>AE27</f>
        <v>-0.15148835756780901</v>
      </c>
      <c r="AD51" s="2">
        <f>AD28</f>
        <v>-0.22820652730248001</v>
      </c>
      <c r="AE51" s="2">
        <f>AE28</f>
        <v>-0.20085591983412099</v>
      </c>
      <c r="AH51" s="2">
        <f>AD29</f>
        <v>-0.15068357182533701</v>
      </c>
      <c r="AI51" s="2">
        <f>AE29</f>
        <v>-0.17796488386954601</v>
      </c>
      <c r="AK51" s="2"/>
      <c r="AL51" s="2">
        <f>AD30</f>
        <v>-0.143976673784142</v>
      </c>
      <c r="AM51" s="2">
        <f>AE30</f>
        <v>-0.16397607411266599</v>
      </c>
      <c r="AP51" s="2">
        <f>AD31</f>
        <v>-0.23999553611820701</v>
      </c>
      <c r="AQ51" s="2">
        <f>AE31</f>
        <v>-0.13455613403080599</v>
      </c>
      <c r="AV51" s="45">
        <v>9</v>
      </c>
      <c r="AW51" s="90">
        <v>1.08306666421676E-4</v>
      </c>
      <c r="AX51" s="4">
        <v>0.64498244983878505</v>
      </c>
      <c r="AY51" s="4">
        <v>99.702091401688705</v>
      </c>
    </row>
    <row r="52" spans="2:60">
      <c r="B52" s="5" t="s">
        <v>292</v>
      </c>
      <c r="C52" s="29">
        <f>AVERAGE(C49:C51)</f>
        <v>33.057311827956987</v>
      </c>
      <c r="D52" s="29">
        <f>AVERAGE(D49:D51)</f>
        <v>54.49989247311828</v>
      </c>
      <c r="E52" s="29">
        <f>AVERAGE(E49:E51)</f>
        <v>0.49385245901639346</v>
      </c>
      <c r="F52" s="29">
        <f>AVERAGE(F49:F51)</f>
        <v>9.9043715846994507E-2</v>
      </c>
      <c r="Z52" s="2">
        <f>AF27</f>
        <v>-6.5252208344964202E-2</v>
      </c>
      <c r="AA52" s="2">
        <f>AG27</f>
        <v>4.6078422492245301E-2</v>
      </c>
      <c r="AD52" s="2">
        <f>AF28</f>
        <v>-0.10385910031704799</v>
      </c>
      <c r="AE52" s="2">
        <f>AG28</f>
        <v>7.9246429930788398E-2</v>
      </c>
      <c r="AH52" s="2">
        <f>AF29</f>
        <v>-0.18499429517539401</v>
      </c>
      <c r="AI52" s="2">
        <f>AG29</f>
        <v>0.12638178218221099</v>
      </c>
      <c r="AK52" s="2"/>
      <c r="AL52" s="2">
        <f>AF30</f>
        <v>-0.123728719166688</v>
      </c>
      <c r="AM52" s="2">
        <f>AG30</f>
        <v>0.14340359039328099</v>
      </c>
      <c r="AP52" s="2">
        <f>AF31</f>
        <v>-0.16637873890937399</v>
      </c>
      <c r="AQ52" s="2">
        <f>AG31</f>
        <v>0.12574545324915501</v>
      </c>
      <c r="AV52" s="45">
        <v>10</v>
      </c>
      <c r="AW52" s="90">
        <v>3.1876725238008297E-5</v>
      </c>
      <c r="AX52" s="4">
        <v>0.18983068186035101</v>
      </c>
      <c r="AY52" s="4">
        <v>99.891922083549005</v>
      </c>
    </row>
    <row r="53" spans="2:60">
      <c r="B53" s="5" t="s">
        <v>128</v>
      </c>
      <c r="C53" s="29">
        <f>SQRT(((C49-C50)^2)+((D49-D50)^2))</f>
        <v>16.917217454711327</v>
      </c>
      <c r="E53" s="29">
        <f>SQRT(((E49-E50)^2)+((F49-F50)^2))</f>
        <v>1</v>
      </c>
      <c r="Z53" s="2">
        <f>AH27</f>
        <v>5.7705644411535501E-4</v>
      </c>
      <c r="AA53" s="2">
        <f>AI27</f>
        <v>-0.19342246800176499</v>
      </c>
      <c r="AD53" s="2">
        <f>AH28</f>
        <v>-1.2963898178480799E-2</v>
      </c>
      <c r="AE53" s="2">
        <f>AI28</f>
        <v>-0.27658943914918499</v>
      </c>
      <c r="AH53" s="2">
        <f>AH29</f>
        <v>-9.8793798030469594E-3</v>
      </c>
      <c r="AI53" s="2">
        <f>AI29</f>
        <v>-0.241616524386424</v>
      </c>
      <c r="AK53" s="2"/>
      <c r="AL53" s="2">
        <f>AH30</f>
        <v>-1.4133868290457799E-2</v>
      </c>
      <c r="AM53" s="2">
        <f>AI30</f>
        <v>-0.213893553226743</v>
      </c>
      <c r="AP53" s="2">
        <f>AH31</f>
        <v>-1.8009937135435799E-4</v>
      </c>
      <c r="AQ53" s="2">
        <f>AI31</f>
        <v>-0.33863197329285499</v>
      </c>
      <c r="AR53" s="34"/>
      <c r="AS53" s="34"/>
      <c r="AV53" s="45">
        <v>11</v>
      </c>
      <c r="AW53" s="90">
        <v>1.8146764800428299E-5</v>
      </c>
      <c r="AX53" s="4">
        <v>0.10806670728890599</v>
      </c>
      <c r="AY53" s="4">
        <v>99.999988790837904</v>
      </c>
    </row>
    <row r="54" spans="2:60">
      <c r="B54" s="5" t="s">
        <v>343</v>
      </c>
      <c r="C54" s="29">
        <f>SQRT((((C49-C52)^2)+((D49-D52)^2))+(((C50-C52)^2)+((D50-D52)^2))+(((C51-C52)^2)+((D51-D52)^2)))</f>
        <v>12.649336190886299</v>
      </c>
      <c r="E54" s="29">
        <f>SQRT((((E49-E52)^2)+((F49-F52)^2))+(((E50-E52)^2)+((F50-F52)^2))+(((E51-E52)^2)+((F51-F52)^2)))</f>
        <v>0.74771966635467857</v>
      </c>
      <c r="H54" s="72" t="s">
        <v>534</v>
      </c>
      <c r="P54" s="72" t="s">
        <v>367</v>
      </c>
      <c r="Z54" s="2">
        <f>AJ27</f>
        <v>5.84529982538969E-4</v>
      </c>
      <c r="AA54" s="2">
        <f>AK27</f>
        <v>0.18382109552827999</v>
      </c>
      <c r="AD54" s="2">
        <f>AJ28</f>
        <v>6.3212070832571196E-3</v>
      </c>
      <c r="AE54" s="2">
        <f>AK28</f>
        <v>0.152252982078009</v>
      </c>
      <c r="AH54" s="2">
        <f>AJ29</f>
        <v>1.3953499419382799E-3</v>
      </c>
      <c r="AI54" s="2">
        <f>AK29</f>
        <v>0.20472511766355</v>
      </c>
      <c r="AK54" s="2"/>
      <c r="AL54" s="2">
        <f>AJ30</f>
        <v>3.83985176605477E-3</v>
      </c>
      <c r="AM54" s="2">
        <f>AK30</f>
        <v>0.18162336504644699</v>
      </c>
      <c r="AP54" s="2">
        <f>AJ31</f>
        <v>-9.9110806007768407E-3</v>
      </c>
      <c r="AQ54" s="2">
        <f>AK31</f>
        <v>0.137535023075089</v>
      </c>
      <c r="AR54" s="34"/>
      <c r="AS54" s="34"/>
      <c r="AV54" s="32">
        <v>12</v>
      </c>
      <c r="AW54" s="96">
        <v>1.8822635781410099E-9</v>
      </c>
      <c r="AX54" s="31">
        <v>1.1209162039435899E-5</v>
      </c>
      <c r="AY54" s="31">
        <v>100</v>
      </c>
    </row>
    <row r="55" spans="2:60">
      <c r="C55" s="5"/>
      <c r="H55" s="73" t="s">
        <v>138</v>
      </c>
      <c r="I55" s="74" t="s">
        <v>48</v>
      </c>
      <c r="J55" s="74" t="s">
        <v>49</v>
      </c>
      <c r="P55" s="73" t="s">
        <v>138</v>
      </c>
      <c r="Q55" s="74" t="s">
        <v>48</v>
      </c>
      <c r="R55" s="74" t="s">
        <v>49</v>
      </c>
      <c r="Z55" s="2">
        <f>AL27</f>
        <v>0.138321627626635</v>
      </c>
      <c r="AA55" s="2">
        <f>AM27</f>
        <v>-0.163446018069867</v>
      </c>
      <c r="AD55" s="2">
        <f>AL28</f>
        <v>0.19715798016647801</v>
      </c>
      <c r="AE55" s="2">
        <f>AM28</f>
        <v>-0.16355655006721301</v>
      </c>
      <c r="AH55" s="2">
        <f>AL29</f>
        <v>0.12602758056442301</v>
      </c>
      <c r="AI55" s="2">
        <f>AM29</f>
        <v>-0.196203552523428</v>
      </c>
      <c r="AK55" s="2"/>
      <c r="AL55" s="2">
        <f>AL30</f>
        <v>0.144543027982696</v>
      </c>
      <c r="AM55" s="2">
        <f>AM30</f>
        <v>-0.183366963773128</v>
      </c>
      <c r="AP55" s="2">
        <f>AL31</f>
        <v>0.242976749670169</v>
      </c>
      <c r="AQ55" s="2">
        <f>AM31</f>
        <v>-0.15038386546558999</v>
      </c>
      <c r="AR55" s="34"/>
      <c r="AS55" s="34"/>
    </row>
    <row r="56" spans="2:60">
      <c r="B56" s="33" t="s">
        <v>308</v>
      </c>
      <c r="C56" s="29"/>
      <c r="D56" s="29"/>
      <c r="H56" s="45">
        <v>1</v>
      </c>
      <c r="I56" s="29">
        <f>(J45*I49)-(I45*J49)</f>
        <v>-1.6870939580742275E-2</v>
      </c>
      <c r="J56" s="29">
        <f>(I45*I49)+(J45*J49)</f>
        <v>0.43007052328531625</v>
      </c>
      <c r="P56" s="45">
        <v>1</v>
      </c>
      <c r="Q56" s="29">
        <f>(R45*Q49)-(Q45*R49)</f>
        <v>0.22571156948554794</v>
      </c>
      <c r="R56" s="29">
        <f>(Q45*Q49)+(R45*R49)</f>
        <v>-0.36646905872339819</v>
      </c>
      <c r="Z56" s="2">
        <f>AN27</f>
        <v>7.2424763378146906E-2</v>
      </c>
      <c r="AA56" s="2">
        <f>AO27</f>
        <v>3.4124084738597897E-2</v>
      </c>
      <c r="AD56" s="2">
        <f>AN28</f>
        <v>9.3944629671763605E-2</v>
      </c>
      <c r="AE56" s="2">
        <f>AO28</f>
        <v>6.5293774350824701E-2</v>
      </c>
      <c r="AH56" s="2">
        <f>AN29</f>
        <v>0.194748933968167</v>
      </c>
      <c r="AI56" s="2">
        <f>AO29</f>
        <v>0.113437963484676</v>
      </c>
      <c r="AK56" s="2"/>
      <c r="AL56" s="2">
        <f>AN30</f>
        <v>0.116024790526395</v>
      </c>
      <c r="AM56" s="2">
        <f>AO30</f>
        <v>0.157686744490803</v>
      </c>
      <c r="AP56" s="2">
        <f>AN31</f>
        <v>0.167806070150578</v>
      </c>
      <c r="AQ56" s="2">
        <f>AO31</f>
        <v>0.119842492829085</v>
      </c>
      <c r="AR56" s="34"/>
      <c r="AS56" s="34"/>
    </row>
    <row r="57" spans="2:60">
      <c r="B57" s="5" t="s">
        <v>289</v>
      </c>
      <c r="C57" s="29">
        <v>13.54516129032258</v>
      </c>
      <c r="D57" s="29">
        <v>22.089032258064513</v>
      </c>
      <c r="E57" s="29">
        <v>0</v>
      </c>
      <c r="F57" s="29">
        <v>0</v>
      </c>
      <c r="H57" s="45">
        <v>2</v>
      </c>
      <c r="I57" s="29">
        <f>(J46*I50)-(I46*J50)</f>
        <v>-9.636364263323155E-2</v>
      </c>
      <c r="J57" s="29">
        <f>(I46*I50)+(J46*J50)</f>
        <v>0.45803764260473639</v>
      </c>
      <c r="P57" s="45">
        <v>2</v>
      </c>
      <c r="Q57" s="29">
        <f>(R46*Q50)-(Q46*R50)</f>
        <v>-0.17936440580052609</v>
      </c>
      <c r="R57" s="29">
        <f>(Q46*Q50)+(R46*R50)</f>
        <v>-0.43233418046260647</v>
      </c>
      <c r="Z57" s="2">
        <f>AP27</f>
        <v>0.34190329163370198</v>
      </c>
      <c r="AA57" s="2">
        <f>AQ27</f>
        <v>2.21671358761278E-2</v>
      </c>
      <c r="AD57" s="2">
        <f>AP28</f>
        <v>0.34744026242894799</v>
      </c>
      <c r="AE57" s="2">
        <f>AQ28</f>
        <v>1.22358249093402E-2</v>
      </c>
      <c r="AH57" s="2">
        <f>AP29</f>
        <v>0.29795066778677698</v>
      </c>
      <c r="AI57" s="2">
        <f>AQ29</f>
        <v>-6.2535780642079306E-2</v>
      </c>
      <c r="AK57" s="2"/>
      <c r="AL57" s="2">
        <f>AP30</f>
        <v>0.32693202470674099</v>
      </c>
      <c r="AM57" s="2">
        <f>AQ30</f>
        <v>-4.6924742874905501E-2</v>
      </c>
      <c r="AP57" s="2">
        <f>AP31</f>
        <v>0.29589167713985398</v>
      </c>
      <c r="AQ57" s="2">
        <f>AQ31</f>
        <v>-3.5011142358258397E-2</v>
      </c>
      <c r="AR57" s="34"/>
      <c r="AS57" s="34"/>
      <c r="AV57" s="2" t="s">
        <v>426</v>
      </c>
    </row>
    <row r="58" spans="2:60" ht="13" thickBot="1">
      <c r="B58" s="5" t="s">
        <v>290</v>
      </c>
      <c r="C58" s="29">
        <v>23.339354838709674</v>
      </c>
      <c r="D58" s="29">
        <v>22.297419354838709</v>
      </c>
      <c r="E58" s="29">
        <v>1</v>
      </c>
      <c r="F58" s="29">
        <v>0</v>
      </c>
      <c r="H58" s="45">
        <v>3</v>
      </c>
      <c r="I58" s="29">
        <f>(J47*I51)-(I47*J51)</f>
        <v>-1.0171244547956933E-2</v>
      </c>
      <c r="J58" s="29">
        <f>(I47*I51)+(J47*J51)</f>
        <v>9.5450877642388771E-2</v>
      </c>
      <c r="P58" s="45">
        <v>3</v>
      </c>
      <c r="Q58" s="29">
        <f>(R47*Q51)-(Q47*R51)</f>
        <v>-2.3710591912123408E-2</v>
      </c>
      <c r="R58" s="29">
        <f>(Q47*Q51)+(R47*R51)</f>
        <v>9.3016837666808294E-2</v>
      </c>
      <c r="Z58" s="2">
        <f>AR27</f>
        <v>0.54548234585469602</v>
      </c>
      <c r="AA58" s="2">
        <f>AS27</f>
        <v>7.6045502061985099E-2</v>
      </c>
      <c r="AD58" s="2">
        <f>AR28</f>
        <v>0.47723534163818299</v>
      </c>
      <c r="AE58" s="2">
        <f>AS28</f>
        <v>0.11773540334259</v>
      </c>
      <c r="AH58" s="2">
        <f>AR29</f>
        <v>0.49750926867112599</v>
      </c>
      <c r="AI58" s="2">
        <f>AS29</f>
        <v>0.123681383243208</v>
      </c>
      <c r="AK58" s="2"/>
      <c r="AL58" s="2">
        <f>AR30</f>
        <v>0.52036454979962399</v>
      </c>
      <c r="AM58" s="2">
        <f>AS30</f>
        <v>5.7497308707305503E-2</v>
      </c>
      <c r="AN58" s="34"/>
      <c r="AP58" s="2">
        <f>AR31</f>
        <v>0.44750249252339402</v>
      </c>
      <c r="AQ58" s="2">
        <f>AS31</f>
        <v>0.114902002219873</v>
      </c>
      <c r="AR58" s="34"/>
      <c r="AS58" s="34"/>
      <c r="AV58" s="92" t="s">
        <v>380</v>
      </c>
      <c r="AW58" s="91">
        <v>1</v>
      </c>
      <c r="AX58" s="91">
        <v>2</v>
      </c>
      <c r="AY58" s="91">
        <v>3</v>
      </c>
      <c r="AZ58" s="91">
        <v>4</v>
      </c>
      <c r="BA58" s="91">
        <v>5</v>
      </c>
      <c r="BB58" s="91">
        <v>6</v>
      </c>
      <c r="BC58" s="91">
        <v>7</v>
      </c>
      <c r="BD58" s="91">
        <v>8</v>
      </c>
    </row>
    <row r="59" spans="2:60" ht="13" thickTop="1">
      <c r="B59" s="5" t="s">
        <v>291</v>
      </c>
      <c r="C59" s="29">
        <v>18.33806451612903</v>
      </c>
      <c r="D59" s="29">
        <v>25.214838709677419</v>
      </c>
      <c r="E59" s="29">
        <f>(((C58-C57)*(C59-C57))+((D58-D57)*(D59-D57)))/(((C58-C57)^2)+((D58-D57)^2))</f>
        <v>0.49592760180995477</v>
      </c>
      <c r="F59" s="29">
        <f>(((C58-C57)*(D59-D57))-((D58-D57)*(C59-C57)))/(((C58-C57)^2)+((D58-D57)^2))</f>
        <v>0.30859728506787354</v>
      </c>
      <c r="H59" s="44"/>
      <c r="P59" s="44"/>
      <c r="Z59" s="34"/>
      <c r="AA59" s="34"/>
      <c r="AB59" s="34"/>
      <c r="AC59" s="34"/>
      <c r="AD59" s="34"/>
      <c r="AE59" s="2"/>
      <c r="AH59" s="34"/>
      <c r="AI59" s="2"/>
      <c r="AL59" s="34"/>
      <c r="AM59" s="34"/>
      <c r="AN59" s="34"/>
      <c r="AR59" s="34"/>
      <c r="AS59" s="34"/>
      <c r="AV59" s="86" t="s">
        <v>508</v>
      </c>
      <c r="AW59" s="29">
        <v>0.31793675583790798</v>
      </c>
      <c r="AX59" s="29">
        <v>-0.30766424264854397</v>
      </c>
      <c r="AY59" s="29">
        <v>-0.14794283825260801</v>
      </c>
      <c r="AZ59" s="29">
        <v>8.4024949561669102E-2</v>
      </c>
      <c r="BA59" s="29">
        <v>0.121310106838402</v>
      </c>
      <c r="BB59" s="29">
        <v>0.35716297175699901</v>
      </c>
      <c r="BC59" s="29">
        <v>0.228624420594393</v>
      </c>
      <c r="BD59" s="29">
        <v>-0.36595718811535199</v>
      </c>
      <c r="BE59" s="82"/>
      <c r="BF59" s="82"/>
      <c r="BG59" s="82"/>
      <c r="BH59" s="82"/>
    </row>
    <row r="60" spans="2:60">
      <c r="B60" s="5" t="s">
        <v>292</v>
      </c>
      <c r="C60" s="29">
        <f>AVERAGE(C57:C59)</f>
        <v>18.407526881720429</v>
      </c>
      <c r="D60" s="29">
        <f>AVERAGE(D57:D59)</f>
        <v>23.200430107526881</v>
      </c>
      <c r="E60" s="29">
        <f>AVERAGE(E57:E59)</f>
        <v>0.49864253393665159</v>
      </c>
      <c r="F60" s="29">
        <f>AVERAGE(F57:F59)</f>
        <v>0.10286576168929118</v>
      </c>
      <c r="H60" s="45" t="s">
        <v>50</v>
      </c>
      <c r="I60" s="29">
        <f>SUM(I56:I58)</f>
        <v>-0.12340582676193076</v>
      </c>
      <c r="J60" s="29">
        <f>SUM(J56:J58)</f>
        <v>0.9835590435324415</v>
      </c>
      <c r="P60" s="45" t="s">
        <v>50</v>
      </c>
      <c r="Q60" s="29">
        <f>SUM(Q56:Q58)</f>
        <v>2.2636571772898434E-2</v>
      </c>
      <c r="R60" s="29">
        <f>SUM(R56:R58)</f>
        <v>-0.70578640151919636</v>
      </c>
      <c r="Z60" s="34"/>
      <c r="AA60" s="34"/>
      <c r="AB60" s="34"/>
      <c r="AC60" s="34"/>
      <c r="AD60" s="34"/>
      <c r="AE60" s="2"/>
      <c r="AH60" s="34"/>
      <c r="AI60" s="2"/>
      <c r="AL60" s="34"/>
      <c r="AM60" s="34"/>
      <c r="AN60" s="34"/>
      <c r="AR60" s="34"/>
      <c r="AS60" s="34"/>
      <c r="AV60" s="86" t="s">
        <v>509</v>
      </c>
      <c r="AW60" s="29">
        <v>-0.59276956196848096</v>
      </c>
      <c r="AX60" s="29">
        <v>-0.51939388116656005</v>
      </c>
      <c r="AY60" s="29">
        <v>0.17074438376933501</v>
      </c>
      <c r="AZ60" s="29">
        <v>2.4330469798498299E-2</v>
      </c>
      <c r="BA60" s="29">
        <v>-9.0696614631445604E-4</v>
      </c>
      <c r="BB60" s="29">
        <v>-7.8289720411352001E-2</v>
      </c>
      <c r="BC60" s="29">
        <v>-0.10726650878599001</v>
      </c>
      <c r="BD60" s="29">
        <v>-3.6186968611490102E-2</v>
      </c>
      <c r="BE60" s="82"/>
      <c r="BF60" s="82"/>
      <c r="BG60" s="82"/>
      <c r="BH60" s="82"/>
    </row>
    <row r="61" spans="2:60">
      <c r="B61" s="5" t="s">
        <v>128</v>
      </c>
      <c r="C61" s="29">
        <f>SQRT(((C57-C58)^2)+((D57-D58)^2))</f>
        <v>9.7964101815598426</v>
      </c>
      <c r="E61" s="29">
        <f>SQRT(((E57-E58)^2)+((F57-F58)^2))</f>
        <v>1</v>
      </c>
      <c r="H61" s="44" t="s">
        <v>51</v>
      </c>
      <c r="I61" s="29">
        <f>I60/J60</f>
        <v>-0.12546865139760202</v>
      </c>
      <c r="P61" s="44" t="s">
        <v>51</v>
      </c>
      <c r="Q61" s="29">
        <f>Q60/R60</f>
        <v>-3.2072836376803943E-2</v>
      </c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V61" s="86" t="s">
        <v>510</v>
      </c>
      <c r="AW61" s="29">
        <v>0.16637315229503399</v>
      </c>
      <c r="AX61" s="29">
        <v>9.6159694543309596E-2</v>
      </c>
      <c r="AY61" s="29">
        <v>-0.31496201208449098</v>
      </c>
      <c r="AZ61" s="29">
        <v>9.9403093516835198E-2</v>
      </c>
      <c r="BA61" s="29">
        <v>-0.19349055418062999</v>
      </c>
      <c r="BB61" s="29">
        <v>-0.35785201225277302</v>
      </c>
      <c r="BC61" s="29">
        <v>4.0061794598553198E-2</v>
      </c>
      <c r="BD61" s="29">
        <v>0.56497095208510795</v>
      </c>
      <c r="BE61" s="82"/>
      <c r="BF61" s="82"/>
      <c r="BG61" s="82"/>
      <c r="BH61" s="82"/>
    </row>
    <row r="62" spans="2:60">
      <c r="B62" s="5" t="s">
        <v>343</v>
      </c>
      <c r="C62" s="29">
        <f>SQRT((((C57-C60)^2)+((D57-D60)^2))+(((C58-C60)^2)+((D58-D60)^2))+(((C59-C60)^2)+((D59-D60)^2)))</f>
        <v>7.353830755304485</v>
      </c>
      <c r="E62" s="29">
        <f>SQRT((((E57-E60)^2)+((F57-F60)^2))+(((E58-E60)^2)+((F58-F60)^2))+(((E59-E60)^2)+((F59-F60)^2)))</f>
        <v>0.75066586831438331</v>
      </c>
      <c r="H62" s="44" t="s">
        <v>533</v>
      </c>
      <c r="I62" s="29">
        <f>DEGREES(I61)</f>
        <v>-7.1888241862807938</v>
      </c>
      <c r="P62" s="44" t="s">
        <v>533</v>
      </c>
      <c r="Q62" s="29">
        <f>DEGREES(Q61)</f>
        <v>-1.8376381614045247</v>
      </c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V62" s="86" t="s">
        <v>511</v>
      </c>
      <c r="AW62" s="29">
        <v>8.6580415559949095E-2</v>
      </c>
      <c r="AX62" s="29">
        <v>3.6039032449681901E-2</v>
      </c>
      <c r="AY62" s="29">
        <v>-0.13059156274530301</v>
      </c>
      <c r="AZ62" s="29">
        <v>-0.71408085450467196</v>
      </c>
      <c r="BA62" s="29">
        <v>-0.22183796080545601</v>
      </c>
      <c r="BB62" s="29">
        <v>8.3813486631151596E-2</v>
      </c>
      <c r="BC62" s="29">
        <v>0.39156860422150103</v>
      </c>
      <c r="BD62" s="29">
        <v>0.11785241576875401</v>
      </c>
      <c r="BE62" s="82"/>
      <c r="BF62" s="82"/>
      <c r="BG62" s="82"/>
      <c r="BH62" s="82"/>
    </row>
    <row r="63" spans="2:60"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V63" s="86" t="s">
        <v>512</v>
      </c>
      <c r="AW63" s="29">
        <v>-0.38203553511488503</v>
      </c>
      <c r="AX63" s="29">
        <v>0.46793556328274599</v>
      </c>
      <c r="AY63" s="29">
        <v>-0.38975089600225998</v>
      </c>
      <c r="AZ63" s="29">
        <v>-0.24825973968508599</v>
      </c>
      <c r="BA63" s="29">
        <v>0.16696800035825099</v>
      </c>
      <c r="BB63" s="29">
        <v>-0.25178887670551098</v>
      </c>
      <c r="BC63" s="29">
        <v>-0.244681284763897</v>
      </c>
      <c r="BD63" s="29">
        <v>-0.41270888189162502</v>
      </c>
      <c r="BE63" s="82"/>
      <c r="BF63" s="82"/>
      <c r="BG63" s="82"/>
      <c r="BH63" s="82"/>
    </row>
    <row r="64" spans="2:60"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V64" s="86" t="s">
        <v>513</v>
      </c>
      <c r="AW64" s="29">
        <v>1.44977742786589E-2</v>
      </c>
      <c r="AX64" s="29">
        <v>0.20389243507716301</v>
      </c>
      <c r="AY64" s="29">
        <v>-0.50408815051240097</v>
      </c>
      <c r="AZ64" s="29">
        <v>0.41367903806387502</v>
      </c>
      <c r="BA64" s="29">
        <v>-8.9612041485576402E-2</v>
      </c>
      <c r="BB64" s="29">
        <v>0.44938465027420099</v>
      </c>
      <c r="BC64" s="29">
        <v>-0.119237128050594</v>
      </c>
      <c r="BD64" s="29">
        <v>-2.21636823442018E-2</v>
      </c>
      <c r="BE64" s="82"/>
      <c r="BF64" s="82"/>
      <c r="BG64" s="82"/>
      <c r="BH64" s="82"/>
    </row>
    <row r="65" spans="8:60">
      <c r="H65" t="s">
        <v>368</v>
      </c>
      <c r="P65" t="s">
        <v>71</v>
      </c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V65" s="86" t="s">
        <v>514</v>
      </c>
      <c r="AW65" s="29">
        <v>-7.9274740159186993E-2</v>
      </c>
      <c r="AX65" s="29">
        <v>0.27643521104702601</v>
      </c>
      <c r="AY65" s="29">
        <v>0.33978071410507299</v>
      </c>
      <c r="AZ65" s="29">
        <v>0.15344139629748099</v>
      </c>
      <c r="BA65" s="29">
        <v>-0.81949727511025205</v>
      </c>
      <c r="BB65" s="29">
        <v>5.9342603711326401E-2</v>
      </c>
      <c r="BC65" s="29">
        <v>7.1038214253052604E-3</v>
      </c>
      <c r="BD65" s="29">
        <v>-0.253847300752439</v>
      </c>
      <c r="BE65" s="82"/>
      <c r="BF65" s="82"/>
      <c r="BG65" s="82"/>
      <c r="BH65" s="82"/>
    </row>
    <row r="66" spans="8:60">
      <c r="H66" s="23" t="s">
        <v>138</v>
      </c>
      <c r="I66" s="24" t="s">
        <v>139</v>
      </c>
      <c r="J66" s="23" t="s">
        <v>140</v>
      </c>
      <c r="P66" s="23" t="s">
        <v>138</v>
      </c>
      <c r="Q66" s="24" t="s">
        <v>139</v>
      </c>
      <c r="R66" s="23" t="s">
        <v>140</v>
      </c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V66" s="86" t="s">
        <v>515</v>
      </c>
      <c r="AW66" s="29">
        <v>8.6135043666513395E-2</v>
      </c>
      <c r="AX66" s="29">
        <v>0.38289285088854602</v>
      </c>
      <c r="AY66" s="29">
        <v>0.37752837089980501</v>
      </c>
      <c r="AZ66" s="29">
        <v>0.338376456418086</v>
      </c>
      <c r="BA66" s="29">
        <v>0.35748458468474198</v>
      </c>
      <c r="BB66" s="29">
        <v>-0.27944930919382799</v>
      </c>
      <c r="BC66" s="29">
        <v>0.36897545586540698</v>
      </c>
      <c r="BD66" s="29">
        <v>-1.6145858756649398E-2</v>
      </c>
      <c r="BE66" s="82"/>
      <c r="BF66" s="82"/>
      <c r="BG66" s="82"/>
      <c r="BH66" s="82"/>
    </row>
    <row r="67" spans="8:60">
      <c r="H67" s="5" t="s">
        <v>141</v>
      </c>
      <c r="I67" s="28">
        <f t="shared" ref="I67:J69" si="15">I45</f>
        <v>-0.64250078595217808</v>
      </c>
      <c r="J67" s="70">
        <f t="shared" si="15"/>
        <v>0.19567069390361777</v>
      </c>
      <c r="P67" s="5" t="s">
        <v>141</v>
      </c>
      <c r="Q67" s="28">
        <f t="shared" ref="Q67:R69" si="16">Q45</f>
        <v>-0.64250078595217808</v>
      </c>
      <c r="R67" s="70">
        <f t="shared" si="16"/>
        <v>0.19567069390361777</v>
      </c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V67" s="87" t="s">
        <v>516</v>
      </c>
      <c r="AW67" s="29">
        <v>-2.7783611807748899E-2</v>
      </c>
      <c r="AX67" s="29">
        <v>-5.3163355464705998E-2</v>
      </c>
      <c r="AY67" s="29">
        <v>-3.2382439045656E-3</v>
      </c>
      <c r="AZ67" s="29">
        <v>9.52725671673781E-2</v>
      </c>
      <c r="BA67" s="29">
        <v>-4.5149163226126103E-2</v>
      </c>
      <c r="BB67" s="29">
        <v>7.6890331141220694E-2</v>
      </c>
      <c r="BC67" s="29">
        <v>-0.215956104425268</v>
      </c>
      <c r="BD67" s="29">
        <v>0.29153266558419899</v>
      </c>
      <c r="BE67" s="82"/>
      <c r="BF67" s="82"/>
      <c r="BG67" s="82"/>
      <c r="BH67" s="82"/>
    </row>
    <row r="68" spans="8:60">
      <c r="H68" s="5" t="s">
        <v>142</v>
      </c>
      <c r="I68" s="28">
        <f t="shared" si="15"/>
        <v>0.68922811583960975</v>
      </c>
      <c r="J68" s="70">
        <f t="shared" si="15"/>
        <v>6.4250078595217752E-2</v>
      </c>
      <c r="P68" s="5" t="s">
        <v>142</v>
      </c>
      <c r="Q68" s="28">
        <f t="shared" si="16"/>
        <v>0.68922811583960975</v>
      </c>
      <c r="R68" s="70">
        <f t="shared" si="16"/>
        <v>6.4250078595217752E-2</v>
      </c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V68" s="87" t="s">
        <v>477</v>
      </c>
      <c r="AW68" s="29">
        <v>0.438338524247332</v>
      </c>
      <c r="AX68" s="29">
        <v>-0.31890042939213498</v>
      </c>
      <c r="AY68" s="29">
        <v>-0.18505356496494499</v>
      </c>
      <c r="AZ68" s="29">
        <v>7.9967022429989001E-2</v>
      </c>
      <c r="BA68" s="29">
        <v>-0.18856167703666901</v>
      </c>
      <c r="BB68" s="29">
        <v>-0.58435884612521805</v>
      </c>
      <c r="BC68" s="29">
        <v>-0.19182151033513001</v>
      </c>
      <c r="BD68" s="29">
        <v>-0.37455355950366898</v>
      </c>
      <c r="BE68" s="82"/>
      <c r="BF68" s="82"/>
      <c r="BG68" s="82"/>
      <c r="BH68" s="82"/>
    </row>
    <row r="69" spans="8:60">
      <c r="H69" s="5" t="s">
        <v>143</v>
      </c>
      <c r="I69" s="28">
        <f t="shared" si="15"/>
        <v>-4.6727329887431057E-2</v>
      </c>
      <c r="J69" s="70">
        <f t="shared" si="15"/>
        <v>-0.2599207724988355</v>
      </c>
      <c r="P69" s="5" t="s">
        <v>143</v>
      </c>
      <c r="Q69" s="28">
        <f t="shared" si="16"/>
        <v>-4.6727329887431057E-2</v>
      </c>
      <c r="R69" s="70">
        <f t="shared" si="16"/>
        <v>-0.2599207724988355</v>
      </c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V69" s="87" t="s">
        <v>478</v>
      </c>
      <c r="AW69" s="29">
        <v>3.5074960369955901E-2</v>
      </c>
      <c r="AX69" s="29">
        <v>6.8454310383814901E-2</v>
      </c>
      <c r="AY69" s="29">
        <v>-2.99515654489034E-3</v>
      </c>
      <c r="AZ69" s="29">
        <v>-3.8223901672064499E-2</v>
      </c>
      <c r="BA69" s="29">
        <v>4.3263436223667399E-2</v>
      </c>
      <c r="BB69" s="29">
        <v>1.01719287475343E-2</v>
      </c>
      <c r="BC69" s="29">
        <v>0.37333717245551601</v>
      </c>
      <c r="BD69" s="29">
        <v>-0.26607184744523998</v>
      </c>
      <c r="BE69" s="82"/>
      <c r="BF69" s="82"/>
      <c r="BG69" s="82"/>
      <c r="BH69" s="82"/>
    </row>
    <row r="70" spans="8:60">
      <c r="H70" s="5"/>
      <c r="I70" s="25"/>
      <c r="J70" s="14"/>
      <c r="P70" s="5"/>
      <c r="Q70" s="25"/>
      <c r="R70" s="1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V70" s="95" t="s">
        <v>479</v>
      </c>
      <c r="AW70" s="41">
        <v>0.39794014880906597</v>
      </c>
      <c r="AX70" s="41">
        <v>0.17960572043277001</v>
      </c>
      <c r="AY70" s="41">
        <v>0.36667497689135797</v>
      </c>
      <c r="AZ70" s="41">
        <v>-0.29123290969934101</v>
      </c>
      <c r="BA70" s="41">
        <v>0.154554322993041</v>
      </c>
      <c r="BB70" s="41">
        <v>0.19176561868048</v>
      </c>
      <c r="BC70" s="41">
        <v>-0.59008550301634199</v>
      </c>
      <c r="BD70" s="41">
        <v>-9.46510765549354E-3</v>
      </c>
      <c r="BE70" s="82"/>
      <c r="BF70" s="82"/>
      <c r="BG70" s="82"/>
      <c r="BH70" s="82"/>
    </row>
    <row r="71" spans="8:60">
      <c r="H71" s="5" t="s">
        <v>144</v>
      </c>
      <c r="I71" s="28">
        <f>(I49*COS($I$61))-(J49*SIN($I$61))</f>
        <v>-0.59466373212207868</v>
      </c>
      <c r="J71" s="70">
        <f>(I49*SIN($I$61))+(J49*COS($I$61))</f>
        <v>0.23881503595254455</v>
      </c>
      <c r="P71" s="5" t="s">
        <v>144</v>
      </c>
      <c r="Q71" s="28">
        <f>(Q49*COS($Q$61))-(R49*SIN($Q$61))</f>
        <v>0.62476724605790146</v>
      </c>
      <c r="R71" s="70">
        <f>(Q49*SIN($Q$61))+(R49*COS($Q$61))</f>
        <v>0.1425603870351092</v>
      </c>
    </row>
    <row r="72" spans="8:60">
      <c r="H72" s="5" t="s">
        <v>145</v>
      </c>
      <c r="I72" s="28">
        <f>(I50*COS($I$61))-(J50*SIN($I$61))</f>
        <v>0.66587333964088014</v>
      </c>
      <c r="J72" s="70">
        <f>(I50*SIN($I$61))+(J50*COS($I$61))</f>
        <v>0.11762412648880445</v>
      </c>
      <c r="P72" s="5" t="s">
        <v>145</v>
      </c>
      <c r="Q72" s="28">
        <f>(Q50*COS($Q$61))-(R50*SIN($Q$61))</f>
        <v>-0.6391730325423608</v>
      </c>
      <c r="R72" s="70">
        <f>(Q50*SIN($Q$61))+(R50*COS($Q$61))</f>
        <v>0.22063674682009668</v>
      </c>
    </row>
    <row r="73" spans="8:60">
      <c r="H73" s="45" t="s">
        <v>146</v>
      </c>
      <c r="I73" s="28">
        <f>(I51*COS($I$61))-(J51*SIN($I$61))</f>
        <v>-7.1209607518801801E-2</v>
      </c>
      <c r="J73" s="70">
        <f>(I51*SIN($I$61))+(J51*COS($I$61))</f>
        <v>-0.35643916244134938</v>
      </c>
      <c r="P73" s="45" t="s">
        <v>146</v>
      </c>
      <c r="Q73" s="28">
        <f>(Q51*COS($Q$61))-(R51*SIN($Q$61))</f>
        <v>1.440578648445958E-2</v>
      </c>
      <c r="R73" s="70">
        <f>(Q51*SIN($Q$61))+(R51*COS($Q$61))</f>
        <v>-0.36319713385520624</v>
      </c>
      <c r="AV73" s="2" t="s">
        <v>536</v>
      </c>
    </row>
    <row r="74" spans="8:60" ht="13" thickBot="1">
      <c r="AV74" s="94" t="s">
        <v>160</v>
      </c>
      <c r="AW74" s="93" t="s">
        <v>279</v>
      </c>
      <c r="AX74" s="88" t="s">
        <v>248</v>
      </c>
      <c r="AY74" s="88" t="s">
        <v>249</v>
      </c>
    </row>
    <row r="75" spans="8:60" ht="13" thickTop="1">
      <c r="H75" s="72" t="s">
        <v>369</v>
      </c>
      <c r="J75" s="7"/>
      <c r="P75" s="72" t="s">
        <v>341</v>
      </c>
      <c r="R75" s="7"/>
      <c r="AV75" s="69" t="s">
        <v>537</v>
      </c>
      <c r="AW75" s="29">
        <v>0.104490193332239</v>
      </c>
      <c r="AX75" s="29">
        <v>-2.7806127425831898E-3</v>
      </c>
      <c r="AY75" s="29">
        <v>-1.7108493103159501E-2</v>
      </c>
    </row>
    <row r="76" spans="8:60">
      <c r="H76" s="23" t="s">
        <v>138</v>
      </c>
      <c r="I76" s="75" t="s">
        <v>135</v>
      </c>
      <c r="J76" s="76" t="s">
        <v>136</v>
      </c>
      <c r="P76" s="23" t="s">
        <v>138</v>
      </c>
      <c r="Q76" s="75" t="s">
        <v>135</v>
      </c>
      <c r="R76" s="76" t="s">
        <v>136</v>
      </c>
      <c r="AV76" s="69" t="s">
        <v>306</v>
      </c>
      <c r="AW76" s="29">
        <v>-1.9836574699841202E-2</v>
      </c>
      <c r="AX76" s="29">
        <v>4.2910355142092502E-2</v>
      </c>
      <c r="AY76" s="29">
        <v>2.5601336607800101E-2</v>
      </c>
    </row>
    <row r="77" spans="8:60">
      <c r="H77" s="71">
        <v>1</v>
      </c>
      <c r="I77" s="77">
        <f t="shared" ref="I77:J79" si="17">I67-I71</f>
        <v>-4.7837053830099396E-2</v>
      </c>
      <c r="J77" s="77">
        <f t="shared" si="17"/>
        <v>-4.3144342048926781E-2</v>
      </c>
      <c r="P77" s="71">
        <v>1</v>
      </c>
      <c r="Q77" s="77">
        <f t="shared" ref="Q77:R79" si="18">Q67-Q71</f>
        <v>-1.2672680320100795</v>
      </c>
      <c r="R77" s="77">
        <f t="shared" si="18"/>
        <v>5.3110306868508567E-2</v>
      </c>
      <c r="AV77" s="69" t="s">
        <v>307</v>
      </c>
      <c r="AW77" s="29">
        <v>4.0407641084800099E-2</v>
      </c>
      <c r="AX77" s="29">
        <v>4.7482368058545603E-2</v>
      </c>
      <c r="AY77" s="29">
        <v>0.13307539564051099</v>
      </c>
    </row>
    <row r="78" spans="8:60">
      <c r="H78" s="45">
        <v>2</v>
      </c>
      <c r="I78" s="70">
        <f t="shared" si="17"/>
        <v>2.335477619872961E-2</v>
      </c>
      <c r="J78" s="70">
        <f t="shared" si="17"/>
        <v>-5.3374047893586699E-2</v>
      </c>
      <c r="P78" s="45">
        <v>2</v>
      </c>
      <c r="Q78" s="70">
        <f t="shared" si="18"/>
        <v>1.3284011483819707</v>
      </c>
      <c r="R78" s="70">
        <f t="shared" si="18"/>
        <v>-0.15638666822487893</v>
      </c>
      <c r="AV78" s="69" t="s">
        <v>308</v>
      </c>
      <c r="AW78" s="29">
        <v>9.6368918887930893E-2</v>
      </c>
      <c r="AX78" s="29">
        <v>6.2501543254915207E-2</v>
      </c>
      <c r="AY78" s="29">
        <v>7.2200525045958794E-2</v>
      </c>
    </row>
    <row r="79" spans="8:60">
      <c r="H79" s="45">
        <v>3</v>
      </c>
      <c r="I79" s="70">
        <f t="shared" si="17"/>
        <v>2.4482277631370744E-2</v>
      </c>
      <c r="J79" s="70">
        <f t="shared" si="17"/>
        <v>9.6518389942513882E-2</v>
      </c>
      <c r="P79" s="45">
        <v>3</v>
      </c>
      <c r="Q79" s="70">
        <f t="shared" si="18"/>
        <v>-6.1133116371890638E-2</v>
      </c>
      <c r="R79" s="70">
        <f t="shared" si="18"/>
        <v>0.10327636135637075</v>
      </c>
      <c r="AA79" s="1" t="s">
        <v>428</v>
      </c>
      <c r="AE79" s="1" t="s">
        <v>103</v>
      </c>
      <c r="AI79" s="1" t="s">
        <v>280</v>
      </c>
      <c r="AM79" s="1" t="s">
        <v>281</v>
      </c>
      <c r="AQ79" s="1" t="s">
        <v>529</v>
      </c>
      <c r="AV79" s="69" t="s">
        <v>427</v>
      </c>
      <c r="AW79" s="29">
        <v>-8.6959594695938794E-2</v>
      </c>
      <c r="AX79" s="29">
        <v>0.121144774878198</v>
      </c>
      <c r="AY79" s="29">
        <v>6.5003462860634395E-2</v>
      </c>
    </row>
    <row r="80" spans="8:60">
      <c r="AV80" s="69" t="s">
        <v>428</v>
      </c>
      <c r="AW80" s="29">
        <v>-9.8242835618081503E-2</v>
      </c>
      <c r="AX80" s="29">
        <v>0.159296488341783</v>
      </c>
      <c r="AY80" s="29">
        <v>9.9355231053884704E-2</v>
      </c>
    </row>
    <row r="81" spans="8:51">
      <c r="H81" t="s">
        <v>129</v>
      </c>
      <c r="I81" s="34">
        <f>SUMSQ(I77:J79)</f>
        <v>1.7459234044932933E-2</v>
      </c>
      <c r="P81" t="s">
        <v>129</v>
      </c>
      <c r="Q81" s="34">
        <f>SUMSQ(Q77:R79)</f>
        <v>3.4122986354037348</v>
      </c>
      <c r="Z81" s="2">
        <f>Z32</f>
        <v>-0.38318951125796202</v>
      </c>
      <c r="AA81" s="2">
        <f>AA32</f>
        <v>0.15970715994613799</v>
      </c>
      <c r="AD81" s="2">
        <f>Z33</f>
        <v>-0.47956458400921198</v>
      </c>
      <c r="AE81" s="2">
        <f>AA33</f>
        <v>0.200170887280819</v>
      </c>
      <c r="AH81" s="2">
        <f>Z34</f>
        <v>-0.46625684270790901</v>
      </c>
      <c r="AI81" s="2">
        <f>AA34</f>
        <v>0.20496394926168501</v>
      </c>
      <c r="AL81" s="2">
        <f>Z35</f>
        <v>-0.43901863000566299</v>
      </c>
      <c r="AM81" s="2">
        <f>AA35</f>
        <v>8.9889211875577399E-2</v>
      </c>
      <c r="AP81" s="2">
        <f>Z36</f>
        <v>-0.43035256425210999</v>
      </c>
      <c r="AQ81" s="2">
        <f>AA36</f>
        <v>0.18022267292740701</v>
      </c>
      <c r="AV81" s="69" t="s">
        <v>103</v>
      </c>
      <c r="AW81" s="29">
        <v>-4.49211584406983E-2</v>
      </c>
      <c r="AX81" s="29">
        <v>1.9799945194520899E-2</v>
      </c>
      <c r="AY81" s="29">
        <v>6.0028577364459303E-2</v>
      </c>
    </row>
    <row r="82" spans="8:51">
      <c r="Z82" s="2">
        <f>AB32</f>
        <v>-0.33631603908541202</v>
      </c>
      <c r="AA82" s="2">
        <f>AC32</f>
        <v>4.3803921636802898E-2</v>
      </c>
      <c r="AD82" s="2">
        <f>AB33</f>
        <v>-0.32424203875049401</v>
      </c>
      <c r="AE82" s="2">
        <f>AC33</f>
        <v>-1.04328422463375E-2</v>
      </c>
      <c r="AH82" s="2">
        <f>AB34</f>
        <v>-0.297882929692452</v>
      </c>
      <c r="AI82" s="2">
        <f>AC34</f>
        <v>-9.5165475893806105E-3</v>
      </c>
      <c r="AL82" s="2">
        <f>AB35</f>
        <v>-0.32855839067396098</v>
      </c>
      <c r="AM82" s="2">
        <f>AC35</f>
        <v>-4.1468557083857598E-2</v>
      </c>
      <c r="AP82" s="2">
        <f>AB36</f>
        <v>-0.29401294339548101</v>
      </c>
      <c r="AQ82" s="2">
        <f>AC36</f>
        <v>1.0477748040936499E-2</v>
      </c>
      <c r="AV82" s="69" t="s">
        <v>280</v>
      </c>
      <c r="AW82" s="29">
        <v>-6.6865314234038506E-2</v>
      </c>
      <c r="AX82" s="29">
        <v>1.7698628284036899E-2</v>
      </c>
      <c r="AY82" s="29">
        <v>8.4700016705529804E-2</v>
      </c>
    </row>
    <row r="83" spans="8:51">
      <c r="Z83" s="2">
        <f>AD32</f>
        <v>-0.226849513210584</v>
      </c>
      <c r="AA83" s="2">
        <f>AE32</f>
        <v>-0.18354285269446899</v>
      </c>
      <c r="AD83" s="2">
        <f>AD33</f>
        <v>-0.171644689970987</v>
      </c>
      <c r="AE83" s="2">
        <f>AE33</f>
        <v>-0.17276550014704001</v>
      </c>
      <c r="AH83" s="2">
        <f>AD34</f>
        <v>-0.18885979071815501</v>
      </c>
      <c r="AI83" s="2">
        <f>AE34</f>
        <v>-0.19842541662954699</v>
      </c>
      <c r="AL83" s="2">
        <f>AD35</f>
        <v>-0.28472957805210197</v>
      </c>
      <c r="AM83" s="2">
        <f>AE35</f>
        <v>-7.8864034509320002E-2</v>
      </c>
      <c r="AP83" s="2">
        <f>AD36</f>
        <v>-0.22393058682098799</v>
      </c>
      <c r="AQ83" s="2">
        <f>AE36</f>
        <v>-0.21210136016432901</v>
      </c>
      <c r="AV83" s="69" t="s">
        <v>281</v>
      </c>
      <c r="AW83" s="29">
        <v>-4.1094322654504002E-2</v>
      </c>
      <c r="AX83" s="29">
        <v>0.21288327460989601</v>
      </c>
      <c r="AY83" s="29">
        <v>9.2731696296094908E-3</v>
      </c>
    </row>
    <row r="84" spans="8:51">
      <c r="Z84" s="2">
        <f>AF32</f>
        <v>-0.22403311944786999</v>
      </c>
      <c r="AA84" s="2">
        <f>AG32</f>
        <v>0.127055947214538</v>
      </c>
      <c r="AD84" s="2">
        <f>AF33</f>
        <v>-0.158793490747728</v>
      </c>
      <c r="AE84" s="2">
        <f>AG33</f>
        <v>0.108722347345796</v>
      </c>
      <c r="AH84" s="2">
        <f>AF34</f>
        <v>-0.102196432754352</v>
      </c>
      <c r="AI84" s="2">
        <f>AG34</f>
        <v>0.12931821037824501</v>
      </c>
      <c r="AL84" s="2">
        <f>AF35</f>
        <v>-0.132569500926947</v>
      </c>
      <c r="AM84" s="2">
        <f>AG35</f>
        <v>0.15710223695454201</v>
      </c>
      <c r="AP84" s="2">
        <f>AF36</f>
        <v>-0.141281530738947</v>
      </c>
      <c r="AQ84" s="2">
        <f>AG36</f>
        <v>0.150546136108548</v>
      </c>
      <c r="AV84" s="69" t="s">
        <v>529</v>
      </c>
      <c r="AW84" s="29">
        <v>-6.7663825924186904E-2</v>
      </c>
      <c r="AX84" s="29">
        <v>0.100487851623404</v>
      </c>
      <c r="AY84" s="29">
        <v>0.10884276008828001</v>
      </c>
    </row>
    <row r="85" spans="8:51">
      <c r="Z85" s="2">
        <f>AH32</f>
        <v>-5.5376443592788501E-3</v>
      </c>
      <c r="AA85" s="2">
        <f>AI32</f>
        <v>-0.33794761710978599</v>
      </c>
      <c r="AD85" s="2">
        <f>AH33</f>
        <v>9.3989668694835396E-4</v>
      </c>
      <c r="AE85" s="2">
        <f>AI33</f>
        <v>-0.25769703285387302</v>
      </c>
      <c r="AH85" s="2">
        <f>AH34</f>
        <v>-5.1856968496208598E-3</v>
      </c>
      <c r="AI85" s="2">
        <f>AI34</f>
        <v>-0.28731257603427901</v>
      </c>
      <c r="AL85" s="2">
        <f>AH35</f>
        <v>-7.1196510909071597E-3</v>
      </c>
      <c r="AM85" s="2">
        <f>AI35</f>
        <v>-0.31884526508705402</v>
      </c>
      <c r="AP85" s="2">
        <f>AH36</f>
        <v>2.05813206571278E-2</v>
      </c>
      <c r="AQ85" s="2">
        <f>AI36</f>
        <v>-0.310882282023066</v>
      </c>
      <c r="AV85" s="69" t="s">
        <v>530</v>
      </c>
      <c r="AW85" s="29">
        <v>-5.1455449531461597E-2</v>
      </c>
      <c r="AX85" s="29">
        <v>0.12802028670319801</v>
      </c>
      <c r="AY85" s="29">
        <v>5.9893723563777299E-2</v>
      </c>
    </row>
    <row r="86" spans="8:51">
      <c r="Z86" s="2">
        <f>AJ32</f>
        <v>-8.5442135551053405E-4</v>
      </c>
      <c r="AA86" s="2">
        <f>AK32</f>
        <v>0.13831583839797801</v>
      </c>
      <c r="AD86" s="2">
        <f>AJ33</f>
        <v>4.3138398735492597E-3</v>
      </c>
      <c r="AE86" s="2">
        <f>AK33</f>
        <v>0.109283340141122</v>
      </c>
      <c r="AH86" s="2">
        <f>AJ34</f>
        <v>-4.2979806170553999E-4</v>
      </c>
      <c r="AI86" s="2">
        <f>AK34</f>
        <v>0.12063735494368399</v>
      </c>
      <c r="AL86" s="2">
        <f>AJ35</f>
        <v>-1.3696684546078801E-3</v>
      </c>
      <c r="AM86" s="2">
        <f>AK35</f>
        <v>0.15125329598814999</v>
      </c>
      <c r="AP86" s="2">
        <f>AJ36</f>
        <v>-5.6703222930216696E-3</v>
      </c>
      <c r="AQ86" s="2">
        <f>AK36</f>
        <v>0.150284362317925</v>
      </c>
      <c r="AV86" s="69" t="s">
        <v>531</v>
      </c>
      <c r="AW86" s="29">
        <v>-0.16272462994418499</v>
      </c>
      <c r="AX86" s="29">
        <v>3.12069727687573E-2</v>
      </c>
      <c r="AY86" s="29">
        <v>2.4441341475886402E-2</v>
      </c>
    </row>
    <row r="87" spans="8:51">
      <c r="Z87" s="2">
        <f>AL32</f>
        <v>0.25456895012807101</v>
      </c>
      <c r="AA87" s="2">
        <f>AM32</f>
        <v>-0.188444864028769</v>
      </c>
      <c r="AD87" s="2">
        <f>AL33</f>
        <v>0.184212486808434</v>
      </c>
      <c r="AE87" s="2">
        <f>AM33</f>
        <v>-0.17592475548421699</v>
      </c>
      <c r="AH87" s="2">
        <f>AL34</f>
        <v>0.18308876301167001</v>
      </c>
      <c r="AI87" s="2">
        <f>AM34</f>
        <v>-0.202274442293088</v>
      </c>
      <c r="AL87" s="2">
        <f>AL35</f>
        <v>0.28589003980363498</v>
      </c>
      <c r="AM87" s="2">
        <f>AM35</f>
        <v>-9.9212472204862998E-2</v>
      </c>
      <c r="AP87" s="2">
        <f>AL36</f>
        <v>0.23425328424931499</v>
      </c>
      <c r="AQ87" s="2">
        <f>AM36</f>
        <v>-0.228381928784708</v>
      </c>
      <c r="AV87" s="69" t="s">
        <v>475</v>
      </c>
      <c r="AW87" s="29">
        <v>3.34389676906508E-2</v>
      </c>
      <c r="AX87" s="29">
        <v>9.0906850917301094E-2</v>
      </c>
      <c r="AY87" s="29">
        <v>6.4343819612370998E-2</v>
      </c>
    </row>
    <row r="88" spans="8:51">
      <c r="Z88" s="2">
        <f>AN32</f>
        <v>0.22140859744013899</v>
      </c>
      <c r="AA88" s="2">
        <f>AO32</f>
        <v>0.12888257342212001</v>
      </c>
      <c r="AD88" s="2">
        <f>AN33</f>
        <v>0.15592082015888101</v>
      </c>
      <c r="AE88" s="2">
        <f>AO33</f>
        <v>8.7811620430549006E-2</v>
      </c>
      <c r="AH88" s="2">
        <f>AN34</f>
        <v>0.107683698103958</v>
      </c>
      <c r="AI88" s="2">
        <f>AO34</f>
        <v>0.123766830247779</v>
      </c>
      <c r="AL88" s="2">
        <f>AN35</f>
        <v>0.156231051061617</v>
      </c>
      <c r="AM88" s="2">
        <f>AO35</f>
        <v>0.16955177819427</v>
      </c>
      <c r="AP88" s="2">
        <f>AN36</f>
        <v>0.121125535422346</v>
      </c>
      <c r="AQ88" s="2">
        <f>AO36</f>
        <v>0.16244326862260799</v>
      </c>
      <c r="AV88" s="69" t="s">
        <v>476</v>
      </c>
      <c r="AW88" s="29">
        <v>-8.7711332492555593E-3</v>
      </c>
      <c r="AX88" s="29">
        <v>-1.9994344853723998E-2</v>
      </c>
      <c r="AY88" s="29">
        <v>0.107288687225521</v>
      </c>
    </row>
    <row r="89" spans="8:51">
      <c r="Z89" s="2">
        <f>AP32</f>
        <v>0.31416702477057501</v>
      </c>
      <c r="AA89" s="2">
        <f>AQ32</f>
        <v>-4.5358353038381502E-3</v>
      </c>
      <c r="AD89" s="2">
        <f>AP33</f>
        <v>0.30174576041876799</v>
      </c>
      <c r="AE89" s="2">
        <f>AQ33</f>
        <v>-4.1060545168958199E-2</v>
      </c>
      <c r="AH89" s="2">
        <f>AP34</f>
        <v>0.28882015525698901</v>
      </c>
      <c r="AI89" s="2">
        <f>AQ34</f>
        <v>-6.1060350089374701E-2</v>
      </c>
      <c r="AL89" s="2">
        <f>AP35</f>
        <v>0.34782315483950799</v>
      </c>
      <c r="AM89" s="2">
        <f>AQ35</f>
        <v>-7.1621916702661603E-2</v>
      </c>
      <c r="AP89" s="2">
        <f>AP36</f>
        <v>0.26628050700953299</v>
      </c>
      <c r="AQ89" s="2">
        <f>AQ36</f>
        <v>-1.9722336359166801E-2</v>
      </c>
      <c r="AV89" s="69" t="s">
        <v>453</v>
      </c>
      <c r="AW89" s="29">
        <v>-0.10275840139575999</v>
      </c>
      <c r="AX89" s="29">
        <v>8.4325210516486698E-2</v>
      </c>
      <c r="AY89" s="29">
        <v>9.5584945616023695E-2</v>
      </c>
    </row>
    <row r="90" spans="8:51">
      <c r="Z90" s="2">
        <f>AR32</f>
        <v>0.38663567637783097</v>
      </c>
      <c r="AA90" s="2">
        <f>AS32</f>
        <v>0.116705728519285</v>
      </c>
      <c r="AD90" s="2">
        <f>AR33</f>
        <v>0.48711199953183998</v>
      </c>
      <c r="AE90" s="2">
        <f>AS33</f>
        <v>0.15189248070214001</v>
      </c>
      <c r="AH90" s="2">
        <f>AR34</f>
        <v>0.48121887441157801</v>
      </c>
      <c r="AI90" s="2">
        <f>AS34</f>
        <v>0.17990298780427399</v>
      </c>
      <c r="AL90" s="2">
        <f>AR35</f>
        <v>0.40342117349942802</v>
      </c>
      <c r="AM90" s="2">
        <f>AS35</f>
        <v>4.2215722575216399E-2</v>
      </c>
      <c r="AP90" s="2">
        <f>AR36</f>
        <v>0.45300730016222501</v>
      </c>
      <c r="AQ90" s="2">
        <f>AS36</f>
        <v>0.117113719313845</v>
      </c>
      <c r="AV90" s="69" t="s">
        <v>454</v>
      </c>
      <c r="AW90" s="29">
        <v>-0.14269383037769401</v>
      </c>
      <c r="AX90" s="29">
        <v>-6.2199092628883297E-2</v>
      </c>
      <c r="AY90" s="29">
        <v>0.106617467178635</v>
      </c>
    </row>
    <row r="91" spans="8:51">
      <c r="AV91" s="69" t="s">
        <v>455</v>
      </c>
      <c r="AW91" s="29">
        <v>-0.15075298566099801</v>
      </c>
      <c r="AX91" s="29">
        <v>1.6130455883163301E-2</v>
      </c>
      <c r="AY91" s="29">
        <v>-1.42186171378811E-2</v>
      </c>
    </row>
    <row r="92" spans="8:51">
      <c r="AV92" s="81" t="s">
        <v>456</v>
      </c>
      <c r="AW92" s="61">
        <v>-3.7603869981755897E-2</v>
      </c>
      <c r="AX92" s="41">
        <v>7.8785127711711297E-2</v>
      </c>
      <c r="AY92" s="41">
        <v>0.21217722867443201</v>
      </c>
    </row>
    <row r="112" spans="26:43">
      <c r="Z112" s="2"/>
      <c r="AA112" s="1" t="s">
        <v>530</v>
      </c>
      <c r="AD112" s="2"/>
      <c r="AE112" s="1" t="s">
        <v>531</v>
      </c>
      <c r="AH112" s="2"/>
      <c r="AI112" s="1" t="s">
        <v>475</v>
      </c>
      <c r="AL112" s="2"/>
      <c r="AM112" s="1" t="s">
        <v>476</v>
      </c>
      <c r="AP112" s="2"/>
      <c r="AQ112" s="1" t="s">
        <v>453</v>
      </c>
    </row>
    <row r="113" spans="26:43">
      <c r="Z113" s="2"/>
      <c r="AA113" s="2"/>
      <c r="AD113" s="2"/>
      <c r="AE113" s="2"/>
      <c r="AH113" s="2"/>
      <c r="AI113" s="2"/>
      <c r="AL113" s="2"/>
      <c r="AM113" s="2"/>
      <c r="AP113" s="2"/>
      <c r="AQ113" s="2"/>
    </row>
    <row r="114" spans="26:43">
      <c r="Z114" s="2">
        <f>Z37</f>
        <v>-0.39403913612830599</v>
      </c>
      <c r="AA114" s="2">
        <f>AA37</f>
        <v>0.13634431754684401</v>
      </c>
      <c r="AD114" s="2">
        <f>Z38</f>
        <v>-0.42547242863754298</v>
      </c>
      <c r="AE114" s="2">
        <f>AA38</f>
        <v>0.241468711876376</v>
      </c>
      <c r="AH114" s="2">
        <f>Z39</f>
        <v>-0.43501571617449403</v>
      </c>
      <c r="AI114" s="2">
        <f>AA39</f>
        <v>0.110079777942198</v>
      </c>
      <c r="AL114" s="2">
        <f>Z40</f>
        <v>-0.47819628645778001</v>
      </c>
      <c r="AM114" s="2">
        <f>AA40</f>
        <v>0.18064809210628999</v>
      </c>
      <c r="AP114" s="2">
        <f>Z41</f>
        <v>-0.43750903945233699</v>
      </c>
      <c r="AQ114" s="2">
        <f>AA41</f>
        <v>0.208704011055272</v>
      </c>
    </row>
    <row r="115" spans="26:43">
      <c r="Z115" s="2">
        <f>AB37</f>
        <v>-0.331919456317254</v>
      </c>
      <c r="AA115" s="2">
        <f>AC37</f>
        <v>-8.5025054769032201E-4</v>
      </c>
      <c r="AD115" s="2">
        <f>AB38</f>
        <v>-0.318634436693642</v>
      </c>
      <c r="AE115" s="2">
        <f>AC38</f>
        <v>-1.6164199137545798E-2</v>
      </c>
      <c r="AH115" s="2">
        <f>AB39</f>
        <v>-0.36020125260722402</v>
      </c>
      <c r="AI115" s="2">
        <f>AC39</f>
        <v>-1.865034768552E-2</v>
      </c>
      <c r="AL115" s="2">
        <f>AB40</f>
        <v>-0.32625561588903301</v>
      </c>
      <c r="AM115" s="2">
        <f>AC40</f>
        <v>-2.3336992745937299E-2</v>
      </c>
      <c r="AP115" s="2">
        <f>AB41</f>
        <v>-0.29631157104457001</v>
      </c>
      <c r="AQ115" s="2">
        <f>AC41</f>
        <v>-4.3716526750058E-2</v>
      </c>
    </row>
    <row r="116" spans="26:43">
      <c r="Z116" s="2">
        <f>AD37</f>
        <v>-0.229662736639271</v>
      </c>
      <c r="AA116" s="2">
        <f>AE37</f>
        <v>-0.12834227636338</v>
      </c>
      <c r="AD116" s="2">
        <f>AD38</f>
        <v>-0.25882311748629899</v>
      </c>
      <c r="AE116" s="2">
        <f>AE38</f>
        <v>-0.149896170669924</v>
      </c>
      <c r="AH116" s="2">
        <f>AD39</f>
        <v>-0.20047288939286001</v>
      </c>
      <c r="AI116" s="2">
        <f>AE39</f>
        <v>-0.167954692489204</v>
      </c>
      <c r="AL116" s="2">
        <f>AD40</f>
        <v>-0.102413050644536</v>
      </c>
      <c r="AM116" s="2">
        <f>AE40</f>
        <v>-0.18109920158933299</v>
      </c>
      <c r="AP116" s="2">
        <f>AD41</f>
        <v>-0.23774854197136999</v>
      </c>
      <c r="AQ116" s="2">
        <f>AE41</f>
        <v>-0.18591568295479999</v>
      </c>
    </row>
    <row r="117" spans="26:43">
      <c r="Z117" s="2">
        <f>AF37</f>
        <v>-0.16267676938905201</v>
      </c>
      <c r="AA117" s="2">
        <f>AG37</f>
        <v>0.14219808367651601</v>
      </c>
      <c r="AD117" s="2">
        <f>AF38</f>
        <v>-0.119614492348579</v>
      </c>
      <c r="AE117" s="2">
        <f>AG38</f>
        <v>7.5230663396658501E-2</v>
      </c>
      <c r="AH117" s="2">
        <f>AF39</f>
        <v>-0.15909295366541801</v>
      </c>
      <c r="AI117" s="2">
        <f>AG39</f>
        <v>0.15040325594109799</v>
      </c>
      <c r="AL117" s="2">
        <f>AF40</f>
        <v>-0.116371024855176</v>
      </c>
      <c r="AM117" s="2">
        <f>AG40</f>
        <v>0.121952020454099</v>
      </c>
      <c r="AP117" s="2">
        <f>AF41</f>
        <v>-0.10845476010319</v>
      </c>
      <c r="AQ117" s="2">
        <f>AG41</f>
        <v>0.134467051513186</v>
      </c>
    </row>
    <row r="118" spans="26:43">
      <c r="Z118" s="2">
        <f>AH37</f>
        <v>7.3529636263809902E-3</v>
      </c>
      <c r="AA118" s="2">
        <f>AI37</f>
        <v>-0.30745489715242103</v>
      </c>
      <c r="AD118" s="2">
        <f>AH38</f>
        <v>-1.77869051417495E-2</v>
      </c>
      <c r="AE118" s="2">
        <f>AI38</f>
        <v>-0.308805650121523</v>
      </c>
      <c r="AH118" s="2">
        <f>AH39</f>
        <v>-2.6225186795688E-3</v>
      </c>
      <c r="AI118" s="2">
        <f>AI39</f>
        <v>-0.221599835998049</v>
      </c>
      <c r="AL118" s="2">
        <f>AH40</f>
        <v>-1.9622623491741799E-2</v>
      </c>
      <c r="AM118" s="2">
        <f>AI40</f>
        <v>-0.27404662889744302</v>
      </c>
      <c r="AP118" s="2">
        <f>AH41</f>
        <v>-2.44411340167459E-2</v>
      </c>
      <c r="AQ118" s="2">
        <f>AI41</f>
        <v>-0.342447843355564</v>
      </c>
    </row>
    <row r="119" spans="26:43">
      <c r="Z119" s="2">
        <f>AJ37</f>
        <v>-4.4477531776536898E-2</v>
      </c>
      <c r="AA119" s="2">
        <f>AK37</f>
        <v>0.14544429046559501</v>
      </c>
      <c r="AD119" s="2">
        <f>AJ38</f>
        <v>1.98038384445706E-2</v>
      </c>
      <c r="AE119" s="2">
        <f>AK38</f>
        <v>7.3358925632292002E-2</v>
      </c>
      <c r="AH119" s="2">
        <f>AJ39</f>
        <v>1.32871742463114E-3</v>
      </c>
      <c r="AI119" s="2">
        <f>AK39</f>
        <v>0.16110336859535401</v>
      </c>
      <c r="AL119" s="2">
        <f>AJ40</f>
        <v>-3.03316966918584E-3</v>
      </c>
      <c r="AM119" s="2">
        <f>AK40</f>
        <v>0.12171219788727999</v>
      </c>
      <c r="AP119" s="2">
        <f>AJ41</f>
        <v>2.56781491917434E-2</v>
      </c>
      <c r="AQ119" s="2">
        <f>AK41</f>
        <v>0.14907926315107201</v>
      </c>
    </row>
    <row r="120" spans="26:43">
      <c r="Z120" s="2">
        <f>AL37</f>
        <v>0.24910794645499301</v>
      </c>
      <c r="AA120" s="2">
        <f>AM37</f>
        <v>-0.21274545198126199</v>
      </c>
      <c r="AD120" s="2">
        <f>AL38</f>
        <v>0.22744091884440601</v>
      </c>
      <c r="AE120" s="2">
        <f>AM38</f>
        <v>-0.159681665620862</v>
      </c>
      <c r="AH120" s="2">
        <f>AL39</f>
        <v>0.187007557437289</v>
      </c>
      <c r="AI120" s="2">
        <f>AM39</f>
        <v>-0.19495996582719199</v>
      </c>
      <c r="AL120" s="2">
        <f>AL40</f>
        <v>8.0701961196171207E-2</v>
      </c>
      <c r="AM120" s="2">
        <f>AM40</f>
        <v>-0.17280399167295499</v>
      </c>
      <c r="AP120" s="2">
        <f>AL41</f>
        <v>0.207079401502681</v>
      </c>
      <c r="AQ120" s="2">
        <f>AM41</f>
        <v>-0.17783352859211399</v>
      </c>
    </row>
    <row r="121" spans="26:43">
      <c r="Z121" s="2">
        <f>AN37</f>
        <v>0.110499610760981</v>
      </c>
      <c r="AA121" s="2">
        <f>AO37</f>
        <v>0.14255641139015801</v>
      </c>
      <c r="AD121" s="2">
        <f>AN38</f>
        <v>0.14945221774436299</v>
      </c>
      <c r="AE121" s="2">
        <f>AO38</f>
        <v>7.1618352737438301E-2</v>
      </c>
      <c r="AH121" s="2">
        <f>AN39</f>
        <v>0.137817327148609</v>
      </c>
      <c r="AI121" s="2">
        <f>AO39</f>
        <v>0.14415851016109699</v>
      </c>
      <c r="AL121" s="2">
        <f>AN40</f>
        <v>0.14829812584669499</v>
      </c>
      <c r="AM121" s="2">
        <f>AO40</f>
        <v>0.125560441983945</v>
      </c>
      <c r="AP121" s="2">
        <f>AN41</f>
        <v>0.141317283637866</v>
      </c>
      <c r="AQ121" s="2">
        <f>AO41</f>
        <v>0.131396934912863</v>
      </c>
    </row>
    <row r="122" spans="26:43">
      <c r="Z122" s="2">
        <f>AP37</f>
        <v>0.31525787072056799</v>
      </c>
      <c r="AA122" s="2">
        <f>AQ37</f>
        <v>-2.4733290876742399E-2</v>
      </c>
      <c r="AD122" s="2">
        <f>AP38</f>
        <v>0.32275263575784802</v>
      </c>
      <c r="AE122" s="2">
        <f>AQ38</f>
        <v>-6.6950644681507201E-2</v>
      </c>
      <c r="AH122" s="2">
        <f>AP39</f>
        <v>0.35275142237041501</v>
      </c>
      <c r="AI122" s="2">
        <f>AQ39</f>
        <v>-5.3049909487395602E-2</v>
      </c>
      <c r="AL122" s="2">
        <f>AP40</f>
        <v>0.30023879641544199</v>
      </c>
      <c r="AM122" s="2">
        <f>AQ40</f>
        <v>-7.8424642868282698E-2</v>
      </c>
      <c r="AP122" s="2">
        <f>AP41</f>
        <v>0.30939009923404798</v>
      </c>
      <c r="AQ122" s="2">
        <f>AQ41</f>
        <v>-3.9225963056741003E-2</v>
      </c>
    </row>
    <row r="123" spans="26:43">
      <c r="Z123" s="2">
        <f>AR37</f>
        <v>0.480557238687498</v>
      </c>
      <c r="AA123" s="2">
        <f>AS37</f>
        <v>0.107583063842383</v>
      </c>
      <c r="AD123" s="2">
        <f>AR38</f>
        <v>0.42088176951662598</v>
      </c>
      <c r="AE123" s="2">
        <f>AS38</f>
        <v>0.23982167658859899</v>
      </c>
      <c r="AH123" s="2">
        <f>AR39</f>
        <v>0.47850030613862099</v>
      </c>
      <c r="AI123" s="2">
        <f>AS39</f>
        <v>9.0469838847612602E-2</v>
      </c>
      <c r="AL123" s="2">
        <f>AR40</f>
        <v>0.51665288754914296</v>
      </c>
      <c r="AM123" s="2">
        <f>AS40</f>
        <v>0.17983870534233501</v>
      </c>
      <c r="AP123" s="2">
        <f>AR41</f>
        <v>0.42100011302187401</v>
      </c>
      <c r="AQ123" s="2">
        <f>AS41</f>
        <v>0.16549228407688399</v>
      </c>
    </row>
    <row r="144" spans="26:35">
      <c r="Z144" s="2"/>
      <c r="AA144" s="1" t="s">
        <v>416</v>
      </c>
      <c r="AD144" s="2"/>
      <c r="AE144" s="1" t="s">
        <v>455</v>
      </c>
      <c r="AH144" s="2"/>
      <c r="AI144" s="80" t="s">
        <v>456</v>
      </c>
    </row>
    <row r="145" spans="26:35">
      <c r="Z145" s="2"/>
      <c r="AA145" s="2"/>
      <c r="AD145" s="2"/>
      <c r="AE145" s="2"/>
      <c r="AH145" s="2"/>
      <c r="AI145" s="2"/>
    </row>
    <row r="146" spans="26:35">
      <c r="Z146" s="2">
        <f>Z42</f>
        <v>-0.39580875474208599</v>
      </c>
      <c r="AA146" s="2">
        <f>AA42</f>
        <v>0.292661911580675</v>
      </c>
      <c r="AD146" s="2">
        <f>Z43</f>
        <v>-0.437470805896648</v>
      </c>
      <c r="AE146" s="2">
        <f>AA43</f>
        <v>0.245981431977284</v>
      </c>
      <c r="AH146" s="2">
        <f>Z44</f>
        <v>-0.40690590436150598</v>
      </c>
      <c r="AI146" s="2">
        <f>AA44</f>
        <v>0.16558453580390101</v>
      </c>
    </row>
    <row r="147" spans="26:35">
      <c r="Z147" s="2">
        <f>AB42</f>
        <v>-0.29355343144309698</v>
      </c>
      <c r="AA147" s="2">
        <f>AC42</f>
        <v>-4.87022702664624E-2</v>
      </c>
      <c r="AD147" s="2">
        <f>AB43</f>
        <v>-0.28969329572972402</v>
      </c>
      <c r="AE147" s="2">
        <f>AC43</f>
        <v>-4.7397891854367002E-3</v>
      </c>
      <c r="AH147" s="2">
        <f>AB44</f>
        <v>-0.272634262964078</v>
      </c>
      <c r="AI147" s="2">
        <f>AC44</f>
        <v>-1.007861847173E-3</v>
      </c>
    </row>
    <row r="148" spans="26:35">
      <c r="Z148" s="2">
        <f>AD42</f>
        <v>-0.19469098128287601</v>
      </c>
      <c r="AA148" s="2">
        <f>AE42</f>
        <v>-0.22989496473138499</v>
      </c>
      <c r="AD148" s="2">
        <f>AD43</f>
        <v>-0.27646591830464401</v>
      </c>
      <c r="AE148" s="2">
        <f>AE43</f>
        <v>-0.15575828436295</v>
      </c>
      <c r="AH148" s="2">
        <f>AD44</f>
        <v>-0.173956691205503</v>
      </c>
      <c r="AI148" s="2">
        <f>AE44</f>
        <v>-0.249222570206864</v>
      </c>
    </row>
    <row r="149" spans="26:35">
      <c r="Z149" s="2">
        <f>AF42</f>
        <v>-0.105175673156633</v>
      </c>
      <c r="AA149" s="2">
        <f>AG42</f>
        <v>8.8494482232052904E-2</v>
      </c>
      <c r="AD149" s="2">
        <f>AF43</f>
        <v>-0.13078424815692799</v>
      </c>
      <c r="AE149" s="2">
        <f>AG43</f>
        <v>3.8554122812999199E-2</v>
      </c>
      <c r="AH149" s="2">
        <f>AF44</f>
        <v>-0.174065657430128</v>
      </c>
      <c r="AI149" s="2">
        <f>AG44</f>
        <v>0.16176717768978599</v>
      </c>
    </row>
    <row r="150" spans="26:35">
      <c r="Z150" s="2">
        <f>AH42</f>
        <v>-1.6290053544352302E-2</v>
      </c>
      <c r="AA150" s="2">
        <f>AI42</f>
        <v>-0.27820759078770402</v>
      </c>
      <c r="AD150" s="2">
        <f>AH43</f>
        <v>-2.1650604158955498E-2</v>
      </c>
      <c r="AE150" s="2">
        <f>AI43</f>
        <v>-0.28710114983734297</v>
      </c>
      <c r="AH150" s="2">
        <f>AH44</f>
        <v>-1.0620185726899699E-2</v>
      </c>
      <c r="AI150" s="2">
        <f>AI44</f>
        <v>-0.31354448874211399</v>
      </c>
    </row>
    <row r="151" spans="26:35">
      <c r="Z151" s="2">
        <f>AJ42</f>
        <v>1.04723925118663E-2</v>
      </c>
      <c r="AA151" s="2">
        <f>AK42</f>
        <v>0.111838991342348</v>
      </c>
      <c r="AD151" s="2">
        <f>AJ43</f>
        <v>5.0624699670682597E-3</v>
      </c>
      <c r="AE151" s="2">
        <f>AK43</f>
        <v>4.44464222445232E-2</v>
      </c>
      <c r="AH151" s="2">
        <f>AJ44</f>
        <v>4.8697602336535296E-3</v>
      </c>
      <c r="AI151" s="2">
        <f>AK44</f>
        <v>0.213630591680087</v>
      </c>
    </row>
    <row r="152" spans="26:35">
      <c r="Z152" s="2">
        <f>AL42</f>
        <v>0.164154562708417</v>
      </c>
      <c r="AA152" s="2">
        <f>AM42</f>
        <v>-0.21772825624761499</v>
      </c>
      <c r="AD152" s="2">
        <f>AL43</f>
        <v>0.22920192180235299</v>
      </c>
      <c r="AE152" s="2">
        <f>AM43</f>
        <v>-0.13180388198774301</v>
      </c>
      <c r="AH152" s="2">
        <f>AL44</f>
        <v>0.14093442663115799</v>
      </c>
      <c r="AI152" s="2">
        <f>AM44</f>
        <v>-0.26123217323808201</v>
      </c>
    </row>
    <row r="153" spans="26:35">
      <c r="Z153" s="2">
        <f>AN42</f>
        <v>0.10542223716677</v>
      </c>
      <c r="AA153" s="2">
        <f>AO42</f>
        <v>5.23535761240259E-2</v>
      </c>
      <c r="AD153" s="2">
        <f>AN43</f>
        <v>0.12610724886057401</v>
      </c>
      <c r="AE153" s="2">
        <f>AO43</f>
        <v>7.3123553146378001E-2</v>
      </c>
      <c r="AH153" s="2">
        <f>AN44</f>
        <v>0.19571997676295799</v>
      </c>
      <c r="AI153" s="2">
        <f>AO44</f>
        <v>0.155704633908057</v>
      </c>
    </row>
    <row r="154" spans="26:35">
      <c r="Z154" s="2">
        <f>AP42</f>
        <v>0.237681146820372</v>
      </c>
      <c r="AA154" s="2">
        <f>AQ42</f>
        <v>-5.9055911629875502E-2</v>
      </c>
      <c r="AD154" s="2">
        <f>AP43</f>
        <v>0.32853433151974298</v>
      </c>
      <c r="AE154" s="2">
        <f>AQ43</f>
        <v>-2.7412623663814199E-2</v>
      </c>
      <c r="AH154" s="2">
        <f>AP44</f>
        <v>0.25420414132282598</v>
      </c>
      <c r="AI154" s="2">
        <f>AQ44</f>
        <v>-3.7033411787019299E-2</v>
      </c>
    </row>
    <row r="155" spans="26:35">
      <c r="Z155" s="2">
        <f>AR42</f>
        <v>0.48778855496161799</v>
      </c>
      <c r="AA155" s="2">
        <f>AS42</f>
        <v>0.28824003238394003</v>
      </c>
      <c r="AD155" s="2">
        <f>AR43</f>
        <v>0.46715890009716099</v>
      </c>
      <c r="AE155" s="2">
        <f>AS43</f>
        <v>0.204710198856102</v>
      </c>
      <c r="AH155" s="2">
        <f>AR44</f>
        <v>0.44245439673751802</v>
      </c>
      <c r="AI155" s="2">
        <f>AS44</f>
        <v>0.16535356673942</v>
      </c>
    </row>
  </sheetData>
  <mergeCells count="1">
    <mergeCell ref="B29:D29"/>
  </mergeCells>
  <phoneticPr fontId="4"/>
  <pageMargins left="0.75" right="0.75" top="1" bottom="1" header="0.5" footer="0.5"/>
  <pageSetup paperSize="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B2:BB125"/>
  <sheetViews>
    <sheetView workbookViewId="0">
      <selection activeCell="AB10" sqref="AB10"/>
    </sheetView>
  </sheetViews>
  <sheetFormatPr baseColWidth="10" defaultRowHeight="12" x14ac:dyDescent="0"/>
  <cols>
    <col min="6" max="6" width="13.83203125" customWidth="1"/>
    <col min="7" max="7" width="10.6640625" customWidth="1"/>
    <col min="8" max="10" width="11.5" customWidth="1"/>
    <col min="12" max="12" width="13.6640625" customWidth="1"/>
    <col min="19" max="19" width="13.5" customWidth="1"/>
    <col min="28" max="28" width="13" customWidth="1"/>
    <col min="29" max="29" width="11.6640625" bestFit="1" customWidth="1"/>
    <col min="30" max="30" width="12.6640625" bestFit="1" customWidth="1"/>
    <col min="31" max="31" width="13.6640625" bestFit="1" customWidth="1"/>
  </cols>
  <sheetData>
    <row r="2" spans="2:54" ht="15">
      <c r="B2" s="22" t="s">
        <v>137</v>
      </c>
    </row>
    <row r="3" spans="2:54" ht="13" thickBot="1">
      <c r="T3" s="9" t="s">
        <v>259</v>
      </c>
      <c r="U3" s="9"/>
      <c r="V3" s="9"/>
      <c r="W3" s="36"/>
      <c r="X3" s="9"/>
    </row>
    <row r="4" spans="2:54" ht="14" thickTop="1" thickBot="1">
      <c r="H4" t="s">
        <v>147</v>
      </c>
      <c r="T4" s="37"/>
      <c r="U4" s="38" t="s">
        <v>366</v>
      </c>
      <c r="V4" s="38" t="s">
        <v>127</v>
      </c>
      <c r="W4" s="38" t="s">
        <v>286</v>
      </c>
      <c r="X4" s="51" t="s">
        <v>497</v>
      </c>
      <c r="AB4" s="9" t="s">
        <v>159</v>
      </c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</row>
    <row r="5" spans="2:54" ht="13" thickTop="1">
      <c r="H5" s="7" t="s">
        <v>125</v>
      </c>
      <c r="I5" s="7"/>
      <c r="J5" s="7"/>
      <c r="T5" s="39" t="s">
        <v>537</v>
      </c>
      <c r="U5" s="49">
        <f t="shared" ref="U5:U18" si="0">R49</f>
        <v>7.2237188420592915</v>
      </c>
      <c r="V5" s="29">
        <f t="shared" ref="V5:V18" si="1">G33</f>
        <v>0.48903529411764718</v>
      </c>
      <c r="W5" s="29">
        <f t="shared" ref="W5:W18" si="2">H33</f>
        <v>0.40734117647058821</v>
      </c>
      <c r="X5" s="29">
        <v>12.001446356137322</v>
      </c>
      <c r="AB5" s="10" t="s">
        <v>160</v>
      </c>
      <c r="AC5" s="53" t="s">
        <v>508</v>
      </c>
      <c r="AD5" s="11" t="s">
        <v>509</v>
      </c>
      <c r="AE5" s="11" t="s">
        <v>510</v>
      </c>
      <c r="AF5" s="11" t="s">
        <v>511</v>
      </c>
      <c r="AG5" s="11" t="s">
        <v>512</v>
      </c>
      <c r="AH5" s="11" t="s">
        <v>513</v>
      </c>
      <c r="AI5" s="11" t="s">
        <v>514</v>
      </c>
      <c r="AJ5" s="11" t="s">
        <v>515</v>
      </c>
      <c r="AK5" s="54" t="s">
        <v>516</v>
      </c>
      <c r="AL5" s="54" t="s">
        <v>477</v>
      </c>
      <c r="AM5" s="54" t="s">
        <v>478</v>
      </c>
      <c r="AN5" s="54" t="s">
        <v>479</v>
      </c>
      <c r="AO5" s="11" t="s">
        <v>480</v>
      </c>
      <c r="AP5" s="11" t="s">
        <v>481</v>
      </c>
      <c r="AQ5" s="11" t="s">
        <v>482</v>
      </c>
      <c r="AR5" s="11" t="s">
        <v>483</v>
      </c>
      <c r="AS5" s="11" t="s">
        <v>484</v>
      </c>
      <c r="AT5" s="11" t="s">
        <v>485</v>
      </c>
      <c r="AU5" s="11" t="s">
        <v>486</v>
      </c>
      <c r="AV5" s="11" t="s">
        <v>487</v>
      </c>
    </row>
    <row r="6" spans="2:54">
      <c r="H6" s="23" t="s">
        <v>138</v>
      </c>
      <c r="I6" s="24" t="s">
        <v>139</v>
      </c>
      <c r="J6" s="23" t="s">
        <v>140</v>
      </c>
      <c r="T6" s="39" t="s">
        <v>306</v>
      </c>
      <c r="U6" s="49">
        <f t="shared" si="0"/>
        <v>4.3324845616097578</v>
      </c>
      <c r="V6" s="29">
        <f t="shared" si="1"/>
        <v>0.4989519650655021</v>
      </c>
      <c r="W6" s="29">
        <f t="shared" si="2"/>
        <v>0.3878602620087338</v>
      </c>
      <c r="X6" s="29">
        <v>11.115106116610889</v>
      </c>
      <c r="AB6" s="1" t="s">
        <v>537</v>
      </c>
      <c r="AC6" s="57">
        <v>7.6225806451612899</v>
      </c>
      <c r="AD6" s="3">
        <v>8.1606451612903221</v>
      </c>
      <c r="AE6" s="3">
        <v>9.8645161290322587</v>
      </c>
      <c r="AF6" s="3">
        <v>7.5329032258064519</v>
      </c>
      <c r="AG6" s="3">
        <v>12.734193548387097</v>
      </c>
      <c r="AH6" s="3">
        <v>4.4838709677419351</v>
      </c>
      <c r="AI6" s="3">
        <v>14.258709677419354</v>
      </c>
      <c r="AJ6" s="3">
        <v>7.443225806451613</v>
      </c>
      <c r="AK6" s="3">
        <v>15.24516129032258</v>
      </c>
      <c r="AL6" s="3">
        <v>3.8561290322580644</v>
      </c>
      <c r="AM6" s="3">
        <v>15.24516129032258</v>
      </c>
      <c r="AN6" s="3">
        <v>9.5058064516129033</v>
      </c>
      <c r="AO6" s="3">
        <v>17.307741935483872</v>
      </c>
      <c r="AP6" s="3">
        <v>4.3045161290322582</v>
      </c>
      <c r="AQ6" s="3">
        <v>16.321290322580644</v>
      </c>
      <c r="AR6" s="3">
        <v>7.2638709677419353</v>
      </c>
      <c r="AS6" s="3">
        <v>20.356774193548386</v>
      </c>
      <c r="AT6" s="3">
        <v>7.0845161290322576</v>
      </c>
      <c r="AU6" s="3">
        <v>23.405806451612904</v>
      </c>
      <c r="AV6" s="3">
        <v>7.8916129032258064</v>
      </c>
      <c r="BA6" s="34"/>
      <c r="BB6" s="34"/>
    </row>
    <row r="7" spans="2:54">
      <c r="H7" s="5" t="s">
        <v>141</v>
      </c>
      <c r="I7" s="25">
        <v>1.94</v>
      </c>
      <c r="J7" s="5">
        <v>7.77</v>
      </c>
      <c r="T7" s="39" t="s">
        <v>307</v>
      </c>
      <c r="U7" s="49">
        <f t="shared" si="0"/>
        <v>12.649336190886299</v>
      </c>
      <c r="V7" s="29">
        <f t="shared" si="1"/>
        <v>0.48155737704918039</v>
      </c>
      <c r="W7" s="29">
        <f t="shared" si="2"/>
        <v>0.29713114754098352</v>
      </c>
      <c r="X7" s="29">
        <v>10.255915776568152</v>
      </c>
      <c r="AB7" s="1" t="s">
        <v>306</v>
      </c>
      <c r="AC7" s="57">
        <v>3.5535483870967743</v>
      </c>
      <c r="AD7" s="3">
        <v>6.5845161290322585</v>
      </c>
      <c r="AE7" s="3">
        <v>5.6961290322580647</v>
      </c>
      <c r="AF7" s="3">
        <v>5.3825806451612905</v>
      </c>
      <c r="AG7" s="3">
        <v>6.48</v>
      </c>
      <c r="AH7" s="3">
        <v>2.612903225806452</v>
      </c>
      <c r="AI7" s="3">
        <v>7.7864516129032264</v>
      </c>
      <c r="AJ7" s="3">
        <v>5.7483870967741941</v>
      </c>
      <c r="AK7" s="3">
        <v>8.8838709677419363</v>
      </c>
      <c r="AL7" s="3">
        <v>1.8290322580645162</v>
      </c>
      <c r="AM7" s="3">
        <v>8.9883870967741935</v>
      </c>
      <c r="AN7" s="3">
        <v>6.5845161290322585</v>
      </c>
      <c r="AO7" s="3">
        <v>11.183225806451613</v>
      </c>
      <c r="AP7" s="3">
        <v>3.1354838709677422</v>
      </c>
      <c r="AQ7" s="3">
        <v>9.9812903225806462</v>
      </c>
      <c r="AR7" s="3">
        <v>5.6438709677419361</v>
      </c>
      <c r="AS7" s="3">
        <v>12.803225806451614</v>
      </c>
      <c r="AT7" s="3">
        <v>5.1212903225806459</v>
      </c>
      <c r="AU7" s="3">
        <v>14.214193548387097</v>
      </c>
      <c r="AV7" s="3">
        <v>6.3232258064516129</v>
      </c>
      <c r="BA7" s="34"/>
      <c r="BB7" s="34"/>
    </row>
    <row r="8" spans="2:54">
      <c r="H8" s="5" t="s">
        <v>142</v>
      </c>
      <c r="I8" s="25">
        <v>4.9800000000000004</v>
      </c>
      <c r="J8" s="5">
        <v>7.47</v>
      </c>
      <c r="T8" s="39" t="s">
        <v>308</v>
      </c>
      <c r="U8" s="49">
        <f t="shared" si="0"/>
        <v>7.353830755304485</v>
      </c>
      <c r="V8" s="29">
        <f t="shared" si="1"/>
        <v>0.49592760180995477</v>
      </c>
      <c r="W8" s="29">
        <f t="shared" si="2"/>
        <v>0.30859728506787354</v>
      </c>
      <c r="X8" s="29">
        <v>9.7387098124802023</v>
      </c>
      <c r="AB8" s="1" t="s">
        <v>307</v>
      </c>
      <c r="AC8" s="57">
        <v>17.230645161290322</v>
      </c>
      <c r="AD8" s="3">
        <v>19.910967741935483</v>
      </c>
      <c r="AE8" s="3">
        <v>23.548548387096773</v>
      </c>
      <c r="AF8" s="3">
        <v>15.316129032258063</v>
      </c>
      <c r="AG8" s="3">
        <v>28.334838709677417</v>
      </c>
      <c r="AH8" s="3">
        <v>10.721290322580645</v>
      </c>
      <c r="AI8" s="3">
        <v>26.611774193548385</v>
      </c>
      <c r="AJ8" s="3">
        <v>20.293870967741935</v>
      </c>
      <c r="AK8" s="3">
        <v>32.929677419354839</v>
      </c>
      <c r="AL8" s="3">
        <v>8.9982258064516127</v>
      </c>
      <c r="AM8" s="3">
        <v>32.355322580645158</v>
      </c>
      <c r="AN8" s="3">
        <v>23.165645161290321</v>
      </c>
      <c r="AO8" s="3">
        <v>37.141612903225806</v>
      </c>
      <c r="AP8" s="3">
        <v>10.721290322580645</v>
      </c>
      <c r="AQ8" s="3">
        <v>38.673225806451612</v>
      </c>
      <c r="AR8" s="3">
        <v>20.676774193548386</v>
      </c>
      <c r="AS8" s="3">
        <v>42.310806451612898</v>
      </c>
      <c r="AT8" s="3">
        <v>15.316129032258063</v>
      </c>
      <c r="AU8" s="3">
        <v>48.2458064516129</v>
      </c>
      <c r="AV8" s="3">
        <v>21.634032258064515</v>
      </c>
      <c r="BA8" s="34"/>
      <c r="BB8" s="34"/>
    </row>
    <row r="9" spans="2:54">
      <c r="H9" s="5" t="s">
        <v>143</v>
      </c>
      <c r="I9" s="25">
        <v>3.3</v>
      </c>
      <c r="J9" s="5">
        <v>6.73</v>
      </c>
      <c r="T9" s="39" t="s">
        <v>428</v>
      </c>
      <c r="U9" s="49">
        <f t="shared" si="0"/>
        <v>16.704570349204104</v>
      </c>
      <c r="V9" s="29">
        <f t="shared" si="1"/>
        <v>0.49602929288125913</v>
      </c>
      <c r="W9" s="29">
        <f t="shared" si="2"/>
        <v>0.53787626610870698</v>
      </c>
      <c r="X9" s="29">
        <v>14.164671226290446</v>
      </c>
      <c r="AB9" s="1" t="s">
        <v>308</v>
      </c>
      <c r="AC9" s="57">
        <v>10.419354838709676</v>
      </c>
      <c r="AD9" s="3">
        <v>8.9606451612903228</v>
      </c>
      <c r="AE9" s="3">
        <v>12.815806451612902</v>
      </c>
      <c r="AF9" s="3">
        <v>7.3977419354838707</v>
      </c>
      <c r="AG9" s="3">
        <v>16.254193548387097</v>
      </c>
      <c r="AH9" s="3">
        <v>5.1054838709677419</v>
      </c>
      <c r="AI9" s="3">
        <v>16.358387096774191</v>
      </c>
      <c r="AJ9" s="3">
        <v>10.210967741935484</v>
      </c>
      <c r="AK9" s="3">
        <v>18.442258064516128</v>
      </c>
      <c r="AL9" s="3">
        <v>4.3761290322580644</v>
      </c>
      <c r="AM9" s="3">
        <v>18.442258064516128</v>
      </c>
      <c r="AN9" s="3">
        <v>10.94032258064516</v>
      </c>
      <c r="AO9" s="3">
        <v>21.047096774193548</v>
      </c>
      <c r="AP9" s="3">
        <v>5.0012903225806449</v>
      </c>
      <c r="AQ9" s="3">
        <v>20.31774193548387</v>
      </c>
      <c r="AR9" s="3">
        <v>10.62774193548387</v>
      </c>
      <c r="AS9" s="3">
        <v>23.964516129032258</v>
      </c>
      <c r="AT9" s="3">
        <v>7.3977419354838707</v>
      </c>
      <c r="AU9" s="3">
        <v>27.090322580645161</v>
      </c>
      <c r="AV9" s="3">
        <v>9.2732258064516131</v>
      </c>
      <c r="BA9" s="34"/>
      <c r="BB9" s="34"/>
    </row>
    <row r="10" spans="2:54">
      <c r="H10" s="5"/>
      <c r="I10" s="25"/>
      <c r="J10" s="5"/>
      <c r="T10" s="39" t="s">
        <v>280</v>
      </c>
      <c r="U10" s="49">
        <f t="shared" si="0"/>
        <v>11.7979333510673</v>
      </c>
      <c r="V10" s="29">
        <f t="shared" si="1"/>
        <v>0.47477212373501759</v>
      </c>
      <c r="W10" s="29">
        <f t="shared" si="2"/>
        <v>0.32562979975597495</v>
      </c>
      <c r="X10" s="29">
        <v>11.155544784749495</v>
      </c>
      <c r="AB10" s="1" t="s">
        <v>427</v>
      </c>
      <c r="AC10" s="57">
        <v>5.2854838709677425</v>
      </c>
      <c r="AD10" s="3">
        <v>18.772580645161291</v>
      </c>
      <c r="AE10" s="3">
        <v>10.115322580645163</v>
      </c>
      <c r="AF10" s="3">
        <v>14.125</v>
      </c>
      <c r="AG10" s="3">
        <v>11.026612903225807</v>
      </c>
      <c r="AH10" s="3">
        <v>11.117741935483872</v>
      </c>
      <c r="AI10" s="3">
        <v>12.758064516129034</v>
      </c>
      <c r="AJ10" s="3">
        <v>17.679032258064517</v>
      </c>
      <c r="AK10" s="3">
        <v>17.13225806451613</v>
      </c>
      <c r="AL10" s="3">
        <v>6.1056451612903233</v>
      </c>
      <c r="AM10" s="3">
        <v>16.676612903225809</v>
      </c>
      <c r="AN10" s="3">
        <v>18.043548387096777</v>
      </c>
      <c r="AO10" s="3">
        <v>23.146774193548389</v>
      </c>
      <c r="AP10" s="3">
        <v>10.935483870967744</v>
      </c>
      <c r="AQ10" s="3">
        <v>21.14193548387097</v>
      </c>
      <c r="AR10" s="3">
        <v>17.679032258064517</v>
      </c>
      <c r="AS10" s="3">
        <v>24.422580645161293</v>
      </c>
      <c r="AT10" s="3">
        <v>13.851612903225808</v>
      </c>
      <c r="AU10" s="3">
        <v>28.15887096774194</v>
      </c>
      <c r="AV10" s="3">
        <v>17.679032258064517</v>
      </c>
      <c r="BA10" s="34"/>
      <c r="BB10" s="34"/>
    </row>
    <row r="11" spans="2:54">
      <c r="H11" s="5" t="s">
        <v>144</v>
      </c>
      <c r="I11" s="25">
        <v>1.63</v>
      </c>
      <c r="J11" s="5">
        <v>3.65</v>
      </c>
      <c r="T11" s="39" t="s">
        <v>294</v>
      </c>
      <c r="U11" s="49">
        <f t="shared" si="0"/>
        <v>14.983673187578569</v>
      </c>
      <c r="V11" s="29">
        <f t="shared" si="1"/>
        <v>0.47236508039841157</v>
      </c>
      <c r="W11" s="29">
        <f t="shared" si="2"/>
        <v>0.65536097910292279</v>
      </c>
      <c r="X11" s="29">
        <v>17.651888532429375</v>
      </c>
      <c r="AB11" s="1" t="s">
        <v>428</v>
      </c>
      <c r="AC11" s="57">
        <v>13.561935483870968</v>
      </c>
      <c r="AD11" s="3">
        <v>17.990322580645163</v>
      </c>
      <c r="AE11" s="3">
        <v>14.945806451612905</v>
      </c>
      <c r="AF11" s="3">
        <v>14.945806451612905</v>
      </c>
      <c r="AG11" s="3">
        <v>18.128709677419355</v>
      </c>
      <c r="AH11" s="3">
        <v>8.9951612903225815</v>
      </c>
      <c r="AI11" s="3">
        <v>17.851935483870967</v>
      </c>
      <c r="AJ11" s="3">
        <v>17.298387096774196</v>
      </c>
      <c r="AK11" s="3">
        <v>24.217741935483872</v>
      </c>
      <c r="AL11" s="3">
        <v>5.120322580645162</v>
      </c>
      <c r="AM11" s="3">
        <v>23.802580645161292</v>
      </c>
      <c r="AN11" s="3">
        <v>17.851935483870967</v>
      </c>
      <c r="AO11" s="3">
        <v>30.998709677419356</v>
      </c>
      <c r="AP11" s="3">
        <v>9.4103225806451611</v>
      </c>
      <c r="AQ11" s="3">
        <v>29.753225806451614</v>
      </c>
      <c r="AR11" s="3">
        <v>17.851935483870967</v>
      </c>
      <c r="AS11" s="3">
        <v>32.382580645161291</v>
      </c>
      <c r="AT11" s="3">
        <v>14.392258064516129</v>
      </c>
      <c r="AU11" s="3">
        <v>34.181612903225812</v>
      </c>
      <c r="AV11" s="3">
        <v>17.713548387096775</v>
      </c>
      <c r="BA11" s="34"/>
      <c r="BB11" s="34"/>
    </row>
    <row r="12" spans="2:54">
      <c r="H12" s="5" t="s">
        <v>145</v>
      </c>
      <c r="I12" s="25">
        <v>5.68</v>
      </c>
      <c r="J12" s="5">
        <v>3.77</v>
      </c>
      <c r="T12" s="39" t="s">
        <v>475</v>
      </c>
      <c r="U12" s="49">
        <f t="shared" si="0"/>
        <v>9.3776472927825623</v>
      </c>
      <c r="V12" s="29">
        <f t="shared" si="1"/>
        <v>0.48768336562413483</v>
      </c>
      <c r="W12" s="29">
        <f t="shared" si="2"/>
        <v>0.45308607805148093</v>
      </c>
      <c r="X12" s="29">
        <v>12.955046944207149</v>
      </c>
      <c r="AB12" s="1" t="s">
        <v>103</v>
      </c>
      <c r="AC12" s="57">
        <v>2.838709677419355</v>
      </c>
      <c r="AD12" s="3">
        <v>12.27741935483871</v>
      </c>
      <c r="AE12" s="3">
        <v>5.8903225806451616</v>
      </c>
      <c r="AF12" s="3">
        <v>8.3032258064516125</v>
      </c>
      <c r="AG12" s="3">
        <v>8.870967741935484</v>
      </c>
      <c r="AH12" s="3">
        <v>5.2516129032258068</v>
      </c>
      <c r="AI12" s="3">
        <v>9.0129032258064523</v>
      </c>
      <c r="AJ12" s="3">
        <v>10.64516129032258</v>
      </c>
      <c r="AK12" s="3">
        <v>12.206451612903226</v>
      </c>
      <c r="AL12" s="3">
        <v>3.6903225806451614</v>
      </c>
      <c r="AM12" s="3">
        <v>12.135483870967741</v>
      </c>
      <c r="AN12" s="3">
        <v>10.716129032258065</v>
      </c>
      <c r="AO12" s="3">
        <v>15.683870967741935</v>
      </c>
      <c r="AP12" s="3">
        <v>5.32258064516129</v>
      </c>
      <c r="AQ12" s="3">
        <v>15.04516129032258</v>
      </c>
      <c r="AR12" s="3">
        <v>10.361290322580645</v>
      </c>
      <c r="AS12" s="3">
        <v>17.883870967741935</v>
      </c>
      <c r="AT12" s="3">
        <v>7.9483870967741934</v>
      </c>
      <c r="AU12" s="3">
        <v>21.361290322580647</v>
      </c>
      <c r="AV12" s="3">
        <v>11.709677419354838</v>
      </c>
      <c r="BA12" s="34"/>
      <c r="BB12" s="34"/>
    </row>
    <row r="13" spans="2:54">
      <c r="H13" s="8" t="s">
        <v>146</v>
      </c>
      <c r="I13" s="26">
        <v>3.53</v>
      </c>
      <c r="J13" s="8">
        <v>1.97</v>
      </c>
      <c r="T13" s="39" t="s">
        <v>295</v>
      </c>
      <c r="U13" s="49">
        <f t="shared" si="0"/>
        <v>14.939248579149092</v>
      </c>
      <c r="V13" s="29">
        <f t="shared" si="1"/>
        <v>0.48889329631098771</v>
      </c>
      <c r="W13" s="29">
        <f t="shared" si="2"/>
        <v>0.28857596191987317</v>
      </c>
      <c r="X13" s="29">
        <v>9.7134156722836806</v>
      </c>
      <c r="AB13" s="1" t="s">
        <v>280</v>
      </c>
      <c r="AC13" s="57">
        <v>12.432258064516127</v>
      </c>
      <c r="AD13" s="3">
        <v>15.341935483870966</v>
      </c>
      <c r="AE13" s="3">
        <v>16.267741935483869</v>
      </c>
      <c r="AF13" s="3">
        <v>10.71290322580645</v>
      </c>
      <c r="AG13" s="3">
        <v>18.78064516129032</v>
      </c>
      <c r="AH13" s="3">
        <v>6.6129032258064502</v>
      </c>
      <c r="AI13" s="3">
        <v>20.5</v>
      </c>
      <c r="AJ13" s="3">
        <v>13.887096774193546</v>
      </c>
      <c r="AK13" s="3">
        <v>22.880645161290317</v>
      </c>
      <c r="AL13" s="3">
        <v>4.7612903225806447</v>
      </c>
      <c r="AM13" s="3">
        <v>22.748387096774188</v>
      </c>
      <c r="AN13" s="3">
        <v>13.754838709677417</v>
      </c>
      <c r="AO13" s="3">
        <v>26.980645161290319</v>
      </c>
      <c r="AP13" s="3">
        <v>6.7451612903225797</v>
      </c>
      <c r="AQ13" s="3">
        <v>25.129032258064512</v>
      </c>
      <c r="AR13" s="3">
        <v>13.887096774193546</v>
      </c>
      <c r="AS13" s="3">
        <v>29.22903225806451</v>
      </c>
      <c r="AT13" s="3">
        <v>9.9193548387096762</v>
      </c>
      <c r="AU13" s="3">
        <v>33.329032258064508</v>
      </c>
      <c r="AV13" s="3">
        <v>15.341935483870966</v>
      </c>
      <c r="BA13" s="34"/>
      <c r="BB13" s="34"/>
    </row>
    <row r="14" spans="2:54">
      <c r="T14" s="39" t="s">
        <v>476</v>
      </c>
      <c r="U14" s="49">
        <f t="shared" si="0"/>
        <v>11.131855026152396</v>
      </c>
      <c r="V14" s="29">
        <f t="shared" si="1"/>
        <v>0.51088499763369588</v>
      </c>
      <c r="W14" s="29">
        <f t="shared" si="2"/>
        <v>0.20752484619025088</v>
      </c>
      <c r="X14" s="29">
        <v>7.0163247628504486</v>
      </c>
      <c r="AB14" s="1" t="s">
        <v>281</v>
      </c>
      <c r="AC14" s="57">
        <v>6.9216129032258067</v>
      </c>
      <c r="AD14" s="3">
        <v>11.750645161290324</v>
      </c>
      <c r="AE14" s="3">
        <v>8.7727419354838716</v>
      </c>
      <c r="AF14" s="3">
        <v>9.7385483870967757</v>
      </c>
      <c r="AG14" s="3">
        <v>9.4970967741935493</v>
      </c>
      <c r="AH14" s="3">
        <v>9.1751612903225812</v>
      </c>
      <c r="AI14" s="3">
        <v>11.750645161290324</v>
      </c>
      <c r="AJ14" s="3">
        <v>13.038387096774194</v>
      </c>
      <c r="AK14" s="3">
        <v>14.08467741935484</v>
      </c>
      <c r="AL14" s="3">
        <v>5.5533870967741938</v>
      </c>
      <c r="AM14" s="3">
        <v>13.843225806451613</v>
      </c>
      <c r="AN14" s="3">
        <v>13.038387096774194</v>
      </c>
      <c r="AO14" s="3">
        <v>18.591774193548389</v>
      </c>
      <c r="AP14" s="3">
        <v>9.2556451612903228</v>
      </c>
      <c r="AQ14" s="3">
        <v>16.338225806451614</v>
      </c>
      <c r="AR14" s="3">
        <v>13.440806451612904</v>
      </c>
      <c r="AS14" s="3">
        <v>19.557580645161291</v>
      </c>
      <c r="AT14" s="3">
        <v>9.7385483870967757</v>
      </c>
      <c r="AU14" s="3">
        <v>20.36241935483871</v>
      </c>
      <c r="AV14" s="3">
        <v>11.589677419354839</v>
      </c>
      <c r="BA14" s="34"/>
      <c r="BB14" s="34"/>
    </row>
    <row r="15" spans="2:54">
      <c r="H15" t="s">
        <v>126</v>
      </c>
      <c r="T15" s="39" t="s">
        <v>454</v>
      </c>
      <c r="U15" s="49">
        <f t="shared" si="0"/>
        <v>5.5775458172071906</v>
      </c>
      <c r="V15" s="29">
        <f t="shared" si="1"/>
        <v>0.53249211356466875</v>
      </c>
      <c r="W15" s="29">
        <f t="shared" si="2"/>
        <v>0.30410094637223983</v>
      </c>
      <c r="X15" s="29">
        <v>7.7719414521963746</v>
      </c>
      <c r="AB15" s="1" t="s">
        <v>529</v>
      </c>
      <c r="AC15" s="57">
        <v>3.3212903225806452</v>
      </c>
      <c r="AD15" s="3">
        <v>8.3493548387096777</v>
      </c>
      <c r="AE15" s="3">
        <v>4.7512903225806449</v>
      </c>
      <c r="AF15" s="3">
        <v>6.4580645161290322</v>
      </c>
      <c r="AG15" s="3">
        <v>5.443225806451613</v>
      </c>
      <c r="AH15" s="3">
        <v>4.0132258064516124</v>
      </c>
      <c r="AI15" s="3">
        <v>6.4580645161290322</v>
      </c>
      <c r="AJ15" s="3">
        <v>7.9341935483870962</v>
      </c>
      <c r="AK15" s="3">
        <v>8.07258064516129</v>
      </c>
      <c r="AL15" s="3">
        <v>2.86</v>
      </c>
      <c r="AM15" s="3">
        <v>7.9341935483870962</v>
      </c>
      <c r="AN15" s="3">
        <v>7.8880645161290319</v>
      </c>
      <c r="AO15" s="3">
        <v>10.425161290322579</v>
      </c>
      <c r="AP15" s="3">
        <v>3.6903225806451614</v>
      </c>
      <c r="AQ15" s="3">
        <v>9.3180645161290325</v>
      </c>
      <c r="AR15" s="3">
        <v>7.9803225806451614</v>
      </c>
      <c r="AS15" s="3">
        <v>10.840322580645161</v>
      </c>
      <c r="AT15" s="3">
        <v>5.9506451612903222</v>
      </c>
      <c r="AU15" s="3">
        <v>12.916129032258064</v>
      </c>
      <c r="AV15" s="3">
        <v>7.3806451612903228</v>
      </c>
      <c r="BA15" s="34"/>
      <c r="BB15" s="34"/>
    </row>
    <row r="16" spans="2:54">
      <c r="H16" s="23" t="s">
        <v>138</v>
      </c>
      <c r="I16" s="24" t="s">
        <v>127</v>
      </c>
      <c r="J16" s="23" t="s">
        <v>286</v>
      </c>
      <c r="T16" s="39" t="s">
        <v>455</v>
      </c>
      <c r="U16" s="49">
        <f t="shared" si="0"/>
        <v>14.958005732178034</v>
      </c>
      <c r="V16" s="29">
        <f t="shared" si="1"/>
        <v>0.52569002123142228</v>
      </c>
      <c r="W16" s="29">
        <f t="shared" si="2"/>
        <v>0.71932059447982966</v>
      </c>
      <c r="X16" s="29">
        <v>16.146449057622338</v>
      </c>
      <c r="AB16" s="1" t="s">
        <v>530</v>
      </c>
      <c r="AC16" s="57">
        <v>6.6193548387096772</v>
      </c>
      <c r="AD16" s="3">
        <v>13.321451612903225</v>
      </c>
      <c r="AE16" s="3">
        <v>7.3640322580645154</v>
      </c>
      <c r="AF16" s="3">
        <v>11.004677419354838</v>
      </c>
      <c r="AG16" s="3">
        <v>8.7706451612903216</v>
      </c>
      <c r="AH16" s="3">
        <v>8.7706451612903216</v>
      </c>
      <c r="AI16" s="3">
        <v>10.34274193548387</v>
      </c>
      <c r="AJ16" s="3">
        <v>12.99048387096774</v>
      </c>
      <c r="AK16" s="3">
        <v>12.245806451612902</v>
      </c>
      <c r="AL16" s="3">
        <v>5.460967741935483</v>
      </c>
      <c r="AM16" s="3">
        <v>12.245806451612902</v>
      </c>
      <c r="AN16" s="3">
        <v>12.824999999999999</v>
      </c>
      <c r="AO16" s="3">
        <v>16.300161290322578</v>
      </c>
      <c r="AP16" s="3">
        <v>6.536612903225806</v>
      </c>
      <c r="AQ16" s="3">
        <v>14.728064516129031</v>
      </c>
      <c r="AR16" s="3">
        <v>12.494032258064514</v>
      </c>
      <c r="AS16" s="3">
        <v>17.706774193548384</v>
      </c>
      <c r="AT16" s="3">
        <v>9.4325806451612895</v>
      </c>
      <c r="AU16" s="3">
        <v>20.60274193548387</v>
      </c>
      <c r="AV16" s="3">
        <v>11.252903225806451</v>
      </c>
    </row>
    <row r="17" spans="2:48">
      <c r="H17" s="5" t="s">
        <v>141</v>
      </c>
      <c r="I17" s="28">
        <f>(((I8-I7)*(I7-I7))+((J8-J7)*(J7-J7)))/(((I8-I7)^2)+((J8-J7)^2))</f>
        <v>0</v>
      </c>
      <c r="J17" s="4">
        <f>(((I8-I7)*(J7-J7))+((J8-J7)*(I7-I7)))/(((I8-I7)^2)+((J8-J7)^2))</f>
        <v>0</v>
      </c>
      <c r="T17" s="39" t="s">
        <v>456</v>
      </c>
      <c r="U17" s="49">
        <f t="shared" si="0"/>
        <v>23.812145417612523</v>
      </c>
      <c r="V17" s="29">
        <f t="shared" si="1"/>
        <v>0.50353327855382068</v>
      </c>
      <c r="W17" s="29">
        <f t="shared" si="2"/>
        <v>0.72440427280197195</v>
      </c>
      <c r="X17" s="29">
        <v>17.383830729313445</v>
      </c>
      <c r="AB17" s="1" t="s">
        <v>531</v>
      </c>
      <c r="AC17" s="57">
        <v>2.3674193548387099</v>
      </c>
      <c r="AD17" s="3">
        <v>11.721612903225807</v>
      </c>
      <c r="AE17" s="3">
        <v>4.330645161290323</v>
      </c>
      <c r="AF17" s="3">
        <v>7.16</v>
      </c>
      <c r="AG17" s="3">
        <v>5.427741935483871</v>
      </c>
      <c r="AH17" s="3">
        <v>4.7925806451612907</v>
      </c>
      <c r="AI17" s="3">
        <v>7.8529032258064522</v>
      </c>
      <c r="AJ17" s="3">
        <v>8.8345161290322594</v>
      </c>
      <c r="AK17" s="3">
        <v>9.7583870967741948</v>
      </c>
      <c r="AL17" s="3">
        <v>2.0209677419354839</v>
      </c>
      <c r="AM17" s="3">
        <v>10.335806451612903</v>
      </c>
      <c r="AN17" s="3">
        <v>8.8345161290322594</v>
      </c>
      <c r="AO17" s="3">
        <v>14.089032258064517</v>
      </c>
      <c r="AP17" s="3">
        <v>4.7348387096774198</v>
      </c>
      <c r="AQ17" s="3">
        <v>12.645483870967743</v>
      </c>
      <c r="AR17" s="3">
        <v>8.8345161290322594</v>
      </c>
      <c r="AS17" s="3">
        <v>15.763548387096776</v>
      </c>
      <c r="AT17" s="3">
        <v>6.4093548387096781</v>
      </c>
      <c r="AU17" s="3">
        <v>17.438064516129035</v>
      </c>
      <c r="AV17" s="3">
        <v>11.894838709677421</v>
      </c>
    </row>
    <row r="18" spans="2:48">
      <c r="H18" s="5" t="s">
        <v>142</v>
      </c>
      <c r="I18" s="28">
        <f>(((I8-I7)*(I8-I7))+((J8-J7)*(J8-J7)))/(((I8-I7)^2)+((J8-J7)^2))</f>
        <v>1</v>
      </c>
      <c r="J18" s="4">
        <f>(((I8-I7)*(J8-J7))-((J8-J7)*(I8-I7)))/(((I8-I7)^2)+((J8-J7)^2))</f>
        <v>0</v>
      </c>
      <c r="T18" s="40" t="s">
        <v>102</v>
      </c>
      <c r="U18" s="52">
        <f t="shared" si="0"/>
        <v>14.270455025886699</v>
      </c>
      <c r="V18" s="41">
        <f t="shared" si="1"/>
        <v>0.48808954367167318</v>
      </c>
      <c r="W18" s="41">
        <f t="shared" si="2"/>
        <v>0.39787620778723831</v>
      </c>
      <c r="X18" s="41">
        <v>11.867143726475037</v>
      </c>
      <c r="AB18" s="1" t="s">
        <v>475</v>
      </c>
      <c r="AC18" s="57">
        <v>12.440322580645162</v>
      </c>
      <c r="AD18" s="3">
        <v>12.855</v>
      </c>
      <c r="AE18" s="3">
        <v>14.375483870967743</v>
      </c>
      <c r="AF18" s="3">
        <v>9.8140322580645165</v>
      </c>
      <c r="AG18" s="3">
        <v>18.384032258064519</v>
      </c>
      <c r="AH18" s="3">
        <v>6.3583870967741944</v>
      </c>
      <c r="AI18" s="3">
        <v>19.075161290322583</v>
      </c>
      <c r="AJ18" s="3">
        <v>14.099032258064518</v>
      </c>
      <c r="AK18" s="3">
        <v>23.221935483870972</v>
      </c>
      <c r="AL18" s="3">
        <v>5.2525806451612906</v>
      </c>
      <c r="AM18" s="3">
        <v>22.945483870967745</v>
      </c>
      <c r="AN18" s="3">
        <v>14.513709677419357</v>
      </c>
      <c r="AO18" s="3">
        <v>27.783387096774199</v>
      </c>
      <c r="AP18" s="3">
        <v>6.0819354838709687</v>
      </c>
      <c r="AQ18" s="3">
        <v>26.262903225806454</v>
      </c>
      <c r="AR18" s="3">
        <v>14.23725806451613</v>
      </c>
      <c r="AS18" s="3">
        <v>31.653709677419357</v>
      </c>
      <c r="AT18" s="3">
        <v>9.675806451612905</v>
      </c>
      <c r="AU18" s="3">
        <v>34.556451612903231</v>
      </c>
      <c r="AV18" s="3">
        <v>13.26967741935484</v>
      </c>
    </row>
    <row r="19" spans="2:48">
      <c r="H19" s="5" t="s">
        <v>143</v>
      </c>
      <c r="I19" s="28">
        <f>(((I8-I7)*(I9-I7))+((J8-J7)*(J9-J7)))/(((I8-I7)^2)+((J8-J7)^2))</f>
        <v>0.47648849071970489</v>
      </c>
      <c r="J19" s="4">
        <f>(((I8-I7)*(J9-J7))-((J8-J7)*(I9-I7)))/(((I8-I7)^2)+((J8-J7)^2))</f>
        <v>-0.29508337262634454</v>
      </c>
      <c r="AB19" s="1" t="s">
        <v>476</v>
      </c>
      <c r="AC19" s="57">
        <v>21.9</v>
      </c>
      <c r="AD19" s="3">
        <v>26.845161290322579</v>
      </c>
      <c r="AE19" s="3">
        <v>28.022580645161288</v>
      </c>
      <c r="AF19" s="3">
        <v>19.545161290322579</v>
      </c>
      <c r="AG19" s="3">
        <v>36.735483870967741</v>
      </c>
      <c r="AH19" s="3">
        <v>14.129032258064516</v>
      </c>
      <c r="AI19" s="3">
        <v>35.558064516129029</v>
      </c>
      <c r="AJ19" s="3">
        <v>25.432258064516127</v>
      </c>
      <c r="AK19" s="3">
        <v>40.032258064516128</v>
      </c>
      <c r="AL19" s="3">
        <v>10.832258064516129</v>
      </c>
      <c r="AM19" s="3">
        <v>39.796774193548387</v>
      </c>
      <c r="AN19" s="3">
        <v>25.667741935483871</v>
      </c>
      <c r="AO19" s="3">
        <v>43.564516129032256</v>
      </c>
      <c r="AP19" s="3">
        <v>14.835483870967741</v>
      </c>
      <c r="AQ19" s="3">
        <v>45.448387096774191</v>
      </c>
      <c r="AR19" s="3">
        <v>26.138709677419353</v>
      </c>
      <c r="AS19" s="3">
        <v>51.570967741935483</v>
      </c>
      <c r="AT19" s="3">
        <v>18.838709677419352</v>
      </c>
      <c r="AU19" s="3">
        <v>59.106451612903221</v>
      </c>
      <c r="AV19" s="3">
        <v>28.964516129032258</v>
      </c>
    </row>
    <row r="20" spans="2:48">
      <c r="H20" s="5"/>
      <c r="I20" s="25"/>
      <c r="J20" s="5"/>
      <c r="T20" s="50" t="s">
        <v>496</v>
      </c>
      <c r="AB20" s="1" t="s">
        <v>453</v>
      </c>
      <c r="AC20" s="57">
        <v>25.769677419354839</v>
      </c>
      <c r="AD20" s="3">
        <v>39.528064516129035</v>
      </c>
      <c r="AE20" s="3">
        <v>31.884516129032257</v>
      </c>
      <c r="AF20" s="3">
        <v>29.919032258064515</v>
      </c>
      <c r="AG20" s="3">
        <v>34.505161290322583</v>
      </c>
      <c r="AH20" s="3">
        <v>24.459354838709679</v>
      </c>
      <c r="AI20" s="3">
        <v>38.872903225806454</v>
      </c>
      <c r="AJ20" s="3">
        <v>37.344193548387096</v>
      </c>
      <c r="AK20" s="3">
        <v>43.240645161290324</v>
      </c>
      <c r="AL20" s="3">
        <v>18.781290322580645</v>
      </c>
      <c r="AM20" s="3">
        <v>44.114193548387099</v>
      </c>
      <c r="AN20" s="3">
        <v>38.217741935483872</v>
      </c>
      <c r="AO20" s="3">
        <v>51.976129032258065</v>
      </c>
      <c r="AP20" s="3">
        <v>25.769677419354839</v>
      </c>
      <c r="AQ20" s="3">
        <v>48.700322580645164</v>
      </c>
      <c r="AR20" s="3">
        <v>37.780967741935484</v>
      </c>
      <c r="AS20" s="3">
        <v>55.688709677419354</v>
      </c>
      <c r="AT20" s="3">
        <v>31.447741935483869</v>
      </c>
      <c r="AU20" s="3">
        <v>59.619677419354836</v>
      </c>
      <c r="AV20" s="3">
        <v>39.746451612903222</v>
      </c>
    </row>
    <row r="21" spans="2:48">
      <c r="H21" s="5" t="s">
        <v>144</v>
      </c>
      <c r="I21" s="28">
        <f>(((I12-I11)*(I11-I11))+((J12-J11)*(J11-J11)))/(((I12-I11)^2)+((J12-J11)^2))</f>
        <v>0</v>
      </c>
      <c r="J21" s="4">
        <f>(((I12-I11)*(J11-J11))+((J12-J11)*(I11-I11)))/(((I12-I11)^2)+((J12-J11)^2))</f>
        <v>0</v>
      </c>
      <c r="AB21" s="1" t="s">
        <v>454</v>
      </c>
      <c r="AC21" s="57">
        <v>9.1903225806451605</v>
      </c>
      <c r="AD21" s="3">
        <v>10.36</v>
      </c>
      <c r="AE21" s="3">
        <v>10.610645161290321</v>
      </c>
      <c r="AF21" s="3">
        <v>5.9319354838709675</v>
      </c>
      <c r="AG21" s="3">
        <v>11.94741935483871</v>
      </c>
      <c r="AH21" s="3">
        <v>3.5925806451612901</v>
      </c>
      <c r="AI21" s="3">
        <v>13.033548387096774</v>
      </c>
      <c r="AJ21" s="3">
        <v>7.77</v>
      </c>
      <c r="AK21" s="3">
        <v>14.286774193548386</v>
      </c>
      <c r="AL21" s="3">
        <v>3.0077419354838706</v>
      </c>
      <c r="AM21" s="3">
        <v>14.537419354838709</v>
      </c>
      <c r="AN21" s="3">
        <v>8.1041935483870962</v>
      </c>
      <c r="AO21" s="3">
        <v>16.626129032258063</v>
      </c>
      <c r="AP21" s="3">
        <v>3.8432258064516125</v>
      </c>
      <c r="AQ21" s="3">
        <v>15.790645161290321</v>
      </c>
      <c r="AR21" s="3">
        <v>7.3522580645161284</v>
      </c>
      <c r="AS21" s="3">
        <v>17.545161290322579</v>
      </c>
      <c r="AT21" s="3">
        <v>5.9319354838709675</v>
      </c>
      <c r="AU21" s="3">
        <v>20.72</v>
      </c>
      <c r="AV21" s="3">
        <v>10.527096774193547</v>
      </c>
    </row>
    <row r="22" spans="2:48" ht="13" thickBot="1">
      <c r="H22" s="5" t="s">
        <v>145</v>
      </c>
      <c r="I22" s="28">
        <f>(((I12-I11)*(I12-I11))+((J12-J11)*(J12-J11)))/(((I12-I11)^2)+((J12-J11)^2))</f>
        <v>1</v>
      </c>
      <c r="J22" s="4">
        <f>(((I12-I11)*(J12-J11))-((J12-J11)*(I12-I11)))/(((I12-I11)^2)+((J12-J11)^2))</f>
        <v>0</v>
      </c>
      <c r="T22" s="9" t="s">
        <v>498</v>
      </c>
      <c r="U22" s="9"/>
      <c r="V22" s="9"/>
      <c r="W22" s="9"/>
      <c r="X22" s="9"/>
      <c r="Y22" s="9"/>
      <c r="AB22" s="1" t="s">
        <v>455</v>
      </c>
      <c r="AC22" s="57">
        <v>22.838709677419356</v>
      </c>
      <c r="AD22" s="3">
        <v>20.516129032258064</v>
      </c>
      <c r="AE22" s="3">
        <v>26.709677419354836</v>
      </c>
      <c r="AF22" s="3">
        <v>14.129032258064516</v>
      </c>
      <c r="AG22" s="3">
        <v>27.096774193548388</v>
      </c>
      <c r="AH22" s="3">
        <v>10.258064516129032</v>
      </c>
      <c r="AI22" s="3">
        <v>30.774193548387096</v>
      </c>
      <c r="AJ22" s="3">
        <v>15.29032258064516</v>
      </c>
      <c r="AK22" s="3">
        <v>33.677419354838712</v>
      </c>
      <c r="AL22" s="3">
        <v>6.967741935483871</v>
      </c>
      <c r="AM22" s="3">
        <v>34.258064516129032</v>
      </c>
      <c r="AN22" s="3">
        <v>15.483870967741936</v>
      </c>
      <c r="AO22" s="3">
        <v>40.064516129032256</v>
      </c>
      <c r="AP22" s="3">
        <v>11.032258064516128</v>
      </c>
      <c r="AQ22" s="3">
        <v>37.354838709677416</v>
      </c>
      <c r="AR22" s="3">
        <v>16.258064516129032</v>
      </c>
      <c r="AS22" s="3">
        <v>42.58064516129032</v>
      </c>
      <c r="AT22" s="3">
        <v>13.741935483870968</v>
      </c>
      <c r="AU22" s="3">
        <v>46.064516129032256</v>
      </c>
      <c r="AV22" s="3">
        <v>19.741935483870968</v>
      </c>
    </row>
    <row r="23" spans="2:48" ht="13" thickTop="1">
      <c r="H23" s="8" t="s">
        <v>146</v>
      </c>
      <c r="I23" s="30">
        <f>(((I12-I11)*(I13-I11))+((J12-J11)*(J13-J11)))/(((I12-I11)^2)+((J12-J11)^2))</f>
        <v>0.45644427388849296</v>
      </c>
      <c r="J23" s="31">
        <f>(((I12-I11)*(J13-J11))-((J12-J11)*(I13-I11)))/(((I12-I11)^2)+((J12-J11)^2))</f>
        <v>-0.42833908959669614</v>
      </c>
      <c r="T23" s="10" t="s">
        <v>499</v>
      </c>
      <c r="U23" s="53" t="s">
        <v>500</v>
      </c>
      <c r="V23" s="11" t="s">
        <v>506</v>
      </c>
      <c r="W23" s="11" t="s">
        <v>507</v>
      </c>
      <c r="X23" s="11" t="s">
        <v>501</v>
      </c>
      <c r="Y23" s="11" t="s">
        <v>502</v>
      </c>
      <c r="AB23" s="55" t="s">
        <v>456</v>
      </c>
      <c r="AC23" s="58">
        <v>36.755322580645164</v>
      </c>
      <c r="AD23" s="56">
        <v>33.775161290322586</v>
      </c>
      <c r="AE23" s="56">
        <v>43.377903225806456</v>
      </c>
      <c r="AF23" s="56">
        <v>25.828064516129036</v>
      </c>
      <c r="AG23" s="56">
        <v>48.344838709677425</v>
      </c>
      <c r="AH23" s="56">
        <v>13.907419354838712</v>
      </c>
      <c r="AI23" s="56">
        <v>48.013709677419364</v>
      </c>
      <c r="AJ23" s="56">
        <v>33.775161290322586</v>
      </c>
      <c r="AK23" s="56">
        <v>56.291935483870972</v>
      </c>
      <c r="AL23" s="56">
        <v>10.927258064516131</v>
      </c>
      <c r="AM23" s="56">
        <v>56.623064516129041</v>
      </c>
      <c r="AN23" s="56">
        <v>36.424193548387102</v>
      </c>
      <c r="AO23" s="56">
        <v>63.576774193548395</v>
      </c>
      <c r="AP23" s="56">
        <v>13.576290322580647</v>
      </c>
      <c r="AQ23" s="56">
        <v>65.894677419354849</v>
      </c>
      <c r="AR23" s="56">
        <v>33.775161290322586</v>
      </c>
      <c r="AS23" s="56">
        <v>68.874838709677434</v>
      </c>
      <c r="AT23" s="56">
        <v>24.503548387096778</v>
      </c>
      <c r="AU23" s="56">
        <v>77.815322580645173</v>
      </c>
      <c r="AV23" s="56">
        <v>34.437419354838717</v>
      </c>
    </row>
    <row r="24" spans="2:48">
      <c r="T24" t="s">
        <v>503</v>
      </c>
      <c r="U24" s="25">
        <v>2</v>
      </c>
      <c r="V24" s="29">
        <v>141.2686865779705</v>
      </c>
      <c r="W24" s="29">
        <v>70.634343288985249</v>
      </c>
      <c r="X24" s="29">
        <v>3.80112621493112</v>
      </c>
      <c r="Y24" s="29">
        <v>5.559674101244421E-2</v>
      </c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</row>
    <row r="25" spans="2:48">
      <c r="T25" t="s">
        <v>504</v>
      </c>
      <c r="U25" s="25">
        <v>11</v>
      </c>
      <c r="V25" s="29">
        <v>204.40725517790187</v>
      </c>
      <c r="W25" s="29">
        <v>18.582477743445626</v>
      </c>
      <c r="X25" s="29"/>
      <c r="Y25" s="29"/>
    </row>
    <row r="26" spans="2:48" ht="13" thickBot="1">
      <c r="T26" s="7" t="s">
        <v>505</v>
      </c>
      <c r="U26" s="26">
        <v>13</v>
      </c>
      <c r="V26" s="41">
        <v>345.67594175587237</v>
      </c>
      <c r="W26" s="41"/>
      <c r="X26" s="41"/>
      <c r="Y26" s="41"/>
      <c r="AB26" s="59" t="s">
        <v>161</v>
      </c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</row>
    <row r="27" spans="2:48" ht="13" thickTop="1">
      <c r="AB27" s="10" t="s">
        <v>160</v>
      </c>
      <c r="AC27" s="53" t="s">
        <v>417</v>
      </c>
      <c r="AD27" s="11" t="s">
        <v>418</v>
      </c>
      <c r="AE27" s="11" t="s">
        <v>419</v>
      </c>
      <c r="AF27" s="11" t="s">
        <v>420</v>
      </c>
      <c r="AG27" s="11" t="s">
        <v>421</v>
      </c>
      <c r="AH27" s="11" t="s">
        <v>422</v>
      </c>
      <c r="AI27" s="11" t="s">
        <v>423</v>
      </c>
      <c r="AJ27" s="11" t="s">
        <v>348</v>
      </c>
      <c r="AK27" s="11" t="s">
        <v>349</v>
      </c>
      <c r="AL27" s="11" t="s">
        <v>350</v>
      </c>
      <c r="AM27" s="11" t="s">
        <v>351</v>
      </c>
      <c r="AN27" s="11" t="s">
        <v>352</v>
      </c>
      <c r="AO27" s="11" t="s">
        <v>353</v>
      </c>
      <c r="AP27" s="11" t="s">
        <v>354</v>
      </c>
      <c r="AQ27" s="11" t="s">
        <v>355</v>
      </c>
      <c r="AR27" s="11" t="s">
        <v>356</v>
      </c>
      <c r="AS27" s="11" t="s">
        <v>357</v>
      </c>
      <c r="AT27" s="11" t="s">
        <v>358</v>
      </c>
      <c r="AU27" s="11" t="s">
        <v>359</v>
      </c>
      <c r="AV27" s="11" t="s">
        <v>360</v>
      </c>
    </row>
    <row r="28" spans="2:48">
      <c r="AB28" s="1" t="s">
        <v>537</v>
      </c>
      <c r="AC28" s="27">
        <f>((($AK6-$AM6)*(AC6-$AM6))+(($AL6-$AN6)*(AD6-$AN6)))/((($AK6-$AM6)^2)+(($AL6-$AN6)^2))</f>
        <v>0.23809523809523817</v>
      </c>
      <c r="AD28" s="29">
        <f t="shared" ref="AD28:AD45" si="3">((($AK6-$AM6)*(AD6-$AN6))-(($AL6-$AN6)*(AC6-$AM6)))/((($AK6-$AM6)^2)+(($AL6-$AN6)^2))</f>
        <v>-1.3492063492063489</v>
      </c>
      <c r="AE28" s="29">
        <f t="shared" ref="AE28:AE45" si="4">((($AK6-$AM6)*(AE6-$AM6))+(($AL6-$AN6)*(AF6-$AN6)))/((($AK6-$AM6)^2)+(($AL6-$AN6)^2))</f>
        <v>0.34920634920634913</v>
      </c>
      <c r="AF28" s="29">
        <f t="shared" ref="AF28:AF45" si="5">((($AK6-$AM6)*(AF6-$AN6))-(($AL6-$AN6)*(AE6-$AM6)))/((($AK6-$AM6)^2)+(($AL6-$AN6)^2))</f>
        <v>-0.952380952380952</v>
      </c>
      <c r="AG28" s="29">
        <f t="shared" ref="AG28:AG45" si="6">((($AK6-$AM6)*(AG6-$AM6))+(($AL6-$AN6)*(AH6-$AN6)))/((($AK6-$AM6)^2)+(($AL6-$AN6)^2))</f>
        <v>0.88888888888888884</v>
      </c>
      <c r="AH28" s="29">
        <f t="shared" ref="AH28:AH45" si="7">((($AK6-$AM6)*(AH6-$AN6))-(($AL6-$AN6)*(AG6-$AM6)))/((($AK6-$AM6)^2)+(($AL6-$AN6)^2))</f>
        <v>-0.4444444444444442</v>
      </c>
      <c r="AI28" s="29">
        <f t="shared" ref="AI28:AI45" si="8">((($AK6-$AM6)*(AI6-$AM6))+(($AL6-$AN6)*(AJ6-$AN6)))/((($AK6-$AM6)^2)+(($AL6-$AN6)^2))</f>
        <v>0.36507936507936506</v>
      </c>
      <c r="AJ28" s="29">
        <f t="shared" ref="AJ28:AJ45" si="9">((($AK6-$AM6)*(AJ6-$AN6))-(($AL6-$AN6)*(AI6-$AM6)))/((($AK6-$AM6)^2)+(($AL6-$AN6)^2))</f>
        <v>-0.17460317460317457</v>
      </c>
      <c r="AK28" s="29">
        <f t="shared" ref="AK28:AK45" si="10">((($AK6-$AM6)*(AK6-$AM6))+(($AL6-$AN6)*(AL6-$AN6)))/((($AK6-$AM6)^2)+(($AL6-$AN6)^2))</f>
        <v>1</v>
      </c>
      <c r="AL28" s="29">
        <f t="shared" ref="AL28:AL45" si="11">((($AK6-$AM6)*(AL6-$AN6))-(($AL6-$AN6)*(AK6-$AM6)))/((($AK6-$AM6)^2)+(($AL6-$AN6)^2))</f>
        <v>0</v>
      </c>
      <c r="AM28" s="29">
        <f t="shared" ref="AM28:AM45" si="12">((($AK6-$AM6)*(AM6-$AM6))+(($AL6-$AN6)*(AN6-$AN6)))/((($AK6-$AM6)^2)+(($AL6-$AN6)^2))</f>
        <v>0</v>
      </c>
      <c r="AN28" s="29">
        <f t="shared" ref="AN28:AN45" si="13">((($AK6-$AM6)*(AN6-$AN6))-(($AL6-$AN6)*(AM6-$AM6)))/((($AK6-$AM6)^2)+(($AL6-$AN6)^2))</f>
        <v>0</v>
      </c>
      <c r="AO28" s="29">
        <f t="shared" ref="AO28:AO45" si="14">((($AK6-$AM6)*(AO6-$AM6))+(($AL6-$AN6)*(AP6-$AN6)))/((($AK6-$AM6)^2)+(($AL6-$AN6)^2))</f>
        <v>0.92063492063492058</v>
      </c>
      <c r="AP28" s="29">
        <f t="shared" ref="AP28:AP45" si="15">((($AK6-$AM6)*(AP6-$AN6))-(($AL6-$AN6)*(AO6-$AM6)))/((($AK6-$AM6)^2)+(($AL6-$AN6)^2))</f>
        <v>0.36507936507936534</v>
      </c>
      <c r="AQ28" s="29">
        <f t="shared" ref="AQ28:AQ45" si="16">((($AK6-$AM6)*(AQ6-$AM6))+(($AL6-$AN6)*(AR6-$AN6)))/((($AK6-$AM6)^2)+(($AL6-$AN6)^2))</f>
        <v>0.3968253968253968</v>
      </c>
      <c r="AR28" s="29">
        <f t="shared" ref="AR28:AR45" si="17">((($AK6-$AM6)*(AR6-$AN6))-(($AL6-$AN6)*(AQ6-$AM6)))/((($AK6-$AM6)^2)+(($AL6-$AN6)^2))</f>
        <v>0.19047619047619047</v>
      </c>
      <c r="AS28" s="29">
        <f t="shared" ref="AS28:AS45" si="18">((($AK6-$AM6)*(AS6-$AM6))+(($AL6-$AN6)*(AT6-$AN6)))/((($AK6-$AM6)^2)+(($AL6-$AN6)^2))</f>
        <v>0.4285714285714286</v>
      </c>
      <c r="AT28" s="29">
        <f t="shared" ref="AT28:AT45" si="19">((($AK6-$AM6)*(AT6-$AN6))-(($AL6-$AN6)*(AS6-$AM6)))/((($AK6-$AM6)^2)+(($AL6-$AN6)^2))</f>
        <v>0.90476190476190466</v>
      </c>
      <c r="AU28" s="29">
        <f t="shared" ref="AU28:AU45" si="20">((($AK6-$AM6)*(AU6-$AM6))+(($AL6-$AN6)*(AV6-$AN6)))/((($AK6-$AM6)^2)+(($AL6-$AN6)^2))</f>
        <v>0.2857142857142857</v>
      </c>
      <c r="AV28" s="29">
        <f t="shared" ref="AV28:AV45" si="21">((($AK6-$AM6)*(AV6-$AN6))-(($AL6-$AN6)*(AU6-$AM6)))/((($AK6-$AM6)^2)+(($AL6-$AN6)^2))</f>
        <v>1.4444444444444444</v>
      </c>
    </row>
    <row r="29" spans="2:48">
      <c r="AB29" s="1" t="s">
        <v>306</v>
      </c>
      <c r="AC29" s="27">
        <f t="shared" ref="AC29:AC45" si="22">((($AK7-$AM7)*(AC7-$AM7))+(($AL7-$AN7)*(AD7-$AN7)))/((($AK7-$AM7)^2)+(($AL7-$AN7)^2))</f>
        <v>2.5105612552806054E-2</v>
      </c>
      <c r="AD29" s="29">
        <f t="shared" si="3"/>
        <v>-1.1423053711526854</v>
      </c>
      <c r="AE29" s="29">
        <f t="shared" si="4"/>
        <v>0.26783343391671682</v>
      </c>
      <c r="AF29" s="29">
        <f t="shared" si="5"/>
        <v>-0.68642124321062159</v>
      </c>
      <c r="AG29" s="29">
        <f t="shared" si="6"/>
        <v>0.8463488231744114</v>
      </c>
      <c r="AH29" s="29">
        <f t="shared" si="7"/>
        <v>-0.50887145443572723</v>
      </c>
      <c r="AI29" s="29">
        <f t="shared" si="8"/>
        <v>0.18129149064574521</v>
      </c>
      <c r="AJ29" s="29">
        <f t="shared" si="9"/>
        <v>-0.24876282438141206</v>
      </c>
      <c r="AK29" s="29">
        <f t="shared" si="10"/>
        <v>1</v>
      </c>
      <c r="AL29" s="29">
        <f t="shared" si="11"/>
        <v>0</v>
      </c>
      <c r="AM29" s="29">
        <f t="shared" si="12"/>
        <v>0</v>
      </c>
      <c r="AN29" s="29">
        <f t="shared" si="13"/>
        <v>0</v>
      </c>
      <c r="AO29" s="29">
        <f t="shared" si="14"/>
        <v>0.71478575739287886</v>
      </c>
      <c r="AP29" s="29">
        <f t="shared" si="15"/>
        <v>0.47724803862401927</v>
      </c>
      <c r="AQ29" s="29">
        <f t="shared" si="16"/>
        <v>0.19312009656004828</v>
      </c>
      <c r="AR29" s="29">
        <f t="shared" si="17"/>
        <v>0.21303560651780343</v>
      </c>
      <c r="AS29" s="29">
        <f t="shared" si="18"/>
        <v>0.28992154496077255</v>
      </c>
      <c r="AT29" s="29">
        <f t="shared" si="19"/>
        <v>0.80856970428485231</v>
      </c>
      <c r="AU29" s="29">
        <f t="shared" si="20"/>
        <v>3.0778515389257986E-2</v>
      </c>
      <c r="AV29" s="29">
        <f t="shared" si="21"/>
        <v>1.099577549788775</v>
      </c>
    </row>
    <row r="30" spans="2:48" ht="13" thickBot="1">
      <c r="B30" s="226" t="s">
        <v>285</v>
      </c>
      <c r="C30" s="227"/>
      <c r="D30" s="227"/>
      <c r="F30" s="13" t="s">
        <v>448</v>
      </c>
      <c r="L30" s="9" t="s">
        <v>24</v>
      </c>
      <c r="M30" s="9"/>
      <c r="N30" s="9"/>
      <c r="O30" s="9"/>
      <c r="P30" s="9"/>
      <c r="Q30" s="9"/>
      <c r="AB30" s="1" t="s">
        <v>307</v>
      </c>
      <c r="AC30" s="27">
        <f t="shared" si="22"/>
        <v>0.18614402917046458</v>
      </c>
      <c r="AD30" s="29">
        <f t="shared" si="3"/>
        <v>-1.0751139471285323</v>
      </c>
      <c r="AE30" s="29">
        <f t="shared" si="4"/>
        <v>0.52798541476754768</v>
      </c>
      <c r="AF30" s="29">
        <f t="shared" si="5"/>
        <v>-0.64302643573381957</v>
      </c>
      <c r="AG30" s="29">
        <f t="shared" si="6"/>
        <v>0.86545123062898799</v>
      </c>
      <c r="AH30" s="29">
        <f t="shared" si="7"/>
        <v>-0.31886964448495914</v>
      </c>
      <c r="AI30" s="29">
        <f t="shared" si="8"/>
        <v>0.18596171376481299</v>
      </c>
      <c r="AJ30" s="29">
        <f t="shared" si="9"/>
        <v>-0.41294439380127623</v>
      </c>
      <c r="AK30" s="29">
        <f t="shared" si="10"/>
        <v>1</v>
      </c>
      <c r="AL30" s="29">
        <f t="shared" si="11"/>
        <v>0</v>
      </c>
      <c r="AM30" s="29">
        <f t="shared" si="12"/>
        <v>0</v>
      </c>
      <c r="AN30" s="29">
        <f t="shared" si="13"/>
        <v>0</v>
      </c>
      <c r="AO30" s="29">
        <f t="shared" si="14"/>
        <v>0.89061075660893352</v>
      </c>
      <c r="AP30" s="29">
        <f t="shared" si="15"/>
        <v>0.30173199635369186</v>
      </c>
      <c r="AQ30" s="29">
        <f t="shared" si="16"/>
        <v>0.19343664539653607</v>
      </c>
      <c r="AR30" s="29">
        <f t="shared" si="17"/>
        <v>0.43810391978122171</v>
      </c>
      <c r="AS30" s="29">
        <f t="shared" si="18"/>
        <v>0.58158614402917064</v>
      </c>
      <c r="AT30" s="29">
        <f t="shared" si="19"/>
        <v>0.67912488605287114</v>
      </c>
      <c r="AU30" s="29">
        <f t="shared" si="20"/>
        <v>0.15332725615314521</v>
      </c>
      <c r="AV30" s="29">
        <f t="shared" si="21"/>
        <v>1.1154056517775754</v>
      </c>
    </row>
    <row r="31" spans="2:48" ht="14" thickTop="1" thickBot="1">
      <c r="B31" s="32" t="s">
        <v>138</v>
      </c>
      <c r="C31" s="8" t="s">
        <v>287</v>
      </c>
      <c r="D31" s="11" t="s">
        <v>288</v>
      </c>
      <c r="F31" t="s">
        <v>449</v>
      </c>
      <c r="G31" s="9"/>
      <c r="H31" s="36"/>
      <c r="L31" s="42"/>
      <c r="M31" s="11" t="s">
        <v>450</v>
      </c>
      <c r="N31" s="11" t="s">
        <v>451</v>
      </c>
      <c r="O31" s="11" t="s">
        <v>452</v>
      </c>
      <c r="P31" s="11" t="s">
        <v>275</v>
      </c>
      <c r="Q31" s="11" t="s">
        <v>276</v>
      </c>
      <c r="AB31" s="1" t="s">
        <v>308</v>
      </c>
      <c r="AC31" s="27">
        <f t="shared" si="22"/>
        <v>0.30158730158730146</v>
      </c>
      <c r="AD31" s="29">
        <f t="shared" si="3"/>
        <v>-1.2222222222222225</v>
      </c>
      <c r="AE31" s="29">
        <f t="shared" si="4"/>
        <v>0.53968253968253965</v>
      </c>
      <c r="AF31" s="29">
        <f t="shared" si="5"/>
        <v>-0.85714285714285721</v>
      </c>
      <c r="AG31" s="29">
        <f t="shared" si="6"/>
        <v>0.88888888888888895</v>
      </c>
      <c r="AH31" s="29">
        <f t="shared" si="7"/>
        <v>-0.33333333333333331</v>
      </c>
      <c r="AI31" s="29">
        <f t="shared" si="8"/>
        <v>0.11111111111111101</v>
      </c>
      <c r="AJ31" s="29">
        <f t="shared" si="9"/>
        <v>-0.31746031746031778</v>
      </c>
      <c r="AK31" s="29">
        <f t="shared" si="10"/>
        <v>1</v>
      </c>
      <c r="AL31" s="29">
        <f t="shared" si="11"/>
        <v>0</v>
      </c>
      <c r="AM31" s="29">
        <f t="shared" si="12"/>
        <v>0</v>
      </c>
      <c r="AN31" s="29">
        <f t="shared" si="13"/>
        <v>0</v>
      </c>
      <c r="AO31" s="29">
        <f t="shared" si="14"/>
        <v>0.90476190476190488</v>
      </c>
      <c r="AP31" s="29">
        <f t="shared" si="15"/>
        <v>0.39682539682539697</v>
      </c>
      <c r="AQ31" s="29">
        <f t="shared" si="16"/>
        <v>4.7619047619047609E-2</v>
      </c>
      <c r="AR31" s="29">
        <f t="shared" si="17"/>
        <v>0.2857142857142857</v>
      </c>
      <c r="AS31" s="29">
        <f t="shared" si="18"/>
        <v>0.53968253968253965</v>
      </c>
      <c r="AT31" s="29">
        <f t="shared" si="19"/>
        <v>0.8412698412698415</v>
      </c>
      <c r="AU31" s="29">
        <f t="shared" si="20"/>
        <v>0.25396825396825384</v>
      </c>
      <c r="AV31" s="29">
        <f t="shared" si="21"/>
        <v>1.3174603174603177</v>
      </c>
    </row>
    <row r="32" spans="2:48" ht="13" thickTop="1">
      <c r="B32" s="33" t="s">
        <v>537</v>
      </c>
      <c r="F32" s="37"/>
      <c r="G32" s="38" t="s">
        <v>127</v>
      </c>
      <c r="H32" s="38" t="s">
        <v>286</v>
      </c>
      <c r="L32" s="39" t="s">
        <v>537</v>
      </c>
      <c r="M32" s="43">
        <f>SQRT(((C34-C33)^2)+((D34-D33)^2))</f>
        <v>9.2437368058202374</v>
      </c>
      <c r="N32" s="43">
        <f>SQRT(((C35-C33)^2)+((D35-D33)^2))</f>
        <v>5.8832761442402193</v>
      </c>
      <c r="O32" s="43">
        <f>SQRT(((C35-C34)^2)+((D35-D34)^2))</f>
        <v>6.0404249356072217</v>
      </c>
      <c r="P32" s="43">
        <f>SUMSQ(M32:O32)</f>
        <v>156.54634172736729</v>
      </c>
      <c r="Q32" s="43">
        <f>SQRT(P32)</f>
        <v>12.51184805403931</v>
      </c>
      <c r="AB32" s="1" t="s">
        <v>427</v>
      </c>
      <c r="AC32" s="27">
        <f t="shared" si="22"/>
        <v>-9.7346677528220224E-2</v>
      </c>
      <c r="AD32" s="29">
        <f t="shared" si="3"/>
        <v>-0.95048295123938087</v>
      </c>
      <c r="AE32" s="29">
        <f t="shared" si="4"/>
        <v>0.30681950424764365</v>
      </c>
      <c r="AF32" s="29">
        <f t="shared" si="5"/>
        <v>-0.56132898871174186</v>
      </c>
      <c r="AG32" s="29">
        <f t="shared" si="6"/>
        <v>0.56127080181543121</v>
      </c>
      <c r="AH32" s="29">
        <f t="shared" si="7"/>
        <v>-0.49470499243570337</v>
      </c>
      <c r="AI32" s="29">
        <f t="shared" si="8"/>
        <v>1.7979750960084046E-2</v>
      </c>
      <c r="AJ32" s="29">
        <f t="shared" si="9"/>
        <v>-0.32893052484580465</v>
      </c>
      <c r="AK32" s="29">
        <f t="shared" si="10"/>
        <v>1</v>
      </c>
      <c r="AL32" s="29">
        <f t="shared" si="11"/>
        <v>0</v>
      </c>
      <c r="AM32" s="29">
        <f t="shared" si="12"/>
        <v>0</v>
      </c>
      <c r="AN32" s="29">
        <f t="shared" si="13"/>
        <v>0</v>
      </c>
      <c r="AO32" s="29">
        <f t="shared" si="14"/>
        <v>0.61521005469568224</v>
      </c>
      <c r="AP32" s="29">
        <f t="shared" si="15"/>
        <v>0.51850343302688218</v>
      </c>
      <c r="AQ32" s="29">
        <f t="shared" si="16"/>
        <v>4.4745723263121262E-2</v>
      </c>
      <c r="AR32" s="29">
        <f t="shared" si="17"/>
        <v>0.37233794949377386</v>
      </c>
      <c r="AS32" s="29">
        <f t="shared" si="18"/>
        <v>0.37536366810194333</v>
      </c>
      <c r="AT32" s="29">
        <f t="shared" si="19"/>
        <v>0.6345281042709181</v>
      </c>
      <c r="AU32" s="29">
        <f t="shared" si="20"/>
        <v>6.7147678342837178E-2</v>
      </c>
      <c r="AV32" s="29">
        <f t="shared" si="21"/>
        <v>0.95926917258233413</v>
      </c>
    </row>
    <row r="33" spans="2:48">
      <c r="B33" s="5" t="s">
        <v>289</v>
      </c>
      <c r="C33" s="29">
        <v>11.03032258064516</v>
      </c>
      <c r="D33" s="29">
        <v>23.226451612903226</v>
      </c>
      <c r="F33" s="39" t="s">
        <v>537</v>
      </c>
      <c r="G33" s="29">
        <f>(((C34-C33)*(C35-C33))+((D34-D33)*(D35-D33)))/(((C34-C33)^2)+((D34-D33)^2))</f>
        <v>0.48903529411764718</v>
      </c>
      <c r="H33" s="29">
        <f>(((C34-C33)*(D35-D33))-((D34-D33)*(C35-C33)))/(((C34-C33)^2)+((D34-D33)^2))</f>
        <v>0.40734117647058821</v>
      </c>
      <c r="L33" s="39" t="s">
        <v>306</v>
      </c>
      <c r="M33" s="43">
        <f>SQRT(((C40-C39)^2)+((D40-D39)^2))</f>
        <v>5.5918570944569304</v>
      </c>
      <c r="N33" s="43">
        <f>SQRT(((C41-C39)^2)+((D41-D39)^2))</f>
        <v>3.5338972776217648</v>
      </c>
      <c r="O33" s="43">
        <f>SQRT(((C41-C40)^2)+((D41-D40)^2))</f>
        <v>3.5431584350900613</v>
      </c>
      <c r="P33" s="43">
        <f t="shared" ref="P33:P45" si="23">SUMSQ(M33:O33)</f>
        <v>56.311267429760676</v>
      </c>
      <c r="Q33" s="43">
        <f t="shared" ref="Q33:Q45" si="24">SQRT(P33)</f>
        <v>7.5040833837158738</v>
      </c>
      <c r="AB33" s="1" t="s">
        <v>428</v>
      </c>
      <c r="AC33" s="27">
        <f t="shared" si="22"/>
        <v>-3.7058892954089567E-2</v>
      </c>
      <c r="AD33" s="29">
        <f t="shared" si="3"/>
        <v>-0.8031393839254104</v>
      </c>
      <c r="AE33" s="29">
        <f t="shared" si="4"/>
        <v>0.20535819662457214</v>
      </c>
      <c r="AF33" s="29">
        <f t="shared" si="5"/>
        <v>-0.70234863684645354</v>
      </c>
      <c r="AG33" s="29">
        <f t="shared" si="6"/>
        <v>0.68039655375899921</v>
      </c>
      <c r="AH33" s="29">
        <f t="shared" si="7"/>
        <v>-0.46783901805735878</v>
      </c>
      <c r="AI33" s="29">
        <f t="shared" si="8"/>
        <v>2.8207246547857733E-2</v>
      </c>
      <c r="AJ33" s="29">
        <f t="shared" si="9"/>
        <v>-0.46831110586569119</v>
      </c>
      <c r="AK33" s="29">
        <f t="shared" si="10"/>
        <v>1</v>
      </c>
      <c r="AL33" s="29">
        <f t="shared" si="11"/>
        <v>0</v>
      </c>
      <c r="AM33" s="29">
        <f t="shared" si="12"/>
        <v>0</v>
      </c>
      <c r="AN33" s="29">
        <f t="shared" si="13"/>
        <v>0</v>
      </c>
      <c r="AO33" s="29">
        <f t="shared" si="14"/>
        <v>0.68075061961524841</v>
      </c>
      <c r="AP33" s="29">
        <f t="shared" si="15"/>
        <v>0.54301900153428539</v>
      </c>
      <c r="AQ33" s="29">
        <f t="shared" si="16"/>
        <v>1.5224831818718242E-2</v>
      </c>
      <c r="AR33" s="29">
        <f t="shared" si="17"/>
        <v>0.46689484244069396</v>
      </c>
      <c r="AS33" s="29">
        <f t="shared" si="18"/>
        <v>0.29340257287855531</v>
      </c>
      <c r="AT33" s="29">
        <f t="shared" si="19"/>
        <v>0.66434556827569913</v>
      </c>
      <c r="AU33" s="29">
        <f t="shared" si="20"/>
        <v>3.7412958810338556E-2</v>
      </c>
      <c r="AV33" s="29">
        <f t="shared" si="21"/>
        <v>0.81399740351705452</v>
      </c>
    </row>
    <row r="34" spans="2:48">
      <c r="B34" s="5" t="s">
        <v>290</v>
      </c>
      <c r="C34" s="29">
        <v>20.267096774193547</v>
      </c>
      <c r="D34" s="29">
        <v>22.86774193548387</v>
      </c>
      <c r="F34" s="39" t="s">
        <v>306</v>
      </c>
      <c r="G34" s="29">
        <f>(((C40-C39)*(C41-C39))+((D40-D39)*(D41-D39)))/(((C40-C39)^2)+((D40-D39)^2))</f>
        <v>0.4989519650655021</v>
      </c>
      <c r="H34" s="29">
        <f>(((C40-C39)*(D41-D39))-((D40-D39)*(C41-C39)))/(((C40-C39)^2)+((D40-D39)^2))</f>
        <v>0.3878602620087338</v>
      </c>
      <c r="L34" s="39" t="s">
        <v>307</v>
      </c>
      <c r="M34" s="43">
        <f>SQRT(((C46-C45)^2)+((D46-D45)^2))</f>
        <v>16.917217454711327</v>
      </c>
      <c r="N34" s="43">
        <f>SQRT(((C47-C45)^2)+((D47-D45)^2))</f>
        <v>9.5725806451612918</v>
      </c>
      <c r="O34" s="43">
        <f>SQRT(((C47-C46)^2)+((D47-D46)^2))</f>
        <v>10.108935235329758</v>
      </c>
      <c r="P34" s="43">
        <f t="shared" si="23"/>
        <v>480.01711821019762</v>
      </c>
      <c r="Q34" s="43">
        <f t="shared" si="24"/>
        <v>21.909292964634837</v>
      </c>
      <c r="AB34" s="1" t="s">
        <v>103</v>
      </c>
      <c r="AC34" s="27">
        <f t="shared" si="22"/>
        <v>-0.23556417057743329</v>
      </c>
      <c r="AD34" s="29">
        <f t="shared" si="3"/>
        <v>-1.3208528871658844</v>
      </c>
      <c r="AE34" s="29">
        <f t="shared" si="4"/>
        <v>0.33442154662313817</v>
      </c>
      <c r="AF34" s="29">
        <f t="shared" si="5"/>
        <v>-0.89226688430932444</v>
      </c>
      <c r="AG34" s="29">
        <f t="shared" si="6"/>
        <v>0.7730055090797795</v>
      </c>
      <c r="AH34" s="29">
        <f t="shared" si="7"/>
        <v>-0.47245460110181597</v>
      </c>
      <c r="AI34" s="29">
        <f t="shared" si="8"/>
        <v>5.611099775556105E-3</v>
      </c>
      <c r="AJ34" s="29">
        <f t="shared" si="9"/>
        <v>-0.44450112221995491</v>
      </c>
      <c r="AK34" s="29">
        <f t="shared" si="10"/>
        <v>1</v>
      </c>
      <c r="AL34" s="29">
        <f t="shared" si="11"/>
        <v>0</v>
      </c>
      <c r="AM34" s="29">
        <f t="shared" si="12"/>
        <v>0</v>
      </c>
      <c r="AN34" s="29">
        <f t="shared" si="13"/>
        <v>0</v>
      </c>
      <c r="AO34" s="29">
        <f t="shared" si="14"/>
        <v>0.77269944909202226</v>
      </c>
      <c r="AP34" s="29">
        <f t="shared" si="15"/>
        <v>0.4972454601101815</v>
      </c>
      <c r="AQ34" s="29">
        <f t="shared" si="16"/>
        <v>5.4682717812691434E-2</v>
      </c>
      <c r="AR34" s="29">
        <f t="shared" si="17"/>
        <v>0.41358906345643748</v>
      </c>
      <c r="AS34" s="29">
        <f t="shared" si="18"/>
        <v>0.40216282391348723</v>
      </c>
      <c r="AT34" s="29">
        <f t="shared" si="19"/>
        <v>0.81411956743521707</v>
      </c>
      <c r="AU34" s="29">
        <f t="shared" si="20"/>
        <v>-0.12813711487451501</v>
      </c>
      <c r="AV34" s="29">
        <f t="shared" si="21"/>
        <v>1.3144256274229751</v>
      </c>
    </row>
    <row r="35" spans="2:48">
      <c r="B35" s="5" t="s">
        <v>291</v>
      </c>
      <c r="C35" s="29">
        <v>15.693548387096774</v>
      </c>
      <c r="D35" s="29">
        <v>26.813548387096773</v>
      </c>
      <c r="F35" s="39" t="s">
        <v>307</v>
      </c>
      <c r="G35" s="29">
        <f>(((C46-C45)*(C47-C45))+((D46-D45)*(D47-D45)))/(((C46-C45)^2)+((D46-D45)^2))</f>
        <v>0.48155737704918039</v>
      </c>
      <c r="H35" s="29">
        <f>(((C46-C45)*(D47-D45))-((D46-D45)*(C47-C45)))/(((C46-C45)^2)+((D46-D45)^2))</f>
        <v>0.29713114754098352</v>
      </c>
      <c r="L35" s="39" t="s">
        <v>308</v>
      </c>
      <c r="M35" s="43">
        <f>SQRT(((C52-C51)^2)+((D52-D51)^2))</f>
        <v>9.7964101815598426</v>
      </c>
      <c r="N35" s="43">
        <f>SQRT(((C53-C51)^2)+((D53-D51)^2))</f>
        <v>5.7221138842992927</v>
      </c>
      <c r="O35" s="43">
        <f>SQRT(((C53-C52)^2)+((D53-D52)^2))</f>
        <v>5.7900121401190789</v>
      </c>
      <c r="P35" s="43">
        <f t="shared" si="23"/>
        <v>162.23648033298642</v>
      </c>
      <c r="Q35" s="43">
        <f t="shared" si="24"/>
        <v>12.737208498449981</v>
      </c>
      <c r="AB35" s="1" t="s">
        <v>280</v>
      </c>
      <c r="AC35" s="27">
        <f t="shared" si="22"/>
        <v>-0.19329729729729744</v>
      </c>
      <c r="AD35" s="29">
        <f t="shared" si="3"/>
        <v>-1.1442162162162157</v>
      </c>
      <c r="AE35" s="29">
        <f t="shared" si="4"/>
        <v>0.32756756756756744</v>
      </c>
      <c r="AF35" s="29">
        <f t="shared" si="5"/>
        <v>-0.72540540540540499</v>
      </c>
      <c r="AG35" s="29">
        <f t="shared" si="6"/>
        <v>0.78745945945945939</v>
      </c>
      <c r="AH35" s="29">
        <f t="shared" si="7"/>
        <v>-0.45275675675675647</v>
      </c>
      <c r="AI35" s="29">
        <f t="shared" si="8"/>
        <v>-1.837837837837844E-2</v>
      </c>
      <c r="AJ35" s="29">
        <f t="shared" si="9"/>
        <v>-0.24972972972972907</v>
      </c>
      <c r="AK35" s="29">
        <f t="shared" si="10"/>
        <v>1</v>
      </c>
      <c r="AL35" s="29">
        <f t="shared" si="11"/>
        <v>0</v>
      </c>
      <c r="AM35" s="29">
        <f t="shared" si="12"/>
        <v>0</v>
      </c>
      <c r="AN35" s="29">
        <f t="shared" si="13"/>
        <v>0</v>
      </c>
      <c r="AO35" s="29">
        <f t="shared" si="14"/>
        <v>0.78616216216216195</v>
      </c>
      <c r="AP35" s="29">
        <f t="shared" si="15"/>
        <v>0.45902702702702719</v>
      </c>
      <c r="AQ35" s="29">
        <f t="shared" si="16"/>
        <v>-1.0810810810810848E-2</v>
      </c>
      <c r="AR35" s="29">
        <f t="shared" si="17"/>
        <v>0.2648648648648651</v>
      </c>
      <c r="AS35" s="29">
        <f t="shared" si="18"/>
        <v>0.43697297297297294</v>
      </c>
      <c r="AT35" s="29">
        <f t="shared" si="19"/>
        <v>0.71416216216216222</v>
      </c>
      <c r="AU35" s="29">
        <f t="shared" si="20"/>
        <v>-0.15913513513513514</v>
      </c>
      <c r="AV35" s="29">
        <f t="shared" si="21"/>
        <v>1.1788108108108106</v>
      </c>
    </row>
    <row r="36" spans="2:48">
      <c r="B36" s="5" t="s">
        <v>292</v>
      </c>
      <c r="C36" s="29">
        <f>AVERAGE(C33:C35)</f>
        <v>15.663655913978495</v>
      </c>
      <c r="D36" s="29">
        <f>AVERAGE(D33:D35)</f>
        <v>24.302580645161289</v>
      </c>
      <c r="F36" s="39" t="s">
        <v>308</v>
      </c>
      <c r="G36" s="29">
        <f>(((C52-C51)*(C53-C51))+((D52-D51)*(D53-D51)))/(((C52-C51)^2)+((D52-D51)^2))</f>
        <v>0.49592760180995477</v>
      </c>
      <c r="H36" s="29">
        <f>(((C52-C51)*(D53-D51))-((D52-D51)*(C53-C51)))/(((C52-C51)^2)+((D52-D51)^2))</f>
        <v>0.30859728506787354</v>
      </c>
      <c r="L36" s="39" t="s">
        <v>428</v>
      </c>
      <c r="M36" s="43">
        <f>SQRT(((C58-C57)^2)+((D58-D57)^2))</f>
        <v>20.068037729021849</v>
      </c>
      <c r="N36" s="43">
        <f>SQRT(((C59-C57)^2)+((D59-D57)^2))</f>
        <v>14.68338616043031</v>
      </c>
      <c r="O36" s="43">
        <f>SQRT(((C59-C58)^2)+((D59-D58)^2))</f>
        <v>14.79189116457953</v>
      </c>
      <c r="P36" s="43">
        <f t="shared" si="23"/>
        <v>837.12801165452674</v>
      </c>
      <c r="Q36" s="43">
        <f t="shared" si="24"/>
        <v>28.93316456343009</v>
      </c>
      <c r="AB36" s="1" t="s">
        <v>281</v>
      </c>
      <c r="AC36" s="27">
        <f t="shared" si="22"/>
        <v>0.1420651420651419</v>
      </c>
      <c r="AD36" s="29">
        <f t="shared" si="3"/>
        <v>-0.92931392931392931</v>
      </c>
      <c r="AE36" s="29">
        <f t="shared" si="4"/>
        <v>0.41857241857241839</v>
      </c>
      <c r="AF36" s="29">
        <f t="shared" si="5"/>
        <v>-0.69092169092169098</v>
      </c>
      <c r="AG36" s="29">
        <f t="shared" si="6"/>
        <v>0.4968814968814968</v>
      </c>
      <c r="AH36" s="29">
        <f t="shared" si="7"/>
        <v>-0.59667359667359665</v>
      </c>
      <c r="AI36" s="29">
        <f t="shared" si="8"/>
        <v>-9.0090090090090315E-3</v>
      </c>
      <c r="AJ36" s="29">
        <f t="shared" si="9"/>
        <v>-0.2792792792792792</v>
      </c>
      <c r="AK36" s="29">
        <f t="shared" si="10"/>
        <v>1</v>
      </c>
      <c r="AL36" s="29">
        <f t="shared" si="11"/>
        <v>0</v>
      </c>
      <c r="AM36" s="29">
        <f t="shared" si="12"/>
        <v>0</v>
      </c>
      <c r="AN36" s="29">
        <f t="shared" si="13"/>
        <v>0</v>
      </c>
      <c r="AO36" s="29">
        <f t="shared" si="14"/>
        <v>0.52529452529452547</v>
      </c>
      <c r="AP36" s="29">
        <f t="shared" si="15"/>
        <v>0.61746361746361755</v>
      </c>
      <c r="AQ36" s="29">
        <f t="shared" si="16"/>
        <v>-4.2966042966042922E-2</v>
      </c>
      <c r="AR36" s="29">
        <f t="shared" si="17"/>
        <v>0.33471933471933479</v>
      </c>
      <c r="AS36" s="29">
        <f t="shared" si="18"/>
        <v>0.4650034650034649</v>
      </c>
      <c r="AT36" s="29">
        <f t="shared" si="19"/>
        <v>0.74844074844074848</v>
      </c>
      <c r="AU36" s="29">
        <f t="shared" si="20"/>
        <v>0.22141372141372156</v>
      </c>
      <c r="AV36" s="29">
        <f t="shared" si="21"/>
        <v>0.86382536382536379</v>
      </c>
    </row>
    <row r="37" spans="2:48">
      <c r="F37" s="39" t="s">
        <v>428</v>
      </c>
      <c r="G37" s="29">
        <f>(((C58-C57)*(C59-C57))+((D58-D57)*(D59-D57)))/(((C58-C57)^2)+((D58-D57)^2))</f>
        <v>0.49602929288125913</v>
      </c>
      <c r="H37" s="29">
        <f>(((C58-C57)*(D59-D57))-((D58-D57)*(C59-C57)))/(((C58-C57)^2)+((D58-D57)^2))</f>
        <v>0.53787626610870698</v>
      </c>
      <c r="L37" s="39" t="s">
        <v>280</v>
      </c>
      <c r="M37" s="43">
        <f>SQRT(((C64-C63)^2)+((D64-D63)^2))</f>
        <v>15.611494537889561</v>
      </c>
      <c r="N37" s="43">
        <f>SQRT(((C65-C63)^2)+((D65-D63)^2))</f>
        <v>8.9877115784427364</v>
      </c>
      <c r="O37" s="43">
        <f>SQRT(((C65-C64)^2)+((D65-D64)^2))</f>
        <v>9.647588970558866</v>
      </c>
      <c r="P37" s="43">
        <f t="shared" si="23"/>
        <v>417.57369406867832</v>
      </c>
      <c r="Q37" s="43">
        <f t="shared" si="24"/>
        <v>20.434619988359909</v>
      </c>
      <c r="AB37" s="1" t="s">
        <v>529</v>
      </c>
      <c r="AC37" s="27">
        <f t="shared" si="22"/>
        <v>-0.11690496215306997</v>
      </c>
      <c r="AD37" s="29">
        <f t="shared" si="3"/>
        <v>-0.91421362489486968</v>
      </c>
      <c r="AE37" s="29">
        <f t="shared" si="4"/>
        <v>0.26677880571909163</v>
      </c>
      <c r="AF37" s="29">
        <f t="shared" si="5"/>
        <v>-0.64037005887300247</v>
      </c>
      <c r="AG37" s="29">
        <f t="shared" si="6"/>
        <v>0.75643397813288493</v>
      </c>
      <c r="AH37" s="29">
        <f t="shared" si="7"/>
        <v>-0.51623212783851979</v>
      </c>
      <c r="AI37" s="29">
        <f t="shared" si="8"/>
        <v>-1.7241379310344803E-2</v>
      </c>
      <c r="AJ37" s="29">
        <f t="shared" si="9"/>
        <v>-0.29310344827586204</v>
      </c>
      <c r="AK37" s="29">
        <f t="shared" si="10"/>
        <v>1</v>
      </c>
      <c r="AL37" s="29">
        <f t="shared" si="11"/>
        <v>0</v>
      </c>
      <c r="AM37" s="29">
        <f t="shared" si="12"/>
        <v>0</v>
      </c>
      <c r="AN37" s="29">
        <f t="shared" si="13"/>
        <v>0</v>
      </c>
      <c r="AO37" s="29">
        <f t="shared" si="14"/>
        <v>0.84785534062237178</v>
      </c>
      <c r="AP37" s="29">
        <f t="shared" si="15"/>
        <v>0.47207737594617322</v>
      </c>
      <c r="AQ37" s="29">
        <f t="shared" si="16"/>
        <v>-1.0765349032800747E-2</v>
      </c>
      <c r="AR37" s="29">
        <f t="shared" si="17"/>
        <v>0.27552565180824246</v>
      </c>
      <c r="AS37" s="29">
        <f t="shared" si="18"/>
        <v>0.40092514718250644</v>
      </c>
      <c r="AT37" s="29">
        <f t="shared" si="19"/>
        <v>0.56694701429772931</v>
      </c>
      <c r="AU37" s="29">
        <f t="shared" si="20"/>
        <v>0.12809083263246424</v>
      </c>
      <c r="AV37" s="29">
        <f t="shared" si="21"/>
        <v>0.98730025231286822</v>
      </c>
    </row>
    <row r="38" spans="2:48">
      <c r="B38" s="33" t="s">
        <v>306</v>
      </c>
      <c r="C38" s="29"/>
      <c r="D38" s="29"/>
      <c r="F38" s="39" t="s">
        <v>280</v>
      </c>
      <c r="G38" s="29">
        <f>(((C64-C63)*(C65-C63))+((D64-D63)*(D65-D63)))/(((C64-C63)^2)+((D64-D63)^2))</f>
        <v>0.47477212373501759</v>
      </c>
      <c r="H38" s="29">
        <f>(((C64-C63)*(D65-D63))-((D64-D63)*(C65-C63)))/(((C64-C63)^2)+((D64-D63)^2))</f>
        <v>0.32562979975597495</v>
      </c>
      <c r="L38" s="39" t="s">
        <v>294</v>
      </c>
      <c r="M38" s="43">
        <f>SQRT(((C70-C69)^2)+((D70-D69)^2))</f>
        <v>16.891754622287259</v>
      </c>
      <c r="N38" s="43">
        <f>SQRT(((C71-C69)^2)+((D71-D69)^2))</f>
        <v>13.646057913994486</v>
      </c>
      <c r="O38" s="43">
        <f>SQRT(((C71-C70)^2)+((D71-D70)^2))</f>
        <v>14.212146768339688</v>
      </c>
      <c r="P38" s="43">
        <f t="shared" si="23"/>
        <v>673.53138657648276</v>
      </c>
      <c r="Q38" s="43">
        <f t="shared" si="24"/>
        <v>25.952483244893596</v>
      </c>
      <c r="AB38" s="1" t="s">
        <v>530</v>
      </c>
      <c r="AC38" s="27">
        <f t="shared" si="22"/>
        <v>-6.7415730337078608E-2</v>
      </c>
      <c r="AD38" s="29">
        <f t="shared" si="3"/>
        <v>-0.76404494382022459</v>
      </c>
      <c r="AE38" s="29">
        <f t="shared" si="4"/>
        <v>0.24719101123595505</v>
      </c>
      <c r="AF38" s="29">
        <f t="shared" si="5"/>
        <v>-0.6629213483146067</v>
      </c>
      <c r="AG38" s="29">
        <f t="shared" si="6"/>
        <v>0.550561797752809</v>
      </c>
      <c r="AH38" s="29">
        <f t="shared" si="7"/>
        <v>-0.47191011235955049</v>
      </c>
      <c r="AI38" s="29">
        <f t="shared" si="8"/>
        <v>-2.2471910112359373E-2</v>
      </c>
      <c r="AJ38" s="29">
        <f t="shared" si="9"/>
        <v>-0.25842696629213474</v>
      </c>
      <c r="AK38" s="29">
        <f t="shared" si="10"/>
        <v>1</v>
      </c>
      <c r="AL38" s="29">
        <f t="shared" si="11"/>
        <v>0</v>
      </c>
      <c r="AM38" s="29">
        <f t="shared" si="12"/>
        <v>0</v>
      </c>
      <c r="AN38" s="29">
        <f t="shared" si="13"/>
        <v>0</v>
      </c>
      <c r="AO38" s="29">
        <f t="shared" si="14"/>
        <v>0.8539325842696629</v>
      </c>
      <c r="AP38" s="29">
        <f t="shared" si="15"/>
        <v>0.55056179775280878</v>
      </c>
      <c r="AQ38" s="29">
        <f t="shared" si="16"/>
        <v>4.4943820224719232E-2</v>
      </c>
      <c r="AR38" s="29">
        <f t="shared" si="17"/>
        <v>0.33707865168539325</v>
      </c>
      <c r="AS38" s="29">
        <f t="shared" si="18"/>
        <v>0.4606741573033708</v>
      </c>
      <c r="AT38" s="29">
        <f t="shared" si="19"/>
        <v>0.74157303370786498</v>
      </c>
      <c r="AU38" s="29">
        <f t="shared" si="20"/>
        <v>0.21348314606741575</v>
      </c>
      <c r="AV38" s="29">
        <f t="shared" si="21"/>
        <v>1.1348314606741574</v>
      </c>
    </row>
    <row r="39" spans="2:48">
      <c r="B39" s="5" t="s">
        <v>289</v>
      </c>
      <c r="C39" s="29">
        <v>6.0619354838709683</v>
      </c>
      <c r="D39" s="29">
        <v>13.900645161290324</v>
      </c>
      <c r="F39" s="39" t="s">
        <v>294</v>
      </c>
      <c r="G39" s="29">
        <f>(((C70-C69)*(C71-C69))+((D70-D69)*(D71-D69)))/(((C70-C69)^2)+((D70-D69)^2))</f>
        <v>0.47236508039841157</v>
      </c>
      <c r="H39" s="29">
        <f>(((C70-C69)*(D71-D69))-((D70-D69)*(C71-C69)))/(((C70-C69)^2)+((D70-D69)^2))</f>
        <v>0.65536097910292279</v>
      </c>
      <c r="L39" s="39" t="s">
        <v>475</v>
      </c>
      <c r="M39" s="43">
        <f>SQRT(((C76-C75)^2)+((D76-D75)^2))</f>
        <v>11.750006613233467</v>
      </c>
      <c r="N39" s="43">
        <f>SQRT(((C77-C75)^2)+((D77-D75)^2))</f>
        <v>7.8216755346009093</v>
      </c>
      <c r="O39" s="43">
        <f>SQRT(((C77-C76)^2)+((D77-D76)^2))</f>
        <v>8.0361397862339246</v>
      </c>
      <c r="P39" s="43">
        <f t="shared" si="23"/>
        <v>263.82080624349646</v>
      </c>
      <c r="Q39" s="43">
        <f t="shared" si="24"/>
        <v>16.242561566560138</v>
      </c>
      <c r="AB39" s="1" t="s">
        <v>531</v>
      </c>
      <c r="AC39" s="27">
        <f t="shared" si="22"/>
        <v>-0.3223046206503139</v>
      </c>
      <c r="AD39" s="29">
        <f t="shared" si="3"/>
        <v>-1.1968054763262976</v>
      </c>
      <c r="AE39" s="29">
        <f t="shared" si="4"/>
        <v>0.31816885339418138</v>
      </c>
      <c r="AF39" s="29">
        <f t="shared" si="5"/>
        <v>-0.85439247005134034</v>
      </c>
      <c r="AG39" s="29">
        <f t="shared" si="6"/>
        <v>0.64960068454078712</v>
      </c>
      <c r="AH39" s="29">
        <f t="shared" si="7"/>
        <v>-0.66528807758128916</v>
      </c>
      <c r="AI39" s="29">
        <f t="shared" si="8"/>
        <v>3.0661722760981103E-2</v>
      </c>
      <c r="AJ39" s="29">
        <f t="shared" si="9"/>
        <v>-0.36180832857957779</v>
      </c>
      <c r="AK39" s="29">
        <f t="shared" si="10"/>
        <v>1</v>
      </c>
      <c r="AL39" s="29">
        <f t="shared" si="11"/>
        <v>0</v>
      </c>
      <c r="AM39" s="29">
        <f t="shared" si="12"/>
        <v>0</v>
      </c>
      <c r="AN39" s="29">
        <f t="shared" si="13"/>
        <v>0</v>
      </c>
      <c r="AO39" s="29">
        <f t="shared" si="14"/>
        <v>0.55105533371363391</v>
      </c>
      <c r="AP39" s="29">
        <f t="shared" si="15"/>
        <v>0.59754706217912135</v>
      </c>
      <c r="AQ39" s="29">
        <f t="shared" si="16"/>
        <v>-2.8522532800912669E-2</v>
      </c>
      <c r="AR39" s="29">
        <f t="shared" si="17"/>
        <v>0.33656588705077017</v>
      </c>
      <c r="AS39" s="29">
        <f t="shared" si="18"/>
        <v>0.2863662293211639</v>
      </c>
      <c r="AT39" s="29">
        <f t="shared" si="19"/>
        <v>0.82087849401026824</v>
      </c>
      <c r="AU39" s="29">
        <f t="shared" si="20"/>
        <v>-0.53365658870507682</v>
      </c>
      <c r="AV39" s="29">
        <f t="shared" si="21"/>
        <v>0.99714774671990924</v>
      </c>
    </row>
    <row r="40" spans="2:48">
      <c r="B40" s="5" t="s">
        <v>290</v>
      </c>
      <c r="C40" s="29">
        <v>11.653548387096775</v>
      </c>
      <c r="D40" s="29">
        <v>13.952903225806452</v>
      </c>
      <c r="F40" s="39" t="s">
        <v>475</v>
      </c>
      <c r="G40" s="29">
        <f>(((C76-C75)*(C77-C75))+((D76-D75)*(D77-D75)))/(((C76-C75)^2)+((D76-D75)^2))</f>
        <v>0.48768336562413483</v>
      </c>
      <c r="H40" s="29">
        <f>(((C76-C75)*(D77-D75))-((D76-D75)*(C77-C75)))/(((C76-C75)^2)+((D76-D75)^2))</f>
        <v>0.45308607805148093</v>
      </c>
      <c r="L40" s="39" t="s">
        <v>295</v>
      </c>
      <c r="M40" s="43">
        <f>SQRT(((C82-C81)^2)+((D82-D81)^2))</f>
        <v>20.042310214925347</v>
      </c>
      <c r="N40" s="43">
        <f>SQRT(((C83-C81)^2)+((D83-D81)^2))</f>
        <v>11.37818633832457</v>
      </c>
      <c r="O40" s="43">
        <f>SQRT(((C83-C82)^2)+((D83-D82)^2))</f>
        <v>11.763763055582499</v>
      </c>
      <c r="P40" s="43">
        <f t="shared" si="23"/>
        <v>669.54344432882453</v>
      </c>
      <c r="Q40" s="43">
        <f t="shared" si="24"/>
        <v>25.87553756598739</v>
      </c>
      <c r="AB40" s="1" t="s">
        <v>475</v>
      </c>
      <c r="AC40" s="27">
        <f t="shared" si="22"/>
        <v>0.14511462274649459</v>
      </c>
      <c r="AD40" s="29">
        <f t="shared" si="3"/>
        <v>-1.138660137992433</v>
      </c>
      <c r="AE40" s="29">
        <f t="shared" si="4"/>
        <v>0.47941241931894069</v>
      </c>
      <c r="AF40" s="29">
        <f t="shared" si="5"/>
        <v>-0.93968395281549111</v>
      </c>
      <c r="AG40" s="29">
        <f t="shared" si="6"/>
        <v>0.86512352548408644</v>
      </c>
      <c r="AH40" s="29">
        <f t="shared" si="7"/>
        <v>-0.51836189628310725</v>
      </c>
      <c r="AI40" s="29">
        <f t="shared" si="8"/>
        <v>3.2272423770309276E-2</v>
      </c>
      <c r="AJ40" s="29">
        <f t="shared" si="9"/>
        <v>-0.41887380369463623</v>
      </c>
      <c r="AK40" s="29">
        <f t="shared" si="10"/>
        <v>1</v>
      </c>
      <c r="AL40" s="29">
        <f t="shared" si="11"/>
        <v>0</v>
      </c>
      <c r="AM40" s="29">
        <f t="shared" si="12"/>
        <v>0</v>
      </c>
      <c r="AN40" s="29">
        <f t="shared" si="13"/>
        <v>0</v>
      </c>
      <c r="AO40" s="29">
        <f t="shared" si="14"/>
        <v>0.9252170042288006</v>
      </c>
      <c r="AP40" s="29">
        <f t="shared" si="15"/>
        <v>0.49476964166481208</v>
      </c>
      <c r="AQ40" s="29">
        <f t="shared" si="16"/>
        <v>4.0507456042733259E-2</v>
      </c>
      <c r="AR40" s="29">
        <f t="shared" si="17"/>
        <v>0.35699977743156014</v>
      </c>
      <c r="AS40" s="29">
        <f t="shared" si="18"/>
        <v>0.54996661473403086</v>
      </c>
      <c r="AT40" s="29">
        <f t="shared" si="19"/>
        <v>0.92388159359002875</v>
      </c>
      <c r="AU40" s="29">
        <f t="shared" si="20"/>
        <v>0.17160026708212792</v>
      </c>
      <c r="AV40" s="29">
        <f t="shared" si="21"/>
        <v>1.24860894725128</v>
      </c>
    </row>
    <row r="41" spans="2:48">
      <c r="B41" s="5" t="s">
        <v>291</v>
      </c>
      <c r="C41" s="29">
        <v>8.8316129032258068</v>
      </c>
      <c r="D41" s="29">
        <v>16.095483870967744</v>
      </c>
      <c r="F41" s="39" t="s">
        <v>295</v>
      </c>
      <c r="G41" s="29">
        <f>(((C82-C81)*(C83-C81))+((D82-D81)*(D83-D81)))/(((C82-C81)^2)+((D82-D81)^2))</f>
        <v>0.48889329631098771</v>
      </c>
      <c r="H41" s="29">
        <f>(((C82-C81)*(D83-D81))-((D82-D81)*(C83-C81)))/(((C82-C81)^2)+((D82-D81)^2))</f>
        <v>0.28857596191987317</v>
      </c>
      <c r="L41" s="39" t="s">
        <v>476</v>
      </c>
      <c r="M41" s="43">
        <f>SQRT(((C88-C87)^2)+((D88-D87)^2))</f>
        <v>15.308262920123683</v>
      </c>
      <c r="N41" s="43">
        <f>SQRT(((C89-C87)^2)+((D89-D87)^2))</f>
        <v>8.4413659871757964</v>
      </c>
      <c r="O41" s="43">
        <f>SQRT(((C89-C88)^2)+((D89-D88)^2))</f>
        <v>8.1335733603835507</v>
      </c>
      <c r="P41" s="43">
        <f t="shared" si="23"/>
        <v>371.75458896982309</v>
      </c>
      <c r="Q41" s="43">
        <f t="shared" si="24"/>
        <v>19.280938487786923</v>
      </c>
      <c r="AB41" s="1" t="s">
        <v>476</v>
      </c>
      <c r="AC41" s="27">
        <f t="shared" si="22"/>
        <v>-9.8488664987405355E-2</v>
      </c>
      <c r="AD41" s="29">
        <f t="shared" si="3"/>
        <v>-1.2047858942065492</v>
      </c>
      <c r="AE41" s="29">
        <f t="shared" si="4"/>
        <v>0.40000000000000019</v>
      </c>
      <c r="AF41" s="29">
        <f t="shared" si="5"/>
        <v>-0.80000000000000016</v>
      </c>
      <c r="AG41" s="29">
        <f t="shared" si="6"/>
        <v>0.77430730478589427</v>
      </c>
      <c r="AH41" s="29">
        <f t="shared" si="7"/>
        <v>-0.21863979848866502</v>
      </c>
      <c r="AI41" s="29">
        <f t="shared" si="8"/>
        <v>1.1335012594458625E-2</v>
      </c>
      <c r="AJ41" s="29">
        <f t="shared" si="9"/>
        <v>-0.28589420654911857</v>
      </c>
      <c r="AK41" s="29">
        <f t="shared" si="10"/>
        <v>1</v>
      </c>
      <c r="AL41" s="29">
        <f t="shared" si="11"/>
        <v>0</v>
      </c>
      <c r="AM41" s="29">
        <f t="shared" si="12"/>
        <v>0</v>
      </c>
      <c r="AN41" s="29">
        <f t="shared" si="13"/>
        <v>0</v>
      </c>
      <c r="AO41" s="29">
        <f t="shared" si="14"/>
        <v>0.73400503778337545</v>
      </c>
      <c r="AP41" s="29">
        <f t="shared" si="15"/>
        <v>0.24231738035264475</v>
      </c>
      <c r="AQ41" s="29">
        <f t="shared" si="16"/>
        <v>-2.5692695214105683E-2</v>
      </c>
      <c r="AR41" s="29">
        <f t="shared" si="17"/>
        <v>0.38136020151133482</v>
      </c>
      <c r="AS41" s="29">
        <f t="shared" si="18"/>
        <v>0.47279596977329991</v>
      </c>
      <c r="AT41" s="29">
        <f t="shared" si="19"/>
        <v>0.78614609571788407</v>
      </c>
      <c r="AU41" s="29">
        <f t="shared" si="20"/>
        <v>-0.20151133501259455</v>
      </c>
      <c r="AV41" s="29">
        <f t="shared" si="21"/>
        <v>1.3047858942065489</v>
      </c>
    </row>
    <row r="42" spans="2:48">
      <c r="B42" s="5" t="s">
        <v>292</v>
      </c>
      <c r="C42" s="29">
        <f>AVERAGE(C39:C41)</f>
        <v>8.8490322580645167</v>
      </c>
      <c r="D42" s="29">
        <f>AVERAGE(D39:D41)</f>
        <v>14.649677419354839</v>
      </c>
      <c r="F42" s="39" t="s">
        <v>476</v>
      </c>
      <c r="G42" s="29">
        <f>(((C88-C87)*(C89-C87))+((D88-D87)*(D89-D87)))/(((C88-C87)^2)+((D88-D87)^2))</f>
        <v>0.51088499763369588</v>
      </c>
      <c r="H42" s="29">
        <f>(((C88-C87)*(D89-D87))-((D88-D87)*(C89-C87)))/(((C88-C87)^2)+((D88-D87)^2))</f>
        <v>0.20752484619025088</v>
      </c>
      <c r="L42" s="39" t="s">
        <v>454</v>
      </c>
      <c r="M42" s="43">
        <f>SQRT(((C94-C93)^2)+((D94-D93)^2))</f>
        <v>7.4376837064904784</v>
      </c>
      <c r="N42" s="43">
        <f>SQRT(((C95-C93)^2)+((D95-D93)^2))</f>
        <v>4.5608543387930975</v>
      </c>
      <c r="O42" s="43">
        <f>SQRT(((C95-C94)^2)+((D95-D94)^2))</f>
        <v>4.1480743498223989</v>
      </c>
      <c r="P42" s="43">
        <f t="shared" si="23"/>
        <v>93.327052029136283</v>
      </c>
      <c r="Q42" s="43">
        <f t="shared" si="24"/>
        <v>9.6605927369461284</v>
      </c>
      <c r="AB42" s="1" t="s">
        <v>453</v>
      </c>
      <c r="AC42" s="27">
        <f t="shared" si="22"/>
        <v>-2.4946453319894202E-2</v>
      </c>
      <c r="AD42" s="29">
        <f t="shared" si="3"/>
        <v>-0.94494141363235495</v>
      </c>
      <c r="AE42" s="29">
        <f t="shared" si="4"/>
        <v>0.4543278316744363</v>
      </c>
      <c r="AF42" s="29">
        <f t="shared" si="5"/>
        <v>-0.60879425475620541</v>
      </c>
      <c r="AG42" s="29">
        <f t="shared" si="6"/>
        <v>0.72861282600478783</v>
      </c>
      <c r="AH42" s="29">
        <f t="shared" si="7"/>
        <v>-0.46163537860652637</v>
      </c>
      <c r="AI42" s="29">
        <f t="shared" si="8"/>
        <v>5.6948469194910006E-2</v>
      </c>
      <c r="AJ42" s="29">
        <f t="shared" si="9"/>
        <v>-0.26710343958674565</v>
      </c>
      <c r="AK42" s="29">
        <f t="shared" si="10"/>
        <v>1</v>
      </c>
      <c r="AL42" s="29">
        <f t="shared" si="11"/>
        <v>0</v>
      </c>
      <c r="AM42" s="29">
        <f t="shared" si="12"/>
        <v>0</v>
      </c>
      <c r="AN42" s="29">
        <f t="shared" si="13"/>
        <v>0</v>
      </c>
      <c r="AO42" s="29">
        <f t="shared" si="14"/>
        <v>0.62101549703918357</v>
      </c>
      <c r="AP42" s="29">
        <f t="shared" si="15"/>
        <v>0.43240519087816548</v>
      </c>
      <c r="AQ42" s="29">
        <f t="shared" si="16"/>
        <v>1.1843265717525532E-2</v>
      </c>
      <c r="AR42" s="29">
        <f t="shared" si="17"/>
        <v>0.23648733778505734</v>
      </c>
      <c r="AS42" s="29">
        <f t="shared" si="18"/>
        <v>0.32090210406954783</v>
      </c>
      <c r="AT42" s="29">
        <f t="shared" si="19"/>
        <v>0.6099281844525638</v>
      </c>
      <c r="AU42" s="29">
        <f t="shared" si="20"/>
        <v>-0.11427491495527257</v>
      </c>
      <c r="AV42" s="29">
        <f t="shared" si="21"/>
        <v>0.79261685775481894</v>
      </c>
    </row>
    <row r="43" spans="2:48">
      <c r="F43" s="39" t="s">
        <v>454</v>
      </c>
      <c r="G43" s="29">
        <f>(((C94-C93)*(C95-C93))+((D94-D93)*(D95-D93)))/(((C94-C93)^2)+((D94-D93)^2))</f>
        <v>0.53249211356466875</v>
      </c>
      <c r="H43" s="29">
        <f>(((C94-C93)*(D95-D93))-((D94-D93)*(C95-C93)))/(((C94-C93)^2)+((D94-D93)^2))</f>
        <v>0.30410094637223983</v>
      </c>
      <c r="L43" s="39" t="s">
        <v>455</v>
      </c>
      <c r="M43" s="43">
        <f>SQRT(((C100-C99)^2)+((D100-D99)^2))</f>
        <v>16.268429875496402</v>
      </c>
      <c r="N43" s="43">
        <f>SQRT(((C101-C99)^2)+((D101-D99)^2))</f>
        <v>14.494176949818616</v>
      </c>
      <c r="O43" s="43">
        <f>SQRT(((C101-C100)^2)+((D101-D100)^2))</f>
        <v>14.017233335612829</v>
      </c>
      <c r="P43" s="43">
        <f t="shared" si="23"/>
        <v>671.2258064516127</v>
      </c>
      <c r="Q43" s="43">
        <f t="shared" si="24"/>
        <v>25.908025908038859</v>
      </c>
      <c r="AB43" s="1" t="s">
        <v>454</v>
      </c>
      <c r="AC43" s="27">
        <f t="shared" si="22"/>
        <v>-0.39008042895442341</v>
      </c>
      <c r="AD43" s="29">
        <f t="shared" si="3"/>
        <v>-1.068364611260054</v>
      </c>
      <c r="AE43" s="29">
        <f t="shared" si="4"/>
        <v>0.46300268096514757</v>
      </c>
      <c r="AF43" s="29">
        <f t="shared" si="5"/>
        <v>-0.747721179624665</v>
      </c>
      <c r="AG43" s="29">
        <f t="shared" si="6"/>
        <v>0.9080428954423595</v>
      </c>
      <c r="AH43" s="29">
        <f t="shared" si="7"/>
        <v>-0.46353887399463789</v>
      </c>
      <c r="AI43" s="29">
        <f t="shared" si="8"/>
        <v>7.9892761394101924E-2</v>
      </c>
      <c r="AJ43" s="29">
        <f t="shared" si="9"/>
        <v>-0.29115281501340484</v>
      </c>
      <c r="AK43" s="29">
        <f t="shared" si="10"/>
        <v>1</v>
      </c>
      <c r="AL43" s="29">
        <f t="shared" si="11"/>
        <v>0</v>
      </c>
      <c r="AM43" s="29">
        <f t="shared" si="12"/>
        <v>0</v>
      </c>
      <c r="AN43" s="29">
        <f t="shared" si="13"/>
        <v>0</v>
      </c>
      <c r="AO43" s="29">
        <f t="shared" si="14"/>
        <v>0.81394101876675595</v>
      </c>
      <c r="AP43" s="29">
        <f t="shared" si="15"/>
        <v>0.44986595174262739</v>
      </c>
      <c r="AQ43" s="29">
        <f t="shared" si="16"/>
        <v>0.13512064343163535</v>
      </c>
      <c r="AR43" s="29">
        <f t="shared" si="17"/>
        <v>0.2525469168900803</v>
      </c>
      <c r="AS43" s="29">
        <f t="shared" si="18"/>
        <v>0.39624664879356553</v>
      </c>
      <c r="AT43" s="29">
        <f t="shared" si="19"/>
        <v>0.60965147453083091</v>
      </c>
      <c r="AU43" s="29">
        <f t="shared" si="20"/>
        <v>-0.53378016085790903</v>
      </c>
      <c r="AV43" s="29">
        <f t="shared" si="21"/>
        <v>1.1868632707774798</v>
      </c>
    </row>
    <row r="44" spans="2:48">
      <c r="B44" s="33" t="s">
        <v>307</v>
      </c>
      <c r="C44" s="29"/>
      <c r="D44" s="29"/>
      <c r="F44" s="39" t="s">
        <v>455</v>
      </c>
      <c r="G44" s="29">
        <f>(((C100-C99)*(C101-C99))+((D100-D99)*(D101-D99)))/(((C100-C99)^2)+((D100-D99)^2))</f>
        <v>0.52569002123142228</v>
      </c>
      <c r="H44" s="29">
        <f>(((C100-C99)*(D101-D99))-((D100-D99)*(C101-C99)))/(((C100-C99)^2)+((D100-D99)^2))</f>
        <v>0.71932059447982966</v>
      </c>
      <c r="L44" s="39" t="s">
        <v>456</v>
      </c>
      <c r="M44" s="43">
        <f>SQRT(((C106-C105)^2)+((D106-D105)^2))</f>
        <v>25.830187050916379</v>
      </c>
      <c r="N44" s="43">
        <f>SQRT(((C107-C105)^2)+((D107-D105)^2))</f>
        <v>22.787837126759371</v>
      </c>
      <c r="O44" s="43">
        <f>SQRT(((C107-C106)^2)+((D107-D106)^2))</f>
        <v>22.684151387423203</v>
      </c>
      <c r="P44" s="43">
        <f t="shared" si="23"/>
        <v>1701.0548081685752</v>
      </c>
      <c r="Q44" s="43">
        <f t="shared" si="24"/>
        <v>41.243845700523309</v>
      </c>
      <c r="AB44" s="1" t="s">
        <v>455</v>
      </c>
      <c r="AC44" s="27">
        <f t="shared" si="22"/>
        <v>-0.49717223650385634</v>
      </c>
      <c r="AD44" s="29">
        <f t="shared" si="3"/>
        <v>-1.3748071979434444</v>
      </c>
      <c r="AE44" s="29">
        <f t="shared" si="4"/>
        <v>0.2185089974293058</v>
      </c>
      <c r="AF44" s="29">
        <f t="shared" si="5"/>
        <v>-0.87146529562982045</v>
      </c>
      <c r="AG44" s="29">
        <f t="shared" si="6"/>
        <v>0.66786632390745493</v>
      </c>
      <c r="AH44" s="29">
        <f t="shared" si="7"/>
        <v>-0.79537275064267354</v>
      </c>
      <c r="AI44" s="29">
        <f t="shared" si="8"/>
        <v>5.0385604113110626E-2</v>
      </c>
      <c r="AJ44" s="29">
        <f t="shared" si="9"/>
        <v>-0.40565552699228796</v>
      </c>
      <c r="AK44" s="29">
        <f t="shared" si="10"/>
        <v>1</v>
      </c>
      <c r="AL44" s="29">
        <f t="shared" si="11"/>
        <v>0</v>
      </c>
      <c r="AM44" s="29">
        <f t="shared" si="12"/>
        <v>0</v>
      </c>
      <c r="AN44" s="29">
        <f t="shared" si="13"/>
        <v>0</v>
      </c>
      <c r="AO44" s="29">
        <f t="shared" si="14"/>
        <v>0.47403598971722399</v>
      </c>
      <c r="AP44" s="29">
        <f t="shared" si="15"/>
        <v>0.7141388174807195</v>
      </c>
      <c r="AQ44" s="29">
        <f t="shared" si="16"/>
        <v>-0.11516709511568103</v>
      </c>
      <c r="AR44" s="29">
        <f t="shared" si="17"/>
        <v>0.35578406169665783</v>
      </c>
      <c r="AS44" s="29">
        <f t="shared" si="18"/>
        <v>0.13727506426735248</v>
      </c>
      <c r="AT44" s="29">
        <f t="shared" si="19"/>
        <v>0.98663239074550102</v>
      </c>
      <c r="AU44" s="29">
        <f t="shared" si="20"/>
        <v>-0.59177377892030814</v>
      </c>
      <c r="AV44" s="29">
        <f t="shared" si="21"/>
        <v>1.3460154241645244</v>
      </c>
    </row>
    <row r="45" spans="2:48">
      <c r="B45" s="5" t="s">
        <v>289</v>
      </c>
      <c r="C45" s="29">
        <v>24.888709677419353</v>
      </c>
      <c r="D45" s="29">
        <v>52.074838709677415</v>
      </c>
      <c r="F45" s="39" t="s">
        <v>456</v>
      </c>
      <c r="G45" s="29">
        <f>(((C106-C105)*(C107-C105))+((D106-D105)*(D107-D105)))/(((C106-C105)^2)+((D106-D105)^2))</f>
        <v>0.50353327855382068</v>
      </c>
      <c r="H45" s="29">
        <f>(((C106-C105)*(D107-D105))-((D106-D105)*(C107-C105)))/(((C106-C105)^2)+((D106-D105)^2))</f>
        <v>0.72440427280197195</v>
      </c>
      <c r="L45" s="39" t="s">
        <v>102</v>
      </c>
      <c r="M45" s="43">
        <f>SQRT(((C112-C111)^2)+((D112-D111)^2))</f>
        <v>18.337223272243484</v>
      </c>
      <c r="N45" s="43">
        <f>SQRT(((C113-C111)^2)+((D113-D111)^2))</f>
        <v>11.547164829893998</v>
      </c>
      <c r="O45" s="43">
        <f>SQRT(((C113-C112)^2)+((D113-D112)^2))</f>
        <v>11.888939691693112</v>
      </c>
      <c r="P45" s="43">
        <f t="shared" si="23"/>
        <v>610.93765993756483</v>
      </c>
      <c r="Q45" s="43">
        <f t="shared" si="24"/>
        <v>24.7171531519624</v>
      </c>
      <c r="AB45" s="55" t="s">
        <v>456</v>
      </c>
      <c r="AC45" s="61">
        <f t="shared" si="22"/>
        <v>0.11399662731871847</v>
      </c>
      <c r="AD45" s="41">
        <f t="shared" si="3"/>
        <v>-0.77774030354131551</v>
      </c>
      <c r="AE45" s="41">
        <f t="shared" si="4"/>
        <v>0.42225969645868472</v>
      </c>
      <c r="AF45" s="41">
        <f t="shared" si="5"/>
        <v>-0.51399662731871842</v>
      </c>
      <c r="AG45" s="41">
        <f t="shared" si="6"/>
        <v>0.88718381112984823</v>
      </c>
      <c r="AH45" s="41">
        <f t="shared" si="7"/>
        <v>-0.31315345699831354</v>
      </c>
      <c r="AI45" s="41">
        <f t="shared" si="8"/>
        <v>0.10826306913996629</v>
      </c>
      <c r="AJ45" s="41">
        <f t="shared" si="9"/>
        <v>-0.336256323777403</v>
      </c>
      <c r="AK45" s="41">
        <f t="shared" si="10"/>
        <v>1</v>
      </c>
      <c r="AL45" s="41">
        <f t="shared" si="11"/>
        <v>0</v>
      </c>
      <c r="AM45" s="41">
        <f t="shared" si="12"/>
        <v>0</v>
      </c>
      <c r="AN45" s="41">
        <f t="shared" si="13"/>
        <v>0</v>
      </c>
      <c r="AO45" s="41">
        <f t="shared" si="14"/>
        <v>0.89241146711635755</v>
      </c>
      <c r="AP45" s="41">
        <f t="shared" si="15"/>
        <v>0.28431703204047226</v>
      </c>
      <c r="AQ45" s="41">
        <f t="shared" si="16"/>
        <v>9.9156829679595174E-2</v>
      </c>
      <c r="AR45" s="41">
        <f t="shared" si="17"/>
        <v>0.36492411467116359</v>
      </c>
      <c r="AS45" s="41">
        <f t="shared" si="18"/>
        <v>0.4612141652613827</v>
      </c>
      <c r="AT45" s="41">
        <f t="shared" si="19"/>
        <v>0.48650927487352463</v>
      </c>
      <c r="AU45" s="41">
        <f t="shared" si="20"/>
        <v>6.7116357504215615E-2</v>
      </c>
      <c r="AV45" s="41">
        <f t="shared" si="21"/>
        <v>0.83204047217537935</v>
      </c>
    </row>
    <row r="46" spans="2:48">
      <c r="B46" s="5" t="s">
        <v>290</v>
      </c>
      <c r="C46" s="29">
        <v>41.736451612903224</v>
      </c>
      <c r="D46" s="29">
        <v>53.606451612903221</v>
      </c>
      <c r="F46" s="40" t="s">
        <v>102</v>
      </c>
      <c r="G46" s="41">
        <f>(((C112-C111)*(C113-C111))+((D112-D111)*(D113-D111)))/(((C112-C111)^2)+((D112-D111)^2))</f>
        <v>0.48808954367167318</v>
      </c>
      <c r="H46" s="41">
        <f>(((C112-C111)*(D113-D111))-((D112-D111)*(C113-C111)))/(((C112-C111)^2)+((D112-D111)^2))</f>
        <v>0.39787620778723831</v>
      </c>
      <c r="L46" s="44"/>
    </row>
    <row r="47" spans="2:48">
      <c r="B47" s="5" t="s">
        <v>291</v>
      </c>
      <c r="C47" s="29">
        <v>32.546774193548387</v>
      </c>
      <c r="D47" s="29">
        <v>57.818387096774188</v>
      </c>
      <c r="E47" s="35"/>
      <c r="L47" s="45"/>
      <c r="M47" s="5"/>
      <c r="N47" s="5"/>
      <c r="O47" s="5"/>
      <c r="P47" s="5"/>
      <c r="Q47" s="5"/>
    </row>
    <row r="48" spans="2:48" ht="15" thickBot="1">
      <c r="B48" s="5" t="s">
        <v>292</v>
      </c>
      <c r="C48" s="29">
        <f>AVERAGE(C45:C47)</f>
        <v>33.057311827956987</v>
      </c>
      <c r="D48" s="29">
        <f>AVERAGE(D45:D47)</f>
        <v>54.49989247311828</v>
      </c>
      <c r="L48" s="32"/>
      <c r="M48" s="8" t="s">
        <v>277</v>
      </c>
      <c r="N48" s="8" t="s">
        <v>278</v>
      </c>
      <c r="O48" s="8" t="s">
        <v>362</v>
      </c>
      <c r="P48" s="8" t="s">
        <v>363</v>
      </c>
      <c r="Q48" s="8" t="s">
        <v>365</v>
      </c>
      <c r="R48" s="8" t="s">
        <v>366</v>
      </c>
      <c r="AB48" s="62" t="s">
        <v>284</v>
      </c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</row>
    <row r="49" spans="2:40" ht="13" thickTop="1">
      <c r="L49" s="46" t="s">
        <v>537</v>
      </c>
      <c r="M49" s="47">
        <f>SQRT(((C36-C33)^2)+((D36-D33)^2))</f>
        <v>4.7566617991871638</v>
      </c>
      <c r="N49" s="47">
        <f>SQRT(((C36-C34)^2)+((D36-D34)^2))</f>
        <v>4.8218699563847895</v>
      </c>
      <c r="O49" s="47">
        <f>SQRT(((C36-C35)^2)+((D36-D35)^2))</f>
        <v>2.5111456670192815</v>
      </c>
      <c r="P49" s="47">
        <f>((M49*$M$64))+((N49*$N$64))+((O49*$O$64))</f>
        <v>86.569080996407891</v>
      </c>
      <c r="Q49" s="43">
        <f>SUMSQ(M49:O49)</f>
        <v>52.182113909122428</v>
      </c>
      <c r="R49" s="43">
        <f>SQRT(Q49)</f>
        <v>7.2237188420592915</v>
      </c>
      <c r="AB49" s="10" t="s">
        <v>160</v>
      </c>
      <c r="AC49" s="53" t="s">
        <v>417</v>
      </c>
      <c r="AD49" s="11" t="s">
        <v>418</v>
      </c>
      <c r="AE49" s="11" t="s">
        <v>419</v>
      </c>
      <c r="AF49" s="11" t="s">
        <v>420</v>
      </c>
      <c r="AG49" s="11" t="s">
        <v>421</v>
      </c>
      <c r="AH49" s="11" t="s">
        <v>422</v>
      </c>
      <c r="AI49" s="11" t="s">
        <v>423</v>
      </c>
      <c r="AJ49" s="11" t="s">
        <v>348</v>
      </c>
      <c r="AK49" s="11" t="s">
        <v>349</v>
      </c>
      <c r="AL49" s="11" t="s">
        <v>350</v>
      </c>
      <c r="AM49" s="11" t="s">
        <v>351</v>
      </c>
      <c r="AN49" s="11" t="s">
        <v>352</v>
      </c>
    </row>
    <row r="50" spans="2:40">
      <c r="B50" s="33" t="s">
        <v>308</v>
      </c>
      <c r="C50" s="29"/>
      <c r="D50" s="29"/>
      <c r="L50" s="39" t="s">
        <v>306</v>
      </c>
      <c r="M50" s="43">
        <f>SQRT(((C42-C39)^2)+((D42-D39)^2))</f>
        <v>2.8859933735788981</v>
      </c>
      <c r="N50" s="43">
        <f>SQRT(((C42-C40)^2)+((D42-D40)^2))</f>
        <v>2.8897759419714686</v>
      </c>
      <c r="O50" s="43">
        <f>SQRT(((C42-C41)^2)+((D42-D41)^2))</f>
        <v>1.4459113836776081</v>
      </c>
      <c r="P50" s="47">
        <f t="shared" ref="P50:P62" si="25">((M50*$M$64))+((N50*$N$64))+((O50*$O$64))</f>
        <v>51.889742331395929</v>
      </c>
      <c r="Q50" s="43">
        <f>SUMSQ(M50:O50)</f>
        <v>18.770422476586894</v>
      </c>
      <c r="R50" s="43">
        <f t="shared" ref="R50:R62" si="26">SQRT(Q50)</f>
        <v>4.3324845616097578</v>
      </c>
      <c r="AB50" s="1" t="s">
        <v>537</v>
      </c>
      <c r="AC50" s="64">
        <f>AVERAGE(AC28,AU28)</f>
        <v>0.26190476190476192</v>
      </c>
      <c r="AD50" s="2">
        <f t="shared" ref="AD50:AD67" si="27">AVERAGE((AD28*(-1)),AV28)</f>
        <v>1.3968253968253967</v>
      </c>
      <c r="AE50" s="2">
        <f t="shared" ref="AE50:AE67" si="28">AVERAGE(AE28,AS28)</f>
        <v>0.38888888888888884</v>
      </c>
      <c r="AF50" s="2">
        <f t="shared" ref="AF50:AF67" si="29">AVERAGE((AF28*(-1)),AT28)</f>
        <v>0.92857142857142838</v>
      </c>
      <c r="AG50" s="2">
        <f t="shared" ref="AG50:AG67" si="30">AVERAGE(AG28,AO28)</f>
        <v>0.90476190476190466</v>
      </c>
      <c r="AH50" s="2">
        <f t="shared" ref="AH50:AH67" si="31">AVERAGE((AH28*(-1)),AP28)</f>
        <v>0.40476190476190477</v>
      </c>
      <c r="AI50" s="2">
        <f t="shared" ref="AI50:AI67" si="32">AVERAGE(AI28,AQ28)</f>
        <v>0.38095238095238093</v>
      </c>
      <c r="AJ50" s="2">
        <f t="shared" ref="AJ50:AJ67" si="33">AVERAGE((AJ28*(-1)),AR28)</f>
        <v>0.1825396825396825</v>
      </c>
      <c r="AK50" s="2">
        <f t="shared" ref="AK50:AN67" si="34">AK28</f>
        <v>1</v>
      </c>
      <c r="AL50" s="2">
        <f t="shared" si="34"/>
        <v>0</v>
      </c>
      <c r="AM50" s="2">
        <f t="shared" si="34"/>
        <v>0</v>
      </c>
      <c r="AN50" s="2">
        <f t="shared" si="34"/>
        <v>0</v>
      </c>
    </row>
    <row r="51" spans="2:40">
      <c r="B51" s="5" t="s">
        <v>289</v>
      </c>
      <c r="C51" s="29">
        <v>13.54516129032258</v>
      </c>
      <c r="D51" s="29">
        <v>22.089032258064513</v>
      </c>
      <c r="L51" s="39" t="s">
        <v>307</v>
      </c>
      <c r="M51" s="43">
        <f>SQRT(((C48-C45)^2)+((D48-D45)^2))</f>
        <v>8.520971003902476</v>
      </c>
      <c r="N51" s="43">
        <f>SQRT(((C48-C46)^2)+((D48-D46)^2))</f>
        <v>8.7250045259207987</v>
      </c>
      <c r="O51" s="43">
        <f>SQRT(((C48-C47)^2)+((D48-D47)^2))</f>
        <v>3.3575370799710758</v>
      </c>
      <c r="P51" s="47">
        <f t="shared" si="25"/>
        <v>150.58937721441433</v>
      </c>
      <c r="Q51" s="43">
        <f t="shared" ref="Q51:Q62" si="35">SUMSQ(M51:O51)</f>
        <v>160.00570607006588</v>
      </c>
      <c r="R51" s="43">
        <f t="shared" si="26"/>
        <v>12.649336190886299</v>
      </c>
      <c r="AB51" s="1" t="s">
        <v>306</v>
      </c>
      <c r="AC51" s="64">
        <f t="shared" ref="AC51:AC67" si="36">AVERAGE(AC29,AU29)</f>
        <v>2.7942063971032022E-2</v>
      </c>
      <c r="AD51" s="2">
        <f t="shared" si="27"/>
        <v>1.1209414604707302</v>
      </c>
      <c r="AE51" s="2">
        <f t="shared" si="28"/>
        <v>0.27887748943874469</v>
      </c>
      <c r="AF51" s="2">
        <f t="shared" si="29"/>
        <v>0.74749547374773695</v>
      </c>
      <c r="AG51" s="2">
        <f t="shared" si="30"/>
        <v>0.78056729028364513</v>
      </c>
      <c r="AH51" s="2">
        <f t="shared" si="31"/>
        <v>0.49305974652987328</v>
      </c>
      <c r="AI51" s="2">
        <f t="shared" si="32"/>
        <v>0.18720579360289674</v>
      </c>
      <c r="AJ51" s="2">
        <f t="shared" si="33"/>
        <v>0.23089921544960773</v>
      </c>
      <c r="AK51" s="2">
        <f t="shared" si="34"/>
        <v>1</v>
      </c>
      <c r="AL51" s="2">
        <f t="shared" si="34"/>
        <v>0</v>
      </c>
      <c r="AM51" s="2">
        <f t="shared" si="34"/>
        <v>0</v>
      </c>
      <c r="AN51" s="2">
        <f t="shared" si="34"/>
        <v>0</v>
      </c>
    </row>
    <row r="52" spans="2:40">
      <c r="B52" s="5" t="s">
        <v>290</v>
      </c>
      <c r="C52" s="29">
        <v>23.339354838709674</v>
      </c>
      <c r="D52" s="29">
        <v>22.297419354838709</v>
      </c>
      <c r="L52" s="39" t="s">
        <v>308</v>
      </c>
      <c r="M52" s="43">
        <f>SQRT(((C54-C51)^2)+((D54-D51)^2))</f>
        <v>4.9877654640328997</v>
      </c>
      <c r="N52" s="43">
        <f>SQRT(((C54-C52)^2)+((D54-D52)^2))</f>
        <v>5.0138164522458508</v>
      </c>
      <c r="O52" s="43">
        <f>SQRT(((C54-C53)^2)+((D54-D53)^2))</f>
        <v>2.0156058733422166</v>
      </c>
      <c r="P52" s="47">
        <f t="shared" si="25"/>
        <v>87.640559044425757</v>
      </c>
      <c r="Q52" s="43">
        <f t="shared" si="35"/>
        <v>54.078826777662137</v>
      </c>
      <c r="R52" s="43">
        <f t="shared" si="26"/>
        <v>7.353830755304485</v>
      </c>
      <c r="AB52" s="1" t="s">
        <v>307</v>
      </c>
      <c r="AC52" s="64">
        <f t="shared" si="36"/>
        <v>0.16973564266180491</v>
      </c>
      <c r="AD52" s="2">
        <f t="shared" si="27"/>
        <v>1.095259799453054</v>
      </c>
      <c r="AE52" s="2">
        <f t="shared" si="28"/>
        <v>0.55478577939835916</v>
      </c>
      <c r="AF52" s="2">
        <f t="shared" si="29"/>
        <v>0.66107566089334535</v>
      </c>
      <c r="AG52" s="2">
        <f t="shared" si="30"/>
        <v>0.87803099361896075</v>
      </c>
      <c r="AH52" s="2">
        <f t="shared" si="31"/>
        <v>0.3103008204193255</v>
      </c>
      <c r="AI52" s="2">
        <f t="shared" si="32"/>
        <v>0.18969917958067453</v>
      </c>
      <c r="AJ52" s="2">
        <f t="shared" si="33"/>
        <v>0.425524156791249</v>
      </c>
      <c r="AK52" s="2">
        <f t="shared" si="34"/>
        <v>1</v>
      </c>
      <c r="AL52" s="2">
        <f t="shared" si="34"/>
        <v>0</v>
      </c>
      <c r="AM52" s="2">
        <f t="shared" si="34"/>
        <v>0</v>
      </c>
      <c r="AN52" s="2">
        <f t="shared" si="34"/>
        <v>0</v>
      </c>
    </row>
    <row r="53" spans="2:40">
      <c r="B53" s="5" t="s">
        <v>291</v>
      </c>
      <c r="C53" s="29">
        <v>18.33806451612903</v>
      </c>
      <c r="D53" s="29">
        <v>25.214838709677419</v>
      </c>
      <c r="L53" s="39" t="s">
        <v>428</v>
      </c>
      <c r="M53" s="43">
        <f>SQRT(((C60-C57)^2)+((D60-D57)^2))</f>
        <v>10.634617950797166</v>
      </c>
      <c r="N53" s="43">
        <f>SQRT(((C60-C58)^2)+((D60-D58)^2))</f>
        <v>10.684623093753338</v>
      </c>
      <c r="O53" s="43">
        <f>SQRT(((C60-C59)^2)+((D60-D59)^2))</f>
        <v>7.1962768802016255</v>
      </c>
      <c r="P53" s="47">
        <f t="shared" si="25"/>
        <v>199.96738120219118</v>
      </c>
      <c r="Q53" s="43">
        <f t="shared" si="35"/>
        <v>279.04267055150888</v>
      </c>
      <c r="R53" s="43">
        <f>SQRT(Q53)</f>
        <v>16.704570349204104</v>
      </c>
      <c r="AB53" s="1" t="s">
        <v>308</v>
      </c>
      <c r="AC53" s="64">
        <f t="shared" si="36"/>
        <v>0.27777777777777768</v>
      </c>
      <c r="AD53" s="2">
        <f t="shared" si="27"/>
        <v>1.2698412698412702</v>
      </c>
      <c r="AE53" s="2">
        <f t="shared" si="28"/>
        <v>0.53968253968253965</v>
      </c>
      <c r="AF53" s="2">
        <f t="shared" si="29"/>
        <v>0.8492063492063493</v>
      </c>
      <c r="AG53" s="2">
        <f t="shared" si="30"/>
        <v>0.89682539682539697</v>
      </c>
      <c r="AH53" s="2">
        <f t="shared" si="31"/>
        <v>0.36507936507936511</v>
      </c>
      <c r="AI53" s="2">
        <f t="shared" si="32"/>
        <v>7.9365079365079305E-2</v>
      </c>
      <c r="AJ53" s="2">
        <f t="shared" si="33"/>
        <v>0.30158730158730174</v>
      </c>
      <c r="AK53" s="2">
        <f t="shared" si="34"/>
        <v>1</v>
      </c>
      <c r="AL53" s="2">
        <f t="shared" si="34"/>
        <v>0</v>
      </c>
      <c r="AM53" s="2">
        <f t="shared" si="34"/>
        <v>0</v>
      </c>
      <c r="AN53" s="2">
        <f t="shared" si="34"/>
        <v>0</v>
      </c>
    </row>
    <row r="54" spans="2:40">
      <c r="B54" s="5" t="s">
        <v>292</v>
      </c>
      <c r="C54" s="29">
        <f>AVERAGE(C51:C53)</f>
        <v>18.407526881720429</v>
      </c>
      <c r="D54" s="29">
        <f>AVERAGE(D51:D53)</f>
        <v>23.200430107526881</v>
      </c>
      <c r="L54" s="39" t="s">
        <v>280</v>
      </c>
      <c r="M54" s="43">
        <f>SQRT(((C66-C63)^2)+((D66-D63)^2))</f>
        <v>7.8593148507064132</v>
      </c>
      <c r="N54" s="43">
        <f>SQRT(((C66-C64)^2)+((D66-D64)^2))</f>
        <v>8.1159000999104354</v>
      </c>
      <c r="O54" s="43">
        <f>SQRT(((C66-C65)^2)+((D66-D65)^2))</f>
        <v>3.3992009358032251</v>
      </c>
      <c r="P54" s="47">
        <f t="shared" si="25"/>
        <v>140.80618256813193</v>
      </c>
      <c r="Q54" s="43">
        <f t="shared" si="35"/>
        <v>139.1912313562261</v>
      </c>
      <c r="R54" s="43">
        <f t="shared" si="26"/>
        <v>11.7979333510673</v>
      </c>
      <c r="AB54" s="1" t="s">
        <v>427</v>
      </c>
      <c r="AC54" s="64">
        <f t="shared" si="36"/>
        <v>-1.5099499592691523E-2</v>
      </c>
      <c r="AD54" s="2">
        <f t="shared" si="27"/>
        <v>0.9548760619108575</v>
      </c>
      <c r="AE54" s="2">
        <f t="shared" si="28"/>
        <v>0.34109158617479352</v>
      </c>
      <c r="AF54" s="2">
        <f t="shared" si="29"/>
        <v>0.59792854649132998</v>
      </c>
      <c r="AG54" s="2">
        <f t="shared" si="30"/>
        <v>0.58824042825555667</v>
      </c>
      <c r="AH54" s="2">
        <f t="shared" si="31"/>
        <v>0.50660421273129275</v>
      </c>
      <c r="AI54" s="2">
        <f t="shared" si="32"/>
        <v>3.1362737111602652E-2</v>
      </c>
      <c r="AJ54" s="2">
        <f t="shared" si="33"/>
        <v>0.35063423716978925</v>
      </c>
      <c r="AK54" s="2">
        <f t="shared" si="34"/>
        <v>1</v>
      </c>
      <c r="AL54" s="2">
        <f t="shared" si="34"/>
        <v>0</v>
      </c>
      <c r="AM54" s="2">
        <f t="shared" si="34"/>
        <v>0</v>
      </c>
      <c r="AN54" s="2">
        <f t="shared" si="34"/>
        <v>0</v>
      </c>
    </row>
    <row r="55" spans="2:40">
      <c r="L55" s="39" t="s">
        <v>294</v>
      </c>
      <c r="M55" s="43">
        <f>SQRT(((C72-C69)^2)+((D72-D69)^2))</f>
        <v>9.074429433293929</v>
      </c>
      <c r="N55" s="43">
        <f>SQRT(((C72-C70)^2)+((D72-D70)^2))</f>
        <v>9.3595945031863863</v>
      </c>
      <c r="O55" s="43">
        <f>SQRT(((C72-C71)^2)+((D72-D71)^2))</f>
        <v>7.3866896095783607</v>
      </c>
      <c r="P55" s="47">
        <f t="shared" si="25"/>
        <v>178.19249688207523</v>
      </c>
      <c r="Q55" s="43">
        <f t="shared" si="35"/>
        <v>224.5104621921609</v>
      </c>
      <c r="R55" s="43">
        <f t="shared" si="26"/>
        <v>14.983673187578569</v>
      </c>
      <c r="AB55" s="1" t="s">
        <v>428</v>
      </c>
      <c r="AC55" s="64">
        <f t="shared" si="36"/>
        <v>1.770329281244945E-4</v>
      </c>
      <c r="AD55" s="2">
        <f t="shared" si="27"/>
        <v>0.80856839372123246</v>
      </c>
      <c r="AE55" s="2">
        <f t="shared" si="28"/>
        <v>0.24938038475156371</v>
      </c>
      <c r="AF55" s="2">
        <f t="shared" si="29"/>
        <v>0.68334710256107634</v>
      </c>
      <c r="AG55" s="2">
        <f t="shared" si="30"/>
        <v>0.68057358668712387</v>
      </c>
      <c r="AH55" s="2">
        <f t="shared" si="31"/>
        <v>0.50542900979582206</v>
      </c>
      <c r="AI55" s="2">
        <f t="shared" si="32"/>
        <v>2.1716039183287988E-2</v>
      </c>
      <c r="AJ55" s="2">
        <f t="shared" si="33"/>
        <v>0.46760297415319257</v>
      </c>
      <c r="AK55" s="2">
        <f t="shared" si="34"/>
        <v>1</v>
      </c>
      <c r="AL55" s="2">
        <f t="shared" si="34"/>
        <v>0</v>
      </c>
      <c r="AM55" s="2">
        <f t="shared" si="34"/>
        <v>0</v>
      </c>
      <c r="AN55" s="2">
        <f t="shared" si="34"/>
        <v>0</v>
      </c>
    </row>
    <row r="56" spans="2:40">
      <c r="B56" s="33" t="s">
        <v>428</v>
      </c>
      <c r="C56" s="29"/>
      <c r="D56" s="29"/>
      <c r="L56" s="39" t="s">
        <v>475</v>
      </c>
      <c r="M56" s="43">
        <f>SQRT(((C78-C75)^2)+((D78-D75)^2))</f>
        <v>6.0910041545373144</v>
      </c>
      <c r="N56" s="43">
        <f>SQRT(((C78-C76)^2)+((D78-D76)^2))</f>
        <v>6.183362874873449</v>
      </c>
      <c r="O56" s="43">
        <f>SQRT(((C78-C77)^2)+((D78-D77)^2))</f>
        <v>3.5504873883564305</v>
      </c>
      <c r="P56" s="47">
        <f t="shared" si="25"/>
        <v>112.44246011229104</v>
      </c>
      <c r="Q56" s="43">
        <f t="shared" si="35"/>
        <v>87.940268747832135</v>
      </c>
      <c r="R56" s="43">
        <f t="shared" si="26"/>
        <v>9.3776472927825623</v>
      </c>
      <c r="AB56" s="1" t="s">
        <v>103</v>
      </c>
      <c r="AC56" s="64">
        <f t="shared" si="36"/>
        <v>-0.18185064272597415</v>
      </c>
      <c r="AD56" s="2">
        <f t="shared" si="27"/>
        <v>1.3176392572944298</v>
      </c>
      <c r="AE56" s="2">
        <f t="shared" si="28"/>
        <v>0.3682921852683127</v>
      </c>
      <c r="AF56" s="2">
        <f t="shared" si="29"/>
        <v>0.85319322587227076</v>
      </c>
      <c r="AG56" s="2">
        <f t="shared" si="30"/>
        <v>0.77285247908590082</v>
      </c>
      <c r="AH56" s="2">
        <f t="shared" si="31"/>
        <v>0.48485003060599874</v>
      </c>
      <c r="AI56" s="2">
        <f t="shared" si="32"/>
        <v>3.014690879412377E-2</v>
      </c>
      <c r="AJ56" s="2">
        <f t="shared" si="33"/>
        <v>0.4290450928381962</v>
      </c>
      <c r="AK56" s="2">
        <f t="shared" si="34"/>
        <v>1</v>
      </c>
      <c r="AL56" s="2">
        <f t="shared" si="34"/>
        <v>0</v>
      </c>
      <c r="AM56" s="2">
        <f t="shared" si="34"/>
        <v>0</v>
      </c>
      <c r="AN56" s="2">
        <f t="shared" si="34"/>
        <v>0</v>
      </c>
    </row>
    <row r="57" spans="2:40">
      <c r="B57" s="5" t="s">
        <v>289</v>
      </c>
      <c r="C57" s="29">
        <v>14.115483870967743</v>
      </c>
      <c r="D57" s="29">
        <v>31.137096774193552</v>
      </c>
      <c r="L57" s="39" t="s">
        <v>295</v>
      </c>
      <c r="M57" s="43">
        <f>SQRT(((C84-C81)^2)+((D84-D81)^2))</f>
        <v>10.132064202180597</v>
      </c>
      <c r="N57" s="43">
        <f>SQRT(((C84-C82)^2)+((D84-D82)^2))</f>
        <v>10.277794378652462</v>
      </c>
      <c r="O57" s="43">
        <f>SQRT(((C84-C83)^2)+((D84-D83)^2))</f>
        <v>3.8586741016362693</v>
      </c>
      <c r="P57" s="47">
        <f t="shared" si="25"/>
        <v>177.6927116345822</v>
      </c>
      <c r="Q57" s="43">
        <f t="shared" si="35"/>
        <v>223.18114810960816</v>
      </c>
      <c r="R57" s="43">
        <f t="shared" si="26"/>
        <v>14.939248579149092</v>
      </c>
      <c r="AB57" s="1" t="s">
        <v>280</v>
      </c>
      <c r="AC57" s="64">
        <f t="shared" si="36"/>
        <v>-0.1762162162162163</v>
      </c>
      <c r="AD57" s="2">
        <f t="shared" si="27"/>
        <v>1.1615135135135133</v>
      </c>
      <c r="AE57" s="2">
        <f t="shared" si="28"/>
        <v>0.38227027027027016</v>
      </c>
      <c r="AF57" s="2">
        <f t="shared" si="29"/>
        <v>0.7197837837837836</v>
      </c>
      <c r="AG57" s="2">
        <f t="shared" si="30"/>
        <v>0.78681081081081072</v>
      </c>
      <c r="AH57" s="2">
        <f t="shared" si="31"/>
        <v>0.45589189189189183</v>
      </c>
      <c r="AI57" s="2">
        <f t="shared" si="32"/>
        <v>-1.4594594594594643E-2</v>
      </c>
      <c r="AJ57" s="2">
        <f t="shared" si="33"/>
        <v>0.25729729729729711</v>
      </c>
      <c r="AK57" s="2">
        <f t="shared" si="34"/>
        <v>1</v>
      </c>
      <c r="AL57" s="2">
        <f t="shared" si="34"/>
        <v>0</v>
      </c>
      <c r="AM57" s="2">
        <f t="shared" si="34"/>
        <v>0</v>
      </c>
      <c r="AN57" s="2">
        <f t="shared" si="34"/>
        <v>0</v>
      </c>
    </row>
    <row r="58" spans="2:40">
      <c r="B58" s="5" t="s">
        <v>290</v>
      </c>
      <c r="C58" s="29">
        <v>34.181612903225812</v>
      </c>
      <c r="D58" s="29">
        <v>30.860322580645164</v>
      </c>
      <c r="L58" s="39" t="s">
        <v>476</v>
      </c>
      <c r="M58" s="43">
        <f>SQRT(((C90-C87)^2)+((D90-D87)^2))</f>
        <v>7.7820600751088165</v>
      </c>
      <c r="N58" s="43">
        <f>SQRT(((C90-C88)^2)+((D90-D88)^2))</f>
        <v>7.6720213094312166</v>
      </c>
      <c r="O58" s="43">
        <f>SQRT(((C90-C89)^2)+((D90-D89)^2))</f>
        <v>2.1208079447005632</v>
      </c>
      <c r="P58" s="47">
        <f t="shared" si="25"/>
        <v>130.90802473975509</v>
      </c>
      <c r="Q58" s="43">
        <f t="shared" si="35"/>
        <v>123.91819632327434</v>
      </c>
      <c r="R58" s="43">
        <f t="shared" si="26"/>
        <v>11.131855026152396</v>
      </c>
      <c r="AB58" s="1" t="s">
        <v>281</v>
      </c>
      <c r="AC58" s="64">
        <f t="shared" si="36"/>
        <v>0.18173943173943174</v>
      </c>
      <c r="AD58" s="2">
        <f t="shared" si="27"/>
        <v>0.89656964656964655</v>
      </c>
      <c r="AE58" s="2">
        <f t="shared" si="28"/>
        <v>0.44178794178794167</v>
      </c>
      <c r="AF58" s="2">
        <f t="shared" si="29"/>
        <v>0.71968121968121967</v>
      </c>
      <c r="AG58" s="2">
        <f t="shared" si="30"/>
        <v>0.51108801108801116</v>
      </c>
      <c r="AH58" s="2">
        <f t="shared" si="31"/>
        <v>0.6070686070686071</v>
      </c>
      <c r="AI58" s="2">
        <f t="shared" si="32"/>
        <v>-2.5987525987525975E-2</v>
      </c>
      <c r="AJ58" s="2">
        <f t="shared" si="33"/>
        <v>0.306999306999307</v>
      </c>
      <c r="AK58" s="2">
        <f t="shared" si="34"/>
        <v>1</v>
      </c>
      <c r="AL58" s="2">
        <f t="shared" si="34"/>
        <v>0</v>
      </c>
      <c r="AM58" s="2">
        <f t="shared" si="34"/>
        <v>0</v>
      </c>
      <c r="AN58" s="2">
        <f t="shared" si="34"/>
        <v>0</v>
      </c>
    </row>
    <row r="59" spans="2:40">
      <c r="B59" s="5" t="s">
        <v>291</v>
      </c>
      <c r="C59" s="29">
        <v>24.217741935483872</v>
      </c>
      <c r="D59" s="29">
        <v>41.792903225806455</v>
      </c>
      <c r="L59" s="39" t="s">
        <v>454</v>
      </c>
      <c r="M59" s="43">
        <f>SQRT(((C96-C93)^2)+((D96-D93)^2))</f>
        <v>3.873478792783748</v>
      </c>
      <c r="N59" s="43">
        <f>SQRT(((C96-C94)^2)+((D96-D94)^2))</f>
        <v>3.7155817124824941</v>
      </c>
      <c r="O59" s="43">
        <f>SQRT(((C96-C95)^2)+((D96-D95)^2))</f>
        <v>1.5164537324843241</v>
      </c>
      <c r="P59" s="47">
        <f t="shared" si="25"/>
        <v>66.437228891015266</v>
      </c>
      <c r="Q59" s="43">
        <f t="shared" si="35"/>
        <v>31.109017343045423</v>
      </c>
      <c r="R59" s="43">
        <f t="shared" si="26"/>
        <v>5.5775458172071906</v>
      </c>
      <c r="AB59" s="1" t="s">
        <v>529</v>
      </c>
      <c r="AC59" s="64">
        <f t="shared" si="36"/>
        <v>5.5929352396971305E-3</v>
      </c>
      <c r="AD59" s="2">
        <f t="shared" si="27"/>
        <v>0.95075693860386901</v>
      </c>
      <c r="AE59" s="2">
        <f t="shared" si="28"/>
        <v>0.333851976450799</v>
      </c>
      <c r="AF59" s="2">
        <f t="shared" si="29"/>
        <v>0.60365853658536595</v>
      </c>
      <c r="AG59" s="2">
        <f t="shared" si="30"/>
        <v>0.80214465937762836</v>
      </c>
      <c r="AH59" s="2">
        <f t="shared" si="31"/>
        <v>0.49415475189234648</v>
      </c>
      <c r="AI59" s="2">
        <f t="shared" si="32"/>
        <v>-1.4003364171572774E-2</v>
      </c>
      <c r="AJ59" s="2">
        <f t="shared" si="33"/>
        <v>0.28431455004205225</v>
      </c>
      <c r="AK59" s="2">
        <f t="shared" si="34"/>
        <v>1</v>
      </c>
      <c r="AL59" s="2">
        <f t="shared" si="34"/>
        <v>0</v>
      </c>
      <c r="AM59" s="2">
        <f t="shared" si="34"/>
        <v>0</v>
      </c>
      <c r="AN59" s="2">
        <f t="shared" si="34"/>
        <v>0</v>
      </c>
    </row>
    <row r="60" spans="2:40">
      <c r="B60" s="5" t="s">
        <v>292</v>
      </c>
      <c r="C60" s="29">
        <f>AVERAGE(C57:C59)</f>
        <v>24.17161290322581</v>
      </c>
      <c r="D60" s="29">
        <f>AVERAGE(D57:D59)</f>
        <v>34.596774193548391</v>
      </c>
      <c r="L60" s="39" t="s">
        <v>455</v>
      </c>
      <c r="M60" s="43">
        <f>SQRT(((C102-C99)^2)+((D102-D99)^2))</f>
        <v>9.1469674497931521</v>
      </c>
      <c r="N60" s="43">
        <f>SQRT(((C102-C100)^2)+((D102-D100)^2))</f>
        <v>8.8957425306545517</v>
      </c>
      <c r="O60" s="43">
        <f>SQRT(((C102-C101)^2)+((D102-D101)^2))</f>
        <v>7.8064516129032171</v>
      </c>
      <c r="P60" s="47">
        <f t="shared" si="25"/>
        <v>177.01206009357429</v>
      </c>
      <c r="Q60" s="43">
        <f t="shared" si="35"/>
        <v>223.74193548387092</v>
      </c>
      <c r="R60" s="43">
        <f t="shared" si="26"/>
        <v>14.958005732178034</v>
      </c>
      <c r="AB60" s="1" t="s">
        <v>530</v>
      </c>
      <c r="AC60" s="64">
        <f t="shared" si="36"/>
        <v>7.3033707865168579E-2</v>
      </c>
      <c r="AD60" s="2">
        <f t="shared" si="27"/>
        <v>0.949438202247191</v>
      </c>
      <c r="AE60" s="2">
        <f t="shared" si="28"/>
        <v>0.3539325842696629</v>
      </c>
      <c r="AF60" s="2">
        <f t="shared" si="29"/>
        <v>0.70224719101123578</v>
      </c>
      <c r="AG60" s="2">
        <f t="shared" si="30"/>
        <v>0.702247191011236</v>
      </c>
      <c r="AH60" s="2">
        <f t="shared" si="31"/>
        <v>0.51123595505617958</v>
      </c>
      <c r="AI60" s="2">
        <f t="shared" si="32"/>
        <v>1.1235955056179929E-2</v>
      </c>
      <c r="AJ60" s="2">
        <f t="shared" si="33"/>
        <v>0.297752808988764</v>
      </c>
      <c r="AK60" s="2">
        <f t="shared" si="34"/>
        <v>1</v>
      </c>
      <c r="AL60" s="2">
        <f t="shared" si="34"/>
        <v>0</v>
      </c>
      <c r="AM60" s="2">
        <f t="shared" si="34"/>
        <v>0</v>
      </c>
      <c r="AN60" s="2">
        <f t="shared" si="34"/>
        <v>0</v>
      </c>
    </row>
    <row r="61" spans="2:40">
      <c r="L61" s="39" t="s">
        <v>456</v>
      </c>
      <c r="M61" s="43">
        <f>SQRT(((C108-C105)^2)+((D108-D105)^2))</f>
        <v>14.369711370466197</v>
      </c>
      <c r="N61" s="43">
        <f>SQRT(((C108-C106)^2)+((D108-D106)^2))</f>
        <v>14.314922492086559</v>
      </c>
      <c r="O61" s="43">
        <f>SQRT(((C108-C107)^2)+((D108-D107)^2))</f>
        <v>12.474480292363841</v>
      </c>
      <c r="P61" s="47">
        <f t="shared" si="25"/>
        <v>281.71428377011335</v>
      </c>
      <c r="Q61" s="43">
        <f t="shared" si="35"/>
        <v>567.01826938952502</v>
      </c>
      <c r="R61" s="43">
        <f t="shared" si="26"/>
        <v>23.812145417612523</v>
      </c>
      <c r="AB61" s="1" t="s">
        <v>531</v>
      </c>
      <c r="AC61" s="64">
        <f t="shared" si="36"/>
        <v>-0.42798060467769539</v>
      </c>
      <c r="AD61" s="2">
        <f t="shared" si="27"/>
        <v>1.0969766115231034</v>
      </c>
      <c r="AE61" s="2">
        <f t="shared" si="28"/>
        <v>0.30226754135767264</v>
      </c>
      <c r="AF61" s="2">
        <f t="shared" si="29"/>
        <v>0.83763548203080429</v>
      </c>
      <c r="AG61" s="2">
        <f t="shared" si="30"/>
        <v>0.60032800912721052</v>
      </c>
      <c r="AH61" s="2">
        <f t="shared" si="31"/>
        <v>0.63141756988020525</v>
      </c>
      <c r="AI61" s="2">
        <f t="shared" si="32"/>
        <v>1.0695949800342171E-3</v>
      </c>
      <c r="AJ61" s="2">
        <f t="shared" si="33"/>
        <v>0.34918710781517398</v>
      </c>
      <c r="AK61" s="2">
        <f t="shared" si="34"/>
        <v>1</v>
      </c>
      <c r="AL61" s="2">
        <f t="shared" si="34"/>
        <v>0</v>
      </c>
      <c r="AM61" s="2">
        <f t="shared" si="34"/>
        <v>0</v>
      </c>
      <c r="AN61" s="2">
        <f t="shared" si="34"/>
        <v>0</v>
      </c>
    </row>
    <row r="62" spans="2:40">
      <c r="B62" s="33" t="s">
        <v>293</v>
      </c>
      <c r="C62" s="29"/>
      <c r="D62" s="29"/>
      <c r="L62" s="40" t="s">
        <v>102</v>
      </c>
      <c r="M62" s="48">
        <f>SQRT(((C114-C111)^2)+((D114-D111)^2))</f>
        <v>9.4153223754154016</v>
      </c>
      <c r="N62" s="48">
        <f>SQRT(((C114-C112)^2)+((D114-D112)^2))</f>
        <v>9.5560584218070641</v>
      </c>
      <c r="O62" s="48">
        <f>SQRT(((C114-C113)^2)+((D114-D113)^2))</f>
        <v>4.8661420706620628</v>
      </c>
      <c r="P62" s="48">
        <f t="shared" si="25"/>
        <v>170.97278417566338</v>
      </c>
      <c r="Q62" s="48">
        <f t="shared" si="35"/>
        <v>203.64588664585494</v>
      </c>
      <c r="R62" s="48">
        <f t="shared" si="26"/>
        <v>14.270455025886699</v>
      </c>
      <c r="AB62" s="1" t="s">
        <v>475</v>
      </c>
      <c r="AC62" s="64">
        <f t="shared" si="36"/>
        <v>0.15835744491431125</v>
      </c>
      <c r="AD62" s="2">
        <f t="shared" si="27"/>
        <v>1.1936345426218566</v>
      </c>
      <c r="AE62" s="2">
        <f t="shared" si="28"/>
        <v>0.5146895170264858</v>
      </c>
      <c r="AF62" s="2">
        <f t="shared" si="29"/>
        <v>0.93178277320275993</v>
      </c>
      <c r="AG62" s="2">
        <f t="shared" si="30"/>
        <v>0.89517026485644347</v>
      </c>
      <c r="AH62" s="2">
        <f t="shared" si="31"/>
        <v>0.50656576897395966</v>
      </c>
      <c r="AI62" s="2">
        <f t="shared" si="32"/>
        <v>3.6389939906521271E-2</v>
      </c>
      <c r="AJ62" s="2">
        <f t="shared" si="33"/>
        <v>0.38793679056309816</v>
      </c>
      <c r="AK62" s="2">
        <f t="shared" si="34"/>
        <v>1</v>
      </c>
      <c r="AL62" s="2">
        <f t="shared" si="34"/>
        <v>0</v>
      </c>
      <c r="AM62" s="2">
        <f t="shared" si="34"/>
        <v>0</v>
      </c>
      <c r="AN62" s="2">
        <f t="shared" si="34"/>
        <v>0</v>
      </c>
    </row>
    <row r="63" spans="2:40">
      <c r="B63" s="5" t="s">
        <v>289</v>
      </c>
      <c r="C63" s="29">
        <v>15.606451612903223</v>
      </c>
      <c r="D63" s="29">
        <v>32.403225806451609</v>
      </c>
      <c r="M63" s="5"/>
      <c r="N63" s="5"/>
      <c r="O63" s="5"/>
      <c r="P63" s="5"/>
      <c r="Q63" s="5"/>
      <c r="AB63" s="1" t="s">
        <v>476</v>
      </c>
      <c r="AC63" s="64">
        <f t="shared" si="36"/>
        <v>-0.14999999999999997</v>
      </c>
      <c r="AD63" s="2">
        <f t="shared" si="27"/>
        <v>1.2547858942065491</v>
      </c>
      <c r="AE63" s="2">
        <f t="shared" si="28"/>
        <v>0.43639798488665005</v>
      </c>
      <c r="AF63" s="2">
        <f t="shared" si="29"/>
        <v>0.79307304785894206</v>
      </c>
      <c r="AG63" s="2">
        <f t="shared" si="30"/>
        <v>0.75415617128463486</v>
      </c>
      <c r="AH63" s="2">
        <f t="shared" si="31"/>
        <v>0.23047858942065488</v>
      </c>
      <c r="AI63" s="2">
        <f t="shared" si="32"/>
        <v>-7.1788413098235289E-3</v>
      </c>
      <c r="AJ63" s="2">
        <f t="shared" si="33"/>
        <v>0.33362720403022672</v>
      </c>
      <c r="AK63" s="2">
        <f t="shared" si="34"/>
        <v>1</v>
      </c>
      <c r="AL63" s="2">
        <f t="shared" si="34"/>
        <v>0</v>
      </c>
      <c r="AM63" s="2">
        <f t="shared" si="34"/>
        <v>0</v>
      </c>
      <c r="AN63" s="2">
        <f t="shared" si="34"/>
        <v>0</v>
      </c>
    </row>
    <row r="64" spans="2:40">
      <c r="B64" s="5" t="s">
        <v>290</v>
      </c>
      <c r="C64" s="29">
        <v>31.212903225806446</v>
      </c>
      <c r="D64" s="29">
        <v>32.00645161290322</v>
      </c>
      <c r="L64" t="s">
        <v>364</v>
      </c>
      <c r="M64" s="43">
        <f>AVERAGE(M49:M62)</f>
        <v>7.8235973068417257</v>
      </c>
      <c r="N64" s="43">
        <f>AVERAGE(N49:N62)</f>
        <v>7.8732905923829177</v>
      </c>
      <c r="O64" s="43">
        <f>AVERAGE(O49:O62)</f>
        <v>4.5361331837642931</v>
      </c>
      <c r="P64" s="5"/>
      <c r="Q64" s="5"/>
      <c r="AB64" s="1" t="s">
        <v>453</v>
      </c>
      <c r="AC64" s="64">
        <f t="shared" si="36"/>
        <v>-6.9610684137583395E-2</v>
      </c>
      <c r="AD64" s="2">
        <f t="shared" si="27"/>
        <v>0.868779135693587</v>
      </c>
      <c r="AE64" s="2">
        <f t="shared" si="28"/>
        <v>0.38761496787199207</v>
      </c>
      <c r="AF64" s="2">
        <f t="shared" si="29"/>
        <v>0.60936121960438461</v>
      </c>
      <c r="AG64" s="2">
        <f t="shared" si="30"/>
        <v>0.6748141615219857</v>
      </c>
      <c r="AH64" s="2">
        <f t="shared" si="31"/>
        <v>0.4470202847423459</v>
      </c>
      <c r="AI64" s="2">
        <f t="shared" si="32"/>
        <v>3.4395867456217769E-2</v>
      </c>
      <c r="AJ64" s="2">
        <f t="shared" si="33"/>
        <v>0.25179538868590151</v>
      </c>
      <c r="AK64" s="2">
        <f t="shared" si="34"/>
        <v>1</v>
      </c>
      <c r="AL64" s="2">
        <f t="shared" si="34"/>
        <v>0</v>
      </c>
      <c r="AM64" s="2">
        <f t="shared" si="34"/>
        <v>0</v>
      </c>
      <c r="AN64" s="2">
        <f t="shared" si="34"/>
        <v>0</v>
      </c>
    </row>
    <row r="65" spans="2:40">
      <c r="B65" s="5" t="s">
        <v>291</v>
      </c>
      <c r="C65" s="29">
        <v>23.145161290322577</v>
      </c>
      <c r="D65" s="29">
        <v>37.29677419354838</v>
      </c>
      <c r="AB65" s="1" t="s">
        <v>454</v>
      </c>
      <c r="AC65" s="64">
        <f t="shared" si="36"/>
        <v>-0.46193029490616622</v>
      </c>
      <c r="AD65" s="2">
        <f t="shared" si="27"/>
        <v>1.1276139410187669</v>
      </c>
      <c r="AE65" s="2">
        <f t="shared" si="28"/>
        <v>0.42962466487935658</v>
      </c>
      <c r="AF65" s="2">
        <f t="shared" si="29"/>
        <v>0.6786863270777479</v>
      </c>
      <c r="AG65" s="2">
        <f t="shared" si="30"/>
        <v>0.86099195710455767</v>
      </c>
      <c r="AH65" s="2">
        <f t="shared" si="31"/>
        <v>0.45670241286863267</v>
      </c>
      <c r="AI65" s="2">
        <f t="shared" si="32"/>
        <v>0.10750670241286864</v>
      </c>
      <c r="AJ65" s="2">
        <f t="shared" si="33"/>
        <v>0.27184986595174254</v>
      </c>
      <c r="AK65" s="2">
        <f t="shared" si="34"/>
        <v>1</v>
      </c>
      <c r="AL65" s="2">
        <f t="shared" si="34"/>
        <v>0</v>
      </c>
      <c r="AM65" s="2">
        <f t="shared" si="34"/>
        <v>0</v>
      </c>
      <c r="AN65" s="2">
        <f t="shared" si="34"/>
        <v>0</v>
      </c>
    </row>
    <row r="66" spans="2:40">
      <c r="B66" s="5" t="s">
        <v>292</v>
      </c>
      <c r="C66" s="29">
        <f>AVERAGE(C63:C65)</f>
        <v>23.321505376344081</v>
      </c>
      <c r="D66" s="29">
        <f>AVERAGE(D63:D65)</f>
        <v>33.902150537634405</v>
      </c>
      <c r="AB66" s="1" t="s">
        <v>455</v>
      </c>
      <c r="AC66" s="64">
        <f t="shared" si="36"/>
        <v>-0.54447300771208229</v>
      </c>
      <c r="AD66" s="2">
        <f t="shared" si="27"/>
        <v>1.3604113110539844</v>
      </c>
      <c r="AE66" s="2">
        <f t="shared" si="28"/>
        <v>0.17789203084832914</v>
      </c>
      <c r="AF66" s="2">
        <f t="shared" si="29"/>
        <v>0.92904884318766068</v>
      </c>
      <c r="AG66" s="2">
        <f t="shared" si="30"/>
        <v>0.57095115681233943</v>
      </c>
      <c r="AH66" s="2">
        <f t="shared" si="31"/>
        <v>0.75475578406169652</v>
      </c>
      <c r="AI66" s="2">
        <f t="shared" si="32"/>
        <v>-3.2390745501285206E-2</v>
      </c>
      <c r="AJ66" s="2">
        <f t="shared" si="33"/>
        <v>0.38071979434447289</v>
      </c>
      <c r="AK66" s="2">
        <f t="shared" si="34"/>
        <v>1</v>
      </c>
      <c r="AL66" s="2">
        <f t="shared" si="34"/>
        <v>0</v>
      </c>
      <c r="AM66" s="2">
        <f t="shared" si="34"/>
        <v>0</v>
      </c>
      <c r="AN66" s="2">
        <f t="shared" si="34"/>
        <v>0</v>
      </c>
    </row>
    <row r="67" spans="2:40">
      <c r="AB67" s="55" t="s">
        <v>456</v>
      </c>
      <c r="AC67" s="65">
        <f t="shared" si="36"/>
        <v>9.0556492411467043E-2</v>
      </c>
      <c r="AD67" s="63">
        <f t="shared" si="27"/>
        <v>0.80489038785834743</v>
      </c>
      <c r="AE67" s="63">
        <f t="shared" si="28"/>
        <v>0.44173693086003374</v>
      </c>
      <c r="AF67" s="63">
        <f t="shared" si="29"/>
        <v>0.50025295109612156</v>
      </c>
      <c r="AG67" s="63">
        <f t="shared" si="30"/>
        <v>0.88979763912310283</v>
      </c>
      <c r="AH67" s="63">
        <f t="shared" si="31"/>
        <v>0.29873524451939293</v>
      </c>
      <c r="AI67" s="63">
        <f t="shared" si="32"/>
        <v>0.10370994940978073</v>
      </c>
      <c r="AJ67" s="63">
        <f t="shared" si="33"/>
        <v>0.35059021922428329</v>
      </c>
      <c r="AK67" s="63">
        <f t="shared" si="34"/>
        <v>1</v>
      </c>
      <c r="AL67" s="63">
        <f t="shared" si="34"/>
        <v>0</v>
      </c>
      <c r="AM67" s="63">
        <f t="shared" si="34"/>
        <v>0</v>
      </c>
      <c r="AN67" s="63">
        <f t="shared" si="34"/>
        <v>0</v>
      </c>
    </row>
    <row r="68" spans="2:40">
      <c r="B68" s="33" t="s">
        <v>294</v>
      </c>
      <c r="C68" s="29"/>
      <c r="D68" s="29"/>
    </row>
    <row r="69" spans="2:40">
      <c r="B69" s="5" t="s">
        <v>289</v>
      </c>
      <c r="C69" s="29">
        <v>16.082258064516129</v>
      </c>
      <c r="D69" s="29">
        <v>31.210483870967742</v>
      </c>
    </row>
    <row r="70" spans="2:40" ht="13" thickBot="1">
      <c r="B70" s="5" t="s">
        <v>290</v>
      </c>
      <c r="C70" s="29">
        <v>32.437096774193549</v>
      </c>
      <c r="D70" s="29">
        <v>26.985483870967741</v>
      </c>
      <c r="AB70" s="59" t="s">
        <v>162</v>
      </c>
      <c r="AC70" s="9"/>
      <c r="AD70" s="9"/>
      <c r="AE70" s="9"/>
      <c r="AF70" s="9"/>
      <c r="AG70" s="9"/>
      <c r="AH70" s="9"/>
      <c r="AI70" s="9"/>
      <c r="AJ70" s="9"/>
    </row>
    <row r="71" spans="2:40" ht="13" thickTop="1">
      <c r="B71" s="5" t="s">
        <v>291</v>
      </c>
      <c r="C71" s="29">
        <v>26.576612903225808</v>
      </c>
      <c r="D71" s="29">
        <v>39.933064516129029</v>
      </c>
      <c r="AB71" s="11" t="s">
        <v>163</v>
      </c>
      <c r="AC71" s="53" t="s">
        <v>417</v>
      </c>
      <c r="AD71" s="11" t="s">
        <v>418</v>
      </c>
      <c r="AE71" s="11" t="s">
        <v>419</v>
      </c>
      <c r="AF71" s="11" t="s">
        <v>420</v>
      </c>
      <c r="AG71" s="11" t="s">
        <v>421</v>
      </c>
      <c r="AH71" s="11" t="s">
        <v>422</v>
      </c>
      <c r="AI71" s="11" t="s">
        <v>423</v>
      </c>
      <c r="AJ71" s="11" t="s">
        <v>348</v>
      </c>
    </row>
    <row r="72" spans="2:40">
      <c r="B72" s="5" t="s">
        <v>292</v>
      </c>
      <c r="C72" s="29">
        <f>AVERAGE(C69:C71)</f>
        <v>25.031989247311827</v>
      </c>
      <c r="D72" s="29">
        <f>AVERAGE(D69:D71)</f>
        <v>32.70967741935484</v>
      </c>
      <c r="AB72" s="5" t="s">
        <v>417</v>
      </c>
      <c r="AC72" s="27">
        <f>VAR(AC50:AC67)</f>
        <v>5.8698886732296153E-2</v>
      </c>
      <c r="AD72" s="29">
        <f>AC73</f>
        <v>-8.9440032380401109E-3</v>
      </c>
      <c r="AE72" s="29">
        <f>AC74</f>
        <v>1.3341479382494652E-2</v>
      </c>
      <c r="AF72" s="29">
        <f>AC75</f>
        <v>-3.5904516790251379E-3</v>
      </c>
      <c r="AG72" s="29">
        <f>AC76</f>
        <v>1.1870023082724239E-2</v>
      </c>
      <c r="AH72" s="29">
        <f>AC77</f>
        <v>-1.3846581826116431E-2</v>
      </c>
      <c r="AI72" s="29">
        <f>AC78</f>
        <v>1.0695466430422932E-2</v>
      </c>
      <c r="AJ72" s="29">
        <f>AC79</f>
        <v>-2.4614983111196261E-3</v>
      </c>
    </row>
    <row r="73" spans="2:40">
      <c r="AB73" s="5" t="s">
        <v>418</v>
      </c>
      <c r="AC73" s="27">
        <f>(COVAR(AC50:AC67,AD50:AD67)*18)/(18-1)</f>
        <v>-8.9440032380401109E-3</v>
      </c>
      <c r="AD73" s="29">
        <f>VAR(AD50:AD67)</f>
        <v>3.5360525931124945E-2</v>
      </c>
      <c r="AE73" s="29">
        <f>AD74</f>
        <v>1.0284311964471552E-3</v>
      </c>
      <c r="AF73" s="29">
        <f>AD75</f>
        <v>2.0020990803923951E-2</v>
      </c>
      <c r="AG73" s="29">
        <f>AD76</f>
        <v>6.9174642245628136E-3</v>
      </c>
      <c r="AH73" s="29">
        <f>AD77</f>
        <v>5.0747635894581565E-4</v>
      </c>
      <c r="AI73" s="29">
        <f>AD78</f>
        <v>5.8199123329001077E-3</v>
      </c>
      <c r="AJ73" s="29">
        <f>AD79</f>
        <v>-1.8827350006052604E-3</v>
      </c>
    </row>
    <row r="74" spans="2:40">
      <c r="B74" s="33" t="s">
        <v>475</v>
      </c>
      <c r="C74" s="29"/>
      <c r="D74" s="29"/>
      <c r="AB74" s="5" t="s">
        <v>419</v>
      </c>
      <c r="AC74" s="27">
        <f>(COVAR(AC50:AC67,AE50:AE67)*18)/(18-1)</f>
        <v>1.3341479382494652E-2</v>
      </c>
      <c r="AD74" s="29">
        <f>(COVAR(AD50:AD67,AE50:AE67)*18)/(18-1)</f>
        <v>1.0284311964471552E-3</v>
      </c>
      <c r="AE74" s="29">
        <f>VAR(AE50:AE67)</f>
        <v>9.7563833326657738E-3</v>
      </c>
      <c r="AF74" s="29">
        <f>AE75</f>
        <v>-8.1137282814638684E-4</v>
      </c>
      <c r="AG74" s="29">
        <f>AE76</f>
        <v>7.3120873689344413E-3</v>
      </c>
      <c r="AH74" s="29">
        <f>AE77</f>
        <v>-8.0980383214038915E-3</v>
      </c>
      <c r="AI74" s="29">
        <f>AE78</f>
        <v>2.4928409152971506E-3</v>
      </c>
      <c r="AJ74" s="29">
        <f>AE79</f>
        <v>-1.9284117094242123E-4</v>
      </c>
    </row>
    <row r="75" spans="2:40">
      <c r="B75" s="5" t="s">
        <v>289</v>
      </c>
      <c r="C75" s="29">
        <v>17.96935483870968</v>
      </c>
      <c r="D75" s="29">
        <v>37.32096774193549</v>
      </c>
      <c r="AB75" s="5" t="s">
        <v>420</v>
      </c>
      <c r="AC75" s="27">
        <f>(COVAR(AC50:AC67,AF50:AF67)*18)/(18-1)</f>
        <v>-3.5904516790251379E-3</v>
      </c>
      <c r="AD75" s="29">
        <f>(COVAR(AD50:AD67,AF50:AF67)*18)/(18-1)</f>
        <v>2.0020990803923951E-2</v>
      </c>
      <c r="AE75" s="29">
        <f>(COVAR(AE50:AE67,AF50:AF67)*18)/(18-1)</f>
        <v>-8.1137282814638684E-4</v>
      </c>
      <c r="AF75" s="29">
        <f>VAR(AF50:AF67)</f>
        <v>1.611465966797657E-2</v>
      </c>
      <c r="AG75" s="29">
        <f>AF76</f>
        <v>7.4556787335574724E-4</v>
      </c>
      <c r="AH75" s="29">
        <f>AF77</f>
        <v>4.9944360917334781E-3</v>
      </c>
      <c r="AI75" s="29">
        <f>AF78</f>
        <v>1.7634722683773534E-3</v>
      </c>
      <c r="AJ75" s="29">
        <f>AF79</f>
        <v>1.4134091684118091E-4</v>
      </c>
    </row>
    <row r="76" spans="2:40">
      <c r="B76" s="5" t="s">
        <v>290</v>
      </c>
      <c r="C76" s="29">
        <v>29.718548387096778</v>
      </c>
      <c r="D76" s="29">
        <v>37.459193548387098</v>
      </c>
      <c r="AB76" s="5" t="s">
        <v>421</v>
      </c>
      <c r="AC76" s="27">
        <f>(COVAR(AC50:AC67,AG50:AG67)*18)/(18-1)</f>
        <v>1.1870023082724239E-2</v>
      </c>
      <c r="AD76" s="29">
        <f>(COVAR(AD50:AD67,AG50:AG67)*18)/(18-1)</f>
        <v>6.9174642245628136E-3</v>
      </c>
      <c r="AE76" s="29">
        <f>(COVAR(AE50:AE67,AG50:AG67)*18)/(18-1)</f>
        <v>7.3120873689344413E-3</v>
      </c>
      <c r="AF76" s="29">
        <f>(COVAR(AF50:AF67,AG50:AG67)*18)/(18-1)</f>
        <v>7.4556787335574724E-4</v>
      </c>
      <c r="AG76" s="29">
        <f>VAR(AG50:AG67)</f>
        <v>1.592373862130839E-2</v>
      </c>
      <c r="AH76" s="29">
        <f>AG77</f>
        <v>-1.0693814266979941E-2</v>
      </c>
      <c r="AI76" s="29">
        <f>AG78</f>
        <v>7.6902705086736413E-3</v>
      </c>
      <c r="AJ76" s="29">
        <f>AG79</f>
        <v>-1.6142559909267707E-3</v>
      </c>
    </row>
    <row r="77" spans="2:40">
      <c r="B77" s="5" t="s">
        <v>291</v>
      </c>
      <c r="C77" s="29">
        <v>23.63661290322581</v>
      </c>
      <c r="D77" s="29">
        <v>42.711774193548393</v>
      </c>
      <c r="AB77" s="5" t="s">
        <v>422</v>
      </c>
      <c r="AC77" s="27">
        <f>(COVAR(AC50:AC67,AH50:AH67)*18)/(18-1)</f>
        <v>-1.3846581826116431E-2</v>
      </c>
      <c r="AD77" s="29">
        <f>(COVAR(AD50:AD67,AH50:AH67)*18)/(18-1)</f>
        <v>5.0747635894581565E-4</v>
      </c>
      <c r="AE77" s="29">
        <f>(COVAR(AE50:AE67,AH50:AH67)*18)/(18-1)</f>
        <v>-8.0980383214038915E-3</v>
      </c>
      <c r="AF77" s="29">
        <f>(COVAR(AF50:AF67,AH50:AH67)*18)/(18-1)</f>
        <v>4.9944360917334781E-3</v>
      </c>
      <c r="AG77" s="29">
        <f>(COVAR(AG50:AG67,AH50:AH67)*18)/(18-1)</f>
        <v>-1.0693814266979941E-2</v>
      </c>
      <c r="AH77" s="29">
        <f>VAR(AH50:AH67)</f>
        <v>1.5368873715677241E-2</v>
      </c>
      <c r="AI77" s="29">
        <f>AH78</f>
        <v>-5.0742399786323422E-3</v>
      </c>
      <c r="AJ77" s="29">
        <f>AH79</f>
        <v>9.0903860878085334E-4</v>
      </c>
    </row>
    <row r="78" spans="2:40">
      <c r="B78" s="5" t="s">
        <v>292</v>
      </c>
      <c r="C78" s="29">
        <f>AVERAGE(C75:C77)</f>
        <v>23.774838709677425</v>
      </c>
      <c r="D78" s="29">
        <f>AVERAGE(D75:D77)</f>
        <v>39.163978494623656</v>
      </c>
      <c r="AB78" s="5" t="s">
        <v>423</v>
      </c>
      <c r="AC78" s="27">
        <f>(COVAR(AC50:AC67,AI50:AI67)*18)/(18-1)</f>
        <v>1.0695466430422932E-2</v>
      </c>
      <c r="AD78" s="29">
        <f>(COVAR(AD50:AD67,AI50:AI67)*18)/(18-1)</f>
        <v>5.8199123329001077E-3</v>
      </c>
      <c r="AE78" s="29">
        <f>(COVAR(AE50:AE67,AI50:AI67)*18)/(18-1)</f>
        <v>2.4928409152971506E-3</v>
      </c>
      <c r="AF78" s="29">
        <f>(COVAR(AF50:AF67,AI50:AI67)*18)/(18-1)</f>
        <v>1.7634722683773534E-3</v>
      </c>
      <c r="AG78" s="29">
        <f>(COVAR(AG50:AG67,AI50:AI67)*18)/(18-1)</f>
        <v>7.6902705086736413E-3</v>
      </c>
      <c r="AH78" s="29">
        <f>(COVAR(AH50:AH67,AI50:AI67)*18)/(18-1)</f>
        <v>-5.0742399786323422E-3</v>
      </c>
      <c r="AI78" s="29">
        <f>VAR(AI50:AI67)</f>
        <v>1.0716996460117459E-2</v>
      </c>
      <c r="AJ78" s="29">
        <f>AI79</f>
        <v>-3.0390505462090035E-3</v>
      </c>
    </row>
    <row r="79" spans="2:40">
      <c r="AB79" s="8" t="s">
        <v>348</v>
      </c>
      <c r="AC79" s="61">
        <f>(COVAR(AC50:AC67,AJ50:AJ67)*18)/(18-1)</f>
        <v>-2.4614983111196261E-3</v>
      </c>
      <c r="AD79" s="41">
        <f>(COVAR(AD50:AD67,AJ50:AJ67)*18)/(18-1)</f>
        <v>-1.8827350006052604E-3</v>
      </c>
      <c r="AE79" s="41">
        <f>(COVAR(AE50:AE67,AJ50:AJ67)*18)/(18-1)</f>
        <v>-1.9284117094242123E-4</v>
      </c>
      <c r="AF79" s="41">
        <f>(COVAR(AF50:AF67,AJ50:AJ67)*18)/(18-1)</f>
        <v>1.4134091684118091E-4</v>
      </c>
      <c r="AG79" s="41">
        <f>(COVAR(AG50:AG67,AJ50:AJ67)*18)/(18-1)</f>
        <v>-1.6142559909267707E-3</v>
      </c>
      <c r="AH79" s="41">
        <f>(COVAR(AH50:AH67,AJ50:AJ67)*18)/(18-1)</f>
        <v>9.0903860878085334E-4</v>
      </c>
      <c r="AI79" s="41">
        <f>(COVAR(AI50:AI67,AJ50:AJ67)*18)/(18-1)</f>
        <v>-3.0390505462090035E-3</v>
      </c>
      <c r="AJ79" s="41">
        <f>VAR(AJ50:AJ67)</f>
        <v>5.6167707599030781E-3</v>
      </c>
    </row>
    <row r="80" spans="2:40">
      <c r="B80" s="33" t="s">
        <v>295</v>
      </c>
      <c r="C80" s="29"/>
      <c r="D80" s="29"/>
    </row>
    <row r="81" spans="2:36">
      <c r="B81" s="5" t="s">
        <v>289</v>
      </c>
      <c r="C81" s="29">
        <v>15.383064516129034</v>
      </c>
      <c r="D81" s="29">
        <v>38.66935483870968</v>
      </c>
    </row>
    <row r="82" spans="2:36" ht="13" thickBot="1">
      <c r="B82" s="5" t="s">
        <v>290</v>
      </c>
      <c r="C82" s="29">
        <v>35.423387096774199</v>
      </c>
      <c r="D82" s="29">
        <v>38.387096774193552</v>
      </c>
      <c r="AB82" s="9" t="s">
        <v>535</v>
      </c>
      <c r="AC82" s="9"/>
      <c r="AD82" s="9"/>
      <c r="AE82" s="9"/>
    </row>
    <row r="83" spans="2:36" ht="13" thickTop="1">
      <c r="B83" s="5" t="s">
        <v>291</v>
      </c>
      <c r="C83" s="29">
        <v>25.262096774193552</v>
      </c>
      <c r="D83" s="29">
        <v>44.314516129032263</v>
      </c>
      <c r="AB83" s="10"/>
      <c r="AC83" s="53" t="s">
        <v>164</v>
      </c>
      <c r="AD83" s="11" t="s">
        <v>165</v>
      </c>
      <c r="AE83" s="11" t="s">
        <v>331</v>
      </c>
    </row>
    <row r="84" spans="2:36">
      <c r="B84" s="5" t="s">
        <v>292</v>
      </c>
      <c r="C84" s="29">
        <f>AVERAGE(C81:C83)</f>
        <v>25.356182795698928</v>
      </c>
      <c r="D84" s="29">
        <f>AVERAGE(D81:D83)</f>
        <v>40.456989247311832</v>
      </c>
      <c r="AB84" s="5" t="s">
        <v>279</v>
      </c>
      <c r="AC84" s="27">
        <v>7.5834048448621183E-2</v>
      </c>
      <c r="AD84" s="29">
        <v>45.258701830079588</v>
      </c>
      <c r="AE84" s="29">
        <v>45.258701830079588</v>
      </c>
    </row>
    <row r="85" spans="2:36">
      <c r="AB85" s="5" t="s">
        <v>248</v>
      </c>
      <c r="AC85" s="27">
        <v>5.0737002140370642E-2</v>
      </c>
      <c r="AD85" s="29">
        <v>30.280472935305831</v>
      </c>
      <c r="AE85" s="29">
        <v>75.539174765385411</v>
      </c>
    </row>
    <row r="86" spans="2:36">
      <c r="B86" s="33" t="s">
        <v>476</v>
      </c>
      <c r="C86" s="29"/>
      <c r="D86" s="29"/>
      <c r="AB86" s="5" t="s">
        <v>249</v>
      </c>
      <c r="AC86" s="27">
        <v>1.9855699735342104E-2</v>
      </c>
      <c r="AD86" s="29">
        <v>11.85012817241696</v>
      </c>
      <c r="AE86" s="29">
        <v>87.38930293780237</v>
      </c>
    </row>
    <row r="87" spans="2:36">
      <c r="B87" s="5" t="s">
        <v>289</v>
      </c>
      <c r="C87" s="29">
        <v>33.203225806451613</v>
      </c>
      <c r="D87" s="29">
        <v>68.761290322580649</v>
      </c>
      <c r="AB87" s="5" t="s">
        <v>250</v>
      </c>
      <c r="AC87" s="27">
        <v>9.005246059176273E-3</v>
      </c>
      <c r="AD87" s="29">
        <v>5.3744426762985062</v>
      </c>
      <c r="AE87" s="29">
        <v>92.76374561410087</v>
      </c>
    </row>
    <row r="88" spans="2:36">
      <c r="B88" s="5" t="s">
        <v>290</v>
      </c>
      <c r="C88" s="29">
        <v>48.509677419354837</v>
      </c>
      <c r="D88" s="29">
        <v>68.99677419354839</v>
      </c>
      <c r="AB88" s="5" t="s">
        <v>251</v>
      </c>
      <c r="AC88" s="27">
        <v>4.5476944568281913E-3</v>
      </c>
      <c r="AD88" s="29">
        <v>2.7141205256282892</v>
      </c>
      <c r="AE88" s="29">
        <v>95.477866139729159</v>
      </c>
    </row>
    <row r="89" spans="2:36">
      <c r="B89" s="5" t="s">
        <v>291</v>
      </c>
      <c r="C89" s="29">
        <v>40.974193548387092</v>
      </c>
      <c r="D89" s="29">
        <v>72.058064516129036</v>
      </c>
      <c r="H89" s="2"/>
      <c r="AB89" s="5" t="s">
        <v>252</v>
      </c>
      <c r="AC89" s="27">
        <v>3.6072195143400879E-3</v>
      </c>
      <c r="AD89" s="29">
        <v>2.1528334010253003</v>
      </c>
      <c r="AE89" s="29">
        <v>97.630699540754463</v>
      </c>
    </row>
    <row r="90" spans="2:36">
      <c r="B90" s="5" t="s">
        <v>292</v>
      </c>
      <c r="C90" s="29">
        <f>AVERAGE(C87:C89)</f>
        <v>40.895698924731185</v>
      </c>
      <c r="D90" s="29">
        <f>AVERAGE(D87:D89)</f>
        <v>69.938709677419354</v>
      </c>
      <c r="G90" s="34"/>
      <c r="H90" s="2"/>
      <c r="AB90" s="5" t="s">
        <v>253</v>
      </c>
      <c r="AC90" s="27">
        <v>2.6022363663156379E-3</v>
      </c>
      <c r="AD90" s="29">
        <v>1.5530469782878986</v>
      </c>
      <c r="AE90" s="29">
        <v>99.183746519042359</v>
      </c>
    </row>
    <row r="91" spans="2:36">
      <c r="H91" s="2"/>
      <c r="AB91" s="8" t="s">
        <v>254</v>
      </c>
      <c r="AC91" s="61">
        <v>1.367688500074436E-3</v>
      </c>
      <c r="AD91" s="41">
        <v>0.81625348095764427</v>
      </c>
      <c r="AE91" s="41">
        <v>100</v>
      </c>
    </row>
    <row r="92" spans="2:36">
      <c r="B92" s="33" t="s">
        <v>454</v>
      </c>
      <c r="C92" s="29"/>
      <c r="D92" s="29"/>
      <c r="H92" s="2"/>
    </row>
    <row r="93" spans="2:36">
      <c r="B93" s="5" t="s">
        <v>289</v>
      </c>
      <c r="C93" s="29">
        <v>10.777741935483871</v>
      </c>
      <c r="D93" s="29">
        <v>23.978387096774192</v>
      </c>
      <c r="H93" s="2"/>
    </row>
    <row r="94" spans="2:36" ht="13" thickBot="1">
      <c r="B94" s="5" t="s">
        <v>290</v>
      </c>
      <c r="C94" s="29">
        <v>18.213548387096772</v>
      </c>
      <c r="D94" s="29">
        <v>23.811290322580643</v>
      </c>
      <c r="H94" s="2"/>
      <c r="AB94" s="9" t="s">
        <v>381</v>
      </c>
      <c r="AC94" s="9"/>
      <c r="AD94" s="9"/>
      <c r="AE94" s="9"/>
      <c r="AF94" s="9"/>
      <c r="AG94" s="9"/>
      <c r="AH94" s="9"/>
      <c r="AI94" s="9"/>
      <c r="AJ94" s="9"/>
    </row>
    <row r="95" spans="2:36" ht="13" thickTop="1">
      <c r="B95" s="5" t="s">
        <v>291</v>
      </c>
      <c r="C95" s="29">
        <v>14.788064516129031</v>
      </c>
      <c r="D95" s="29">
        <v>26.150645161290321</v>
      </c>
      <c r="G95" s="34"/>
      <c r="H95" s="2"/>
      <c r="AB95" s="11" t="s">
        <v>380</v>
      </c>
      <c r="AC95" s="53" t="s">
        <v>279</v>
      </c>
      <c r="AD95" s="11" t="s">
        <v>248</v>
      </c>
      <c r="AE95" s="11" t="s">
        <v>249</v>
      </c>
      <c r="AF95" s="11" t="s">
        <v>250</v>
      </c>
      <c r="AG95" s="11" t="s">
        <v>251</v>
      </c>
      <c r="AH95" s="11" t="s">
        <v>252</v>
      </c>
      <c r="AI95" s="11" t="s">
        <v>253</v>
      </c>
      <c r="AJ95" s="11" t="s">
        <v>254</v>
      </c>
    </row>
    <row r="96" spans="2:36">
      <c r="B96" s="5" t="s">
        <v>292</v>
      </c>
      <c r="C96" s="29">
        <f>AVERAGE(C93:C95)</f>
        <v>14.593118279569891</v>
      </c>
      <c r="D96" s="29">
        <f>AVERAGE(D93:D95)</f>
        <v>24.646774193548385</v>
      </c>
      <c r="H96" s="2"/>
      <c r="AB96" s="5" t="s">
        <v>417</v>
      </c>
      <c r="AC96" s="27">
        <v>0.84109597657457091</v>
      </c>
      <c r="AD96" s="29">
        <v>4.1843796751884932E-2</v>
      </c>
      <c r="AE96" s="29">
        <v>0.49426499593084144</v>
      </c>
      <c r="AF96" s="29">
        <v>-3.1693744765238195E-2</v>
      </c>
      <c r="AG96" s="29">
        <v>-1.6608381423058843E-2</v>
      </c>
      <c r="AH96" s="29">
        <v>-6.0609735210922694E-2</v>
      </c>
      <c r="AI96" s="29">
        <v>-0.1577856967598934</v>
      </c>
      <c r="AJ96" s="29">
        <v>-0.12906808577592091</v>
      </c>
    </row>
    <row r="97" spans="2:36">
      <c r="H97" s="2"/>
      <c r="AB97" s="5" t="s">
        <v>418</v>
      </c>
      <c r="AC97" s="27">
        <v>-0.17610256186971954</v>
      </c>
      <c r="AD97" s="29">
        <v>0.79732412480006531</v>
      </c>
      <c r="AE97" s="29">
        <v>4.0212982789154222E-2</v>
      </c>
      <c r="AF97" s="29">
        <v>-7.0850910484813998E-2</v>
      </c>
      <c r="AG97" s="29">
        <v>-0.21590424476927145</v>
      </c>
      <c r="AH97" s="29">
        <v>-0.17712816406334364</v>
      </c>
      <c r="AI97" s="29">
        <v>-9.6090498393924251E-2</v>
      </c>
      <c r="AJ97" s="29">
        <v>-0.4892880326739763</v>
      </c>
    </row>
    <row r="98" spans="2:36">
      <c r="B98" s="33" t="s">
        <v>455</v>
      </c>
      <c r="C98" s="29"/>
      <c r="D98" s="29"/>
      <c r="H98" s="2"/>
      <c r="AB98" s="5" t="s">
        <v>419</v>
      </c>
      <c r="AC98" s="27">
        <v>0.24001181755612916</v>
      </c>
      <c r="AD98" s="29">
        <v>0.1052311703195255</v>
      </c>
      <c r="AE98" s="29">
        <v>-0.20250704685954646</v>
      </c>
      <c r="AF98" s="29">
        <v>-0.46795660632261332</v>
      </c>
      <c r="AG98" s="29">
        <v>-0.25180812095908384</v>
      </c>
      <c r="AH98" s="29">
        <v>0.41217833764404865</v>
      </c>
      <c r="AI98" s="29">
        <v>0.66107806015896442</v>
      </c>
      <c r="AJ98" s="29">
        <v>-3.1713173451103284E-2</v>
      </c>
    </row>
    <row r="99" spans="2:36">
      <c r="B99" s="5" t="s">
        <v>289</v>
      </c>
      <c r="C99" s="29">
        <v>26.709677419354836</v>
      </c>
      <c r="D99" s="29">
        <v>41.41935483870968</v>
      </c>
      <c r="H99" s="2"/>
      <c r="AB99" s="5" t="s">
        <v>420</v>
      </c>
      <c r="AC99" s="27">
        <v>-0.12929875796719539</v>
      </c>
      <c r="AD99" s="29">
        <v>0.45947436437995987</v>
      </c>
      <c r="AE99" s="29">
        <v>0.38750470152818084</v>
      </c>
      <c r="AF99" s="29">
        <v>-0.16708383739149615</v>
      </c>
      <c r="AG99" s="29">
        <v>0.1537929249215684</v>
      </c>
      <c r="AH99" s="29">
        <v>7.9931656007525401E-2</v>
      </c>
      <c r="AI99" s="29">
        <v>1.8994438043087855E-2</v>
      </c>
      <c r="AJ99" s="29">
        <v>0.75079032704027993</v>
      </c>
    </row>
    <row r="100" spans="2:36">
      <c r="B100" s="5" t="s">
        <v>290</v>
      </c>
      <c r="C100" s="29">
        <v>42.967741935483872</v>
      </c>
      <c r="D100" s="29">
        <v>42</v>
      </c>
      <c r="G100" s="34"/>
      <c r="H100" s="2"/>
      <c r="AB100" s="5" t="s">
        <v>421</v>
      </c>
      <c r="AC100" s="27">
        <v>0.25174977703589191</v>
      </c>
      <c r="AD100" s="29">
        <v>0.28238156363797401</v>
      </c>
      <c r="AE100" s="29">
        <v>-0.48598747443747559</v>
      </c>
      <c r="AF100" s="29">
        <v>6.4203888980820856E-2</v>
      </c>
      <c r="AG100" s="29">
        <v>0.50901479382807335</v>
      </c>
      <c r="AH100" s="29">
        <v>0.48531400153054538</v>
      </c>
      <c r="AI100" s="29">
        <v>-0.34902728746968109</v>
      </c>
      <c r="AJ100" s="29">
        <v>-1.1443329651088711E-2</v>
      </c>
    </row>
    <row r="101" spans="2:36">
      <c r="B101" s="5" t="s">
        <v>291</v>
      </c>
      <c r="C101" s="29">
        <v>34.838709677419352</v>
      </c>
      <c r="D101" s="29">
        <v>53.419354838709673</v>
      </c>
      <c r="H101" s="2"/>
      <c r="AB101" s="5" t="s">
        <v>422</v>
      </c>
      <c r="AC101" s="27">
        <v>-0.29744825078448051</v>
      </c>
      <c r="AD101" s="29">
        <v>-8.3161502997896694E-2</v>
      </c>
      <c r="AE101" s="29">
        <v>0.5608141152418552</v>
      </c>
      <c r="AF101" s="29">
        <v>0.18961361151254194</v>
      </c>
      <c r="AG101" s="29">
        <v>0.28084441482611588</v>
      </c>
      <c r="AH101" s="29">
        <v>0.55745233183916099</v>
      </c>
      <c r="AI101" s="29">
        <v>0.16896234107850908</v>
      </c>
      <c r="AJ101" s="29">
        <v>-0.36873832006502494</v>
      </c>
    </row>
    <row r="102" spans="2:36">
      <c r="B102" s="5" t="s">
        <v>292</v>
      </c>
      <c r="C102" s="29">
        <f>AVERAGE(C99:C101)</f>
        <v>34.838709677419352</v>
      </c>
      <c r="D102" s="29">
        <f>AVERAGE(D99:D101)</f>
        <v>45.612903225806456</v>
      </c>
      <c r="H102" s="2"/>
      <c r="AB102" s="5" t="s">
        <v>423</v>
      </c>
      <c r="AC102" s="27">
        <v>0.18302536812409098</v>
      </c>
      <c r="AD102" s="29">
        <v>0.22340390091085635</v>
      </c>
      <c r="AE102" s="29">
        <v>-0.10654308777938375</v>
      </c>
      <c r="AF102" s="29">
        <v>0.67424785087135197</v>
      </c>
      <c r="AG102" s="29">
        <v>0.22683309546565814</v>
      </c>
      <c r="AH102" s="29">
        <v>-0.23919745366118175</v>
      </c>
      <c r="AI102" s="29">
        <v>0.58124763741104357</v>
      </c>
      <c r="AJ102" s="29">
        <v>6.4135221915926702E-2</v>
      </c>
    </row>
    <row r="103" spans="2:36">
      <c r="H103" s="2"/>
      <c r="AB103" s="8" t="s">
        <v>348</v>
      </c>
      <c r="AC103" s="61">
        <v>-4.3242421361517368E-2</v>
      </c>
      <c r="AD103" s="41">
        <v>-6.1388597885334788E-2</v>
      </c>
      <c r="AE103" s="41">
        <v>2.9467021571229976E-2</v>
      </c>
      <c r="AF103" s="41">
        <v>-0.50238395224375532</v>
      </c>
      <c r="AG103" s="41">
        <v>0.69038179751992901</v>
      </c>
      <c r="AH103" s="41">
        <v>-0.43031827482177915</v>
      </c>
      <c r="AI103" s="41">
        <v>0.2006692891779823</v>
      </c>
      <c r="AJ103" s="41">
        <v>-0.19757172014358027</v>
      </c>
    </row>
    <row r="104" spans="2:36">
      <c r="B104" s="33" t="s">
        <v>456</v>
      </c>
      <c r="C104" s="29"/>
      <c r="D104" s="29"/>
      <c r="H104" s="2"/>
    </row>
    <row r="105" spans="2:36">
      <c r="B105" s="5" t="s">
        <v>289</v>
      </c>
      <c r="C105" s="29">
        <v>46.358064516129041</v>
      </c>
      <c r="D105" s="29">
        <v>80.464354838709681</v>
      </c>
      <c r="G105" s="34"/>
      <c r="H105" s="2"/>
    </row>
    <row r="106" spans="2:36" ht="13" thickBot="1">
      <c r="B106" s="5" t="s">
        <v>290</v>
      </c>
      <c r="C106" s="29">
        <v>72.18612903225808</v>
      </c>
      <c r="D106" s="29">
        <v>80.13322580645162</v>
      </c>
      <c r="H106" s="2"/>
      <c r="AB106" s="9" t="s">
        <v>536</v>
      </c>
      <c r="AC106" s="9"/>
      <c r="AD106" s="9"/>
      <c r="AE106" s="9"/>
      <c r="AF106" s="9"/>
      <c r="AG106" s="9"/>
      <c r="AH106" s="9"/>
      <c r="AI106" s="9"/>
      <c r="AJ106" s="9"/>
    </row>
    <row r="107" spans="2:36" ht="13" thickTop="1">
      <c r="B107" s="5" t="s">
        <v>291</v>
      </c>
      <c r="C107" s="29">
        <v>59.603225806451618</v>
      </c>
      <c r="D107" s="29">
        <v>99.007580645161298</v>
      </c>
      <c r="H107" s="2"/>
      <c r="AB107" s="67" t="s">
        <v>160</v>
      </c>
      <c r="AC107" s="53" t="s">
        <v>279</v>
      </c>
      <c r="AD107" s="11" t="s">
        <v>248</v>
      </c>
      <c r="AE107" s="11" t="s">
        <v>249</v>
      </c>
      <c r="AF107" s="53" t="s">
        <v>250</v>
      </c>
      <c r="AG107" s="11" t="s">
        <v>251</v>
      </c>
      <c r="AH107" s="11" t="s">
        <v>252</v>
      </c>
      <c r="AI107" s="53" t="s">
        <v>253</v>
      </c>
      <c r="AJ107" s="11" t="s">
        <v>254</v>
      </c>
    </row>
    <row r="108" spans="2:36">
      <c r="B108" s="5" t="s">
        <v>292</v>
      </c>
      <c r="C108" s="29">
        <f>AVERAGE(C105:C107)</f>
        <v>59.382473118279584</v>
      </c>
      <c r="D108" s="29">
        <f>AVERAGE(D105:D107)</f>
        <v>86.535053763440871</v>
      </c>
      <c r="H108" s="2"/>
      <c r="AB108" s="33" t="s">
        <v>537</v>
      </c>
      <c r="AC108" s="27">
        <v>0.30188348774801099</v>
      </c>
      <c r="AD108" s="29">
        <v>0.47176217865039832</v>
      </c>
      <c r="AE108" s="29">
        <v>8.6105430129762475E-2</v>
      </c>
      <c r="AF108" s="29">
        <v>0.21942749999973102</v>
      </c>
      <c r="AG108" s="29">
        <v>-1.0975191110097829E-2</v>
      </c>
      <c r="AH108" s="29">
        <v>-3.3473665880892164E-2</v>
      </c>
      <c r="AI108" s="29">
        <v>2.1224200121015006E-2</v>
      </c>
      <c r="AJ108" s="29">
        <v>2.2180356478440695E-2</v>
      </c>
    </row>
    <row r="109" spans="2:36">
      <c r="H109" s="2"/>
      <c r="AB109" s="33" t="s">
        <v>306</v>
      </c>
      <c r="AC109" s="27">
        <v>5.560940308343304E-2</v>
      </c>
      <c r="AD109" s="29">
        <v>5.8561267423965967E-2</v>
      </c>
      <c r="AE109" s="29">
        <v>4.3425116099051558E-2</v>
      </c>
      <c r="AF109" s="29">
        <v>0.18196513066666509</v>
      </c>
      <c r="AG109" s="29">
        <v>3.3480893246132792E-3</v>
      </c>
      <c r="AH109" s="29">
        <v>-1.5762298202796565E-2</v>
      </c>
      <c r="AI109" s="29">
        <v>-3.6159719767695934E-2</v>
      </c>
      <c r="AJ109" s="29">
        <v>1.7848633582051368E-3</v>
      </c>
    </row>
    <row r="110" spans="2:36">
      <c r="B110" s="33" t="s">
        <v>102</v>
      </c>
      <c r="C110" s="29"/>
      <c r="D110" s="29"/>
      <c r="G110" s="34"/>
      <c r="H110" s="2"/>
      <c r="AB110" s="33" t="s">
        <v>307</v>
      </c>
      <c r="AC110" s="27">
        <v>0.32772733017656824</v>
      </c>
      <c r="AD110" s="29">
        <v>6.4674044708138839E-2</v>
      </c>
      <c r="AE110" s="29">
        <v>-0.12127603446766269</v>
      </c>
      <c r="AF110" s="29">
        <v>-5.9874341154143196E-2</v>
      </c>
      <c r="AG110" s="29">
        <v>5.6985945777365293E-2</v>
      </c>
      <c r="AH110" s="29">
        <v>-5.1917652678642977E-2</v>
      </c>
      <c r="AI110" s="29">
        <v>0.10029812189015851</v>
      </c>
      <c r="AJ110" s="29">
        <v>-4.9601080511481745E-2</v>
      </c>
    </row>
    <row r="111" spans="2:36">
      <c r="B111" s="5" t="s">
        <v>289</v>
      </c>
      <c r="C111" s="29">
        <v>21.522580645161291</v>
      </c>
      <c r="D111" s="29">
        <v>43.762580645161293</v>
      </c>
      <c r="H111" s="2"/>
      <c r="AB111" s="33" t="s">
        <v>308</v>
      </c>
      <c r="AC111" s="27">
        <v>0.33350996571667241</v>
      </c>
      <c r="AD111" s="29">
        <v>0.2769558210109786</v>
      </c>
      <c r="AE111" s="29">
        <v>4.4795913614169222E-2</v>
      </c>
      <c r="AF111" s="29">
        <v>-0.10056900501058172</v>
      </c>
      <c r="AG111" s="29">
        <v>-3.5405349259548281E-2</v>
      </c>
      <c r="AH111" s="29">
        <v>3.8804560038355418E-2</v>
      </c>
      <c r="AI111" s="29">
        <v>-2.6241990025813157E-2</v>
      </c>
      <c r="AJ111" s="29">
        <v>-1.0244727011437839E-2</v>
      </c>
    </row>
    <row r="112" spans="2:36">
      <c r="B112" s="5" t="s">
        <v>290</v>
      </c>
      <c r="C112" s="29">
        <v>39.816774193548383</v>
      </c>
      <c r="D112" s="29">
        <v>45.01806451612903</v>
      </c>
      <c r="H112" s="2"/>
      <c r="AB112" s="33" t="s">
        <v>427</v>
      </c>
      <c r="AC112" s="27">
        <v>-3.2250918265915533E-3</v>
      </c>
      <c r="AD112" s="29">
        <v>-0.23542526025038588</v>
      </c>
      <c r="AE112" s="29">
        <v>6.6113121025283467E-2</v>
      </c>
      <c r="AF112" s="29">
        <v>1.5962165571893307E-2</v>
      </c>
      <c r="AG112" s="29">
        <v>-4.5531999250704627E-2</v>
      </c>
      <c r="AH112" s="29">
        <v>-7.0085960923698815E-2</v>
      </c>
      <c r="AI112" s="29">
        <v>2.7735925879276247E-2</v>
      </c>
      <c r="AJ112" s="29">
        <v>-6.2117228182536857E-2</v>
      </c>
    </row>
    <row r="113" spans="2:36">
      <c r="B113" s="5" t="s">
        <v>291</v>
      </c>
      <c r="C113" s="29">
        <v>29.95225806451613</v>
      </c>
      <c r="D113" s="29">
        <v>51.654193548387099</v>
      </c>
      <c r="H113" s="2"/>
      <c r="AB113" s="33" t="s">
        <v>428</v>
      </c>
      <c r="AC113" s="27">
        <v>1.9103620306406888E-2</v>
      </c>
      <c r="AD113" s="29">
        <v>-0.30500864933206179</v>
      </c>
      <c r="AE113" s="29">
        <v>7.8395245618154655E-2</v>
      </c>
      <c r="AF113" s="29">
        <v>-5.0733393418835593E-3</v>
      </c>
      <c r="AG113" s="29">
        <v>0.14726691471858971</v>
      </c>
      <c r="AH113" s="29">
        <v>-7.9941247315922004E-2</v>
      </c>
      <c r="AI113" s="29">
        <v>-3.4181945297364569E-2</v>
      </c>
      <c r="AJ113" s="29">
        <v>5.0185864931664617E-2</v>
      </c>
    </row>
    <row r="114" spans="2:36">
      <c r="B114" s="5" t="s">
        <v>292</v>
      </c>
      <c r="C114" s="29">
        <f>AVERAGE(C111:C113)</f>
        <v>30.430537634408598</v>
      </c>
      <c r="D114" s="29">
        <f>AVERAGE(D111:D113)</f>
        <v>46.811612903225807</v>
      </c>
      <c r="H114" s="2"/>
      <c r="AB114" s="33" t="s">
        <v>103</v>
      </c>
      <c r="AC114" s="27">
        <v>-0.18450569286451651</v>
      </c>
      <c r="AD114" s="29">
        <v>0.21584201004477729</v>
      </c>
      <c r="AE114" s="29">
        <v>-7.7895157821096517E-3</v>
      </c>
      <c r="AF114" s="29">
        <v>-9.2318473786701133E-2</v>
      </c>
      <c r="AG114" s="29">
        <v>5.3042285355475449E-2</v>
      </c>
      <c r="AH114" s="29">
        <v>-4.8602478354540936E-2</v>
      </c>
      <c r="AI114" s="29">
        <v>-1.1063224180197995E-2</v>
      </c>
      <c r="AJ114" s="29">
        <v>-3.6963753771144789E-2</v>
      </c>
    </row>
    <row r="115" spans="2:36">
      <c r="B115" s="7"/>
      <c r="C115" s="7"/>
      <c r="D115" s="7"/>
      <c r="AB115" s="33" t="s">
        <v>293</v>
      </c>
      <c r="AC115" s="27">
        <v>-0.12030236017223717</v>
      </c>
      <c r="AD115" s="29">
        <v>3.8665373307516931E-2</v>
      </c>
      <c r="AE115" s="29">
        <v>-8.9128049983277197E-2</v>
      </c>
      <c r="AF115" s="29">
        <v>-1.416417873285198E-2</v>
      </c>
      <c r="AG115" s="29">
        <v>-6.7128445870470899E-2</v>
      </c>
      <c r="AH115" s="29">
        <v>4.9047773749320095E-2</v>
      </c>
      <c r="AI115" s="29">
        <v>-6.047856238308115E-2</v>
      </c>
      <c r="AJ115" s="29">
        <v>-2.0325081703398265E-2</v>
      </c>
    </row>
    <row r="116" spans="2:36">
      <c r="AB116" s="33" t="s">
        <v>104</v>
      </c>
      <c r="AC116" s="27">
        <v>0.12311336121378892</v>
      </c>
      <c r="AD116" s="29">
        <v>-0.24741403166516229</v>
      </c>
      <c r="AE116" s="29">
        <v>0.28650849289908248</v>
      </c>
      <c r="AF116" s="29">
        <v>-5.6260634908877734E-2</v>
      </c>
      <c r="AG116" s="29">
        <v>-9.7034590008861624E-2</v>
      </c>
      <c r="AH116" s="29">
        <v>3.0604048486266536E-2</v>
      </c>
      <c r="AI116" s="29">
        <v>7.2973128296640377E-2</v>
      </c>
      <c r="AJ116" s="29">
        <v>-1.9962277603044064E-3</v>
      </c>
    </row>
    <row r="117" spans="2:36">
      <c r="AB117" s="33" t="s">
        <v>529</v>
      </c>
      <c r="AC117" s="27">
        <v>6.4544236842307395E-2</v>
      </c>
      <c r="AD117" s="29">
        <v>-0.18059849990910098</v>
      </c>
      <c r="AE117" s="29">
        <v>-2.8195914464472387E-2</v>
      </c>
      <c r="AF117" s="29">
        <v>3.2131469439498947E-2</v>
      </c>
      <c r="AG117" s="29">
        <v>7.0255121290054463E-3</v>
      </c>
      <c r="AH117" s="29">
        <v>6.3124252761408595E-2</v>
      </c>
      <c r="AI117" s="29">
        <v>-9.6249512246876917E-2</v>
      </c>
      <c r="AJ117" s="29">
        <v>-4.5904764924714153E-2</v>
      </c>
    </row>
    <row r="118" spans="2:36">
      <c r="AB118" s="33" t="s">
        <v>530</v>
      </c>
      <c r="AC118" s="27">
        <v>8.738121826588513E-2</v>
      </c>
      <c r="AD118" s="29">
        <v>-0.15623201240093051</v>
      </c>
      <c r="AE118" s="29">
        <v>9.5056979595193575E-2</v>
      </c>
      <c r="AF118" s="29">
        <v>1.1309442442404678E-2</v>
      </c>
      <c r="AG118" s="29">
        <v>-1.4753558245780779E-2</v>
      </c>
      <c r="AH118" s="29">
        <v>2.4647823822030297E-2</v>
      </c>
      <c r="AI118" s="29">
        <v>-3.6496535134268281E-2</v>
      </c>
      <c r="AJ118" s="29">
        <v>1.3226988773285282E-2</v>
      </c>
    </row>
    <row r="119" spans="2:36">
      <c r="AB119" s="33" t="s">
        <v>531</v>
      </c>
      <c r="AC119" s="27">
        <v>-0.45539834263196632</v>
      </c>
      <c r="AD119" s="29">
        <v>-4.6993010037819152E-2</v>
      </c>
      <c r="AE119" s="29">
        <v>3.5811999299213547E-2</v>
      </c>
      <c r="AF119" s="29">
        <v>1.8410839320418919E-3</v>
      </c>
      <c r="AG119" s="29">
        <v>1.0621949063689309E-2</v>
      </c>
      <c r="AH119" s="29">
        <v>1.623892402227875E-2</v>
      </c>
      <c r="AI119" s="29">
        <v>5.7087170135567362E-2</v>
      </c>
      <c r="AJ119" s="29">
        <v>5.5026594170387105E-2</v>
      </c>
    </row>
    <row r="120" spans="2:36">
      <c r="AB120" s="33" t="s">
        <v>475</v>
      </c>
      <c r="AC120" s="27">
        <v>0.17570949010643844</v>
      </c>
      <c r="AD120" s="29">
        <v>0.21937377508647141</v>
      </c>
      <c r="AE120" s="29">
        <v>0.10704125134575118</v>
      </c>
      <c r="AF120" s="29">
        <v>-0.13912135804150588</v>
      </c>
      <c r="AG120" s="29">
        <v>9.0783612065320846E-2</v>
      </c>
      <c r="AH120" s="29">
        <v>0.1070302881168809</v>
      </c>
      <c r="AI120" s="29">
        <v>1.8017791865734874E-3</v>
      </c>
      <c r="AJ120" s="29">
        <v>3.3276898992415711E-2</v>
      </c>
    </row>
    <row r="121" spans="2:36">
      <c r="AB121" s="33" t="s">
        <v>476</v>
      </c>
      <c r="AC121" s="27">
        <v>-5.4277855746358704E-2</v>
      </c>
      <c r="AD121" s="29">
        <v>0.15999670253792553</v>
      </c>
      <c r="AE121" s="29">
        <v>-0.16406693882398904</v>
      </c>
      <c r="AF121" s="29">
        <v>-0.13736322473408788</v>
      </c>
      <c r="AG121" s="29">
        <v>-0.11560903066701393</v>
      </c>
      <c r="AH121" s="29">
        <v>-0.11701885400006201</v>
      </c>
      <c r="AI121" s="29">
        <v>-4.3464504742354755E-2</v>
      </c>
      <c r="AJ121" s="29">
        <v>5.2849671031819319E-2</v>
      </c>
    </row>
    <row r="122" spans="2:36">
      <c r="AB122" s="33" t="s">
        <v>453</v>
      </c>
      <c r="AC122" s="27">
        <v>2.0122814549682747E-2</v>
      </c>
      <c r="AD122" s="29">
        <v>-0.26005753475452953</v>
      </c>
      <c r="AE122" s="29">
        <v>-4.8008065042666734E-2</v>
      </c>
      <c r="AF122" s="29">
        <v>4.606931558313522E-2</v>
      </c>
      <c r="AG122" s="29">
        <v>-7.6209695897815483E-2</v>
      </c>
      <c r="AH122" s="29">
        <v>1.9164791665310224E-2</v>
      </c>
      <c r="AI122" s="29">
        <v>1.7227894916397528E-2</v>
      </c>
      <c r="AJ122" s="29">
        <v>3.4855235560725562E-2</v>
      </c>
    </row>
    <row r="123" spans="2:36">
      <c r="AB123" s="33" t="s">
        <v>416</v>
      </c>
      <c r="AC123" s="27">
        <v>-0.29781371069881929</v>
      </c>
      <c r="AD123" s="29">
        <v>3.3045523278705038E-2</v>
      </c>
      <c r="AE123" s="29">
        <v>-0.30540156183649225</v>
      </c>
      <c r="AF123" s="29">
        <v>6.193186893771474E-2</v>
      </c>
      <c r="AG123" s="29">
        <v>2.4215197673228828E-3</v>
      </c>
      <c r="AH123" s="29">
        <v>8.9587285505090361E-2</v>
      </c>
      <c r="AI123" s="29">
        <v>6.6521834913969249E-2</v>
      </c>
      <c r="AJ123" s="29">
        <v>4.5888798599834132E-3</v>
      </c>
    </row>
    <row r="124" spans="2:36">
      <c r="AB124" s="33" t="s">
        <v>455</v>
      </c>
      <c r="AC124" s="27">
        <v>-0.69301237892963041</v>
      </c>
      <c r="AD124" s="29">
        <v>0.15912587149252666</v>
      </c>
      <c r="AE124" s="29">
        <v>0.13737813786373809</v>
      </c>
      <c r="AF124" s="29">
        <v>1.28956404639234E-2</v>
      </c>
      <c r="AG124" s="29">
        <v>3.4922797624991994E-2</v>
      </c>
      <c r="AH124" s="29">
        <v>-1.8387562456063926E-2</v>
      </c>
      <c r="AI124" s="29">
        <v>-1.2359407820212246E-2</v>
      </c>
      <c r="AJ124" s="29">
        <v>-3.9776101149839246E-2</v>
      </c>
    </row>
    <row r="125" spans="2:36">
      <c r="AB125" s="66" t="s">
        <v>456</v>
      </c>
      <c r="AC125" s="61">
        <v>0.29983050486092677</v>
      </c>
      <c r="AD125" s="41">
        <v>-0.26627356919141537</v>
      </c>
      <c r="AE125" s="41">
        <v>-0.2167656070887323</v>
      </c>
      <c r="AF125" s="41">
        <v>2.1210938673624981E-2</v>
      </c>
      <c r="AG125" s="41">
        <v>5.6229234483920212E-2</v>
      </c>
      <c r="AH125" s="41">
        <v>-3.0600283543219652E-3</v>
      </c>
      <c r="AI125" s="41">
        <v>-8.1746537417339386E-3</v>
      </c>
      <c r="AJ125" s="41">
        <v>-1.046388142069473E-3</v>
      </c>
    </row>
  </sheetData>
  <mergeCells count="1">
    <mergeCell ref="B30:D30"/>
  </mergeCells>
  <phoneticPr fontId="4"/>
  <pageMargins left="0.75" right="0.75" top="1" bottom="1" header="0.5" footer="0.5"/>
  <pageSetup paperSize="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2:BN126"/>
  <sheetViews>
    <sheetView workbookViewId="0">
      <selection activeCell="B2" sqref="B2"/>
    </sheetView>
  </sheetViews>
  <sheetFormatPr baseColWidth="10" defaultRowHeight="12" x14ac:dyDescent="0"/>
  <cols>
    <col min="2" max="2" width="14.1640625" customWidth="1"/>
    <col min="3" max="14" width="7" customWidth="1"/>
    <col min="16" max="16" width="4.1640625" customWidth="1"/>
    <col min="17" max="17" width="13.83203125" customWidth="1"/>
    <col min="18" max="29" width="7.5" customWidth="1"/>
    <col min="31" max="31" width="4.1640625" customWidth="1"/>
    <col min="32" max="32" width="13.83203125" customWidth="1"/>
    <col min="36" max="36" width="4.1640625" customWidth="1"/>
    <col min="37" max="37" width="13.83203125" customWidth="1"/>
    <col min="38" max="49" width="7.5" customWidth="1"/>
    <col min="51" max="51" width="4.1640625" customWidth="1"/>
    <col min="52" max="52" width="13.83203125" customWidth="1"/>
    <col min="53" max="64" width="7.5" customWidth="1"/>
  </cols>
  <sheetData>
    <row r="2" spans="2:2" ht="15">
      <c r="B2" s="22" t="s">
        <v>137</v>
      </c>
    </row>
    <row r="25" spans="1:64" ht="13" thickBot="1">
      <c r="B25" s="9" t="s">
        <v>58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Q25" s="9" t="s">
        <v>62</v>
      </c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13"/>
      <c r="AF25" s="9" t="s">
        <v>397</v>
      </c>
      <c r="AG25" s="9"/>
      <c r="AK25" s="9" t="s">
        <v>300</v>
      </c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Z25" s="9" t="s">
        <v>296</v>
      </c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</row>
    <row r="26" spans="1:64" ht="13" thickTop="1">
      <c r="B26" s="7" t="s">
        <v>59</v>
      </c>
      <c r="C26" s="8" t="s">
        <v>457</v>
      </c>
      <c r="D26" s="8" t="s">
        <v>458</v>
      </c>
      <c r="E26" s="8" t="s">
        <v>459</v>
      </c>
      <c r="F26" s="8" t="s">
        <v>460</v>
      </c>
      <c r="G26" s="8" t="s">
        <v>461</v>
      </c>
      <c r="H26" s="8" t="s">
        <v>462</v>
      </c>
      <c r="I26" s="8" t="s">
        <v>463</v>
      </c>
      <c r="J26" s="8" t="s">
        <v>464</v>
      </c>
      <c r="K26" s="8" t="s">
        <v>465</v>
      </c>
      <c r="L26" s="8" t="s">
        <v>466</v>
      </c>
      <c r="M26" s="8" t="s">
        <v>467</v>
      </c>
      <c r="N26" s="8" t="s">
        <v>468</v>
      </c>
      <c r="Q26" s="7" t="s">
        <v>59</v>
      </c>
      <c r="R26" s="8" t="s">
        <v>457</v>
      </c>
      <c r="S26" s="8" t="s">
        <v>458</v>
      </c>
      <c r="T26" s="8" t="s">
        <v>459</v>
      </c>
      <c r="U26" s="8" t="s">
        <v>460</v>
      </c>
      <c r="V26" s="8" t="s">
        <v>461</v>
      </c>
      <c r="W26" s="8" t="s">
        <v>462</v>
      </c>
      <c r="X26" s="8" t="s">
        <v>463</v>
      </c>
      <c r="Y26" s="8" t="s">
        <v>464</v>
      </c>
      <c r="Z26" s="8" t="s">
        <v>465</v>
      </c>
      <c r="AA26" s="8" t="s">
        <v>466</v>
      </c>
      <c r="AB26" s="8" t="s">
        <v>467</v>
      </c>
      <c r="AC26" s="8" t="s">
        <v>468</v>
      </c>
      <c r="AD26" s="14"/>
      <c r="AF26" s="7" t="s">
        <v>59</v>
      </c>
      <c r="AG26" s="15" t="s">
        <v>61</v>
      </c>
      <c r="AH26" s="12"/>
      <c r="AK26" s="7" t="s">
        <v>59</v>
      </c>
      <c r="AL26" s="8" t="s">
        <v>457</v>
      </c>
      <c r="AM26" s="8" t="s">
        <v>458</v>
      </c>
      <c r="AN26" s="8" t="s">
        <v>459</v>
      </c>
      <c r="AO26" s="8" t="s">
        <v>460</v>
      </c>
      <c r="AP26" s="8" t="s">
        <v>461</v>
      </c>
      <c r="AQ26" s="8" t="s">
        <v>462</v>
      </c>
      <c r="AR26" s="8" t="s">
        <v>463</v>
      </c>
      <c r="AS26" s="8" t="s">
        <v>464</v>
      </c>
      <c r="AT26" s="8" t="s">
        <v>465</v>
      </c>
      <c r="AU26" s="8" t="s">
        <v>466</v>
      </c>
      <c r="AV26" s="8" t="s">
        <v>467</v>
      </c>
      <c r="AW26" s="8" t="s">
        <v>468</v>
      </c>
      <c r="AZ26" s="7" t="s">
        <v>59</v>
      </c>
      <c r="BA26" s="8" t="s">
        <v>457</v>
      </c>
      <c r="BB26" s="8" t="s">
        <v>458</v>
      </c>
      <c r="BC26" s="8" t="s">
        <v>459</v>
      </c>
      <c r="BD26" s="8" t="s">
        <v>460</v>
      </c>
      <c r="BE26" s="8" t="s">
        <v>461</v>
      </c>
      <c r="BF26" s="8" t="s">
        <v>462</v>
      </c>
      <c r="BG26" s="8" t="s">
        <v>463</v>
      </c>
      <c r="BH26" s="8" t="s">
        <v>464</v>
      </c>
      <c r="BI26" s="8" t="s">
        <v>465</v>
      </c>
      <c r="BJ26" s="8" t="s">
        <v>466</v>
      </c>
      <c r="BK26" s="8" t="s">
        <v>467</v>
      </c>
      <c r="BL26" s="8" t="s">
        <v>468</v>
      </c>
    </row>
    <row r="28" spans="1:64">
      <c r="A28">
        <v>1</v>
      </c>
      <c r="B28" s="1" t="s">
        <v>537</v>
      </c>
      <c r="C28" s="4">
        <v>14.561909999999999</v>
      </c>
      <c r="D28" s="4">
        <v>26.123183999999998</v>
      </c>
      <c r="E28" s="4">
        <v>14.738417999999999</v>
      </c>
      <c r="F28" s="4">
        <v>22.416516000000001</v>
      </c>
      <c r="G28" s="4">
        <v>16.238735999999999</v>
      </c>
      <c r="H28" s="4">
        <v>22.857786000000001</v>
      </c>
      <c r="I28" s="4">
        <v>22.94604</v>
      </c>
      <c r="J28" s="4">
        <v>20.651436</v>
      </c>
      <c r="K28" s="4">
        <v>18.798102</v>
      </c>
      <c r="L28" s="4">
        <v>21.092706</v>
      </c>
      <c r="M28" s="4">
        <v>18.974609999999998</v>
      </c>
      <c r="N28" s="4">
        <v>23.916834000000001</v>
      </c>
      <c r="P28">
        <v>1</v>
      </c>
      <c r="Q28" s="1" t="s">
        <v>537</v>
      </c>
      <c r="R28" s="4">
        <f>C28-$E28</f>
        <v>-0.17650800000000011</v>
      </c>
      <c r="S28" s="4">
        <f>D28-$F28</f>
        <v>3.706667999999997</v>
      </c>
      <c r="T28" s="4">
        <f>E28-$E28</f>
        <v>0</v>
      </c>
      <c r="U28" s="4">
        <f>F28-$F28</f>
        <v>0</v>
      </c>
      <c r="V28" s="4">
        <f>G28-$E28</f>
        <v>1.500318</v>
      </c>
      <c r="W28" s="4">
        <f>H28-$F28</f>
        <v>0.44126999999999938</v>
      </c>
      <c r="X28" s="4">
        <f>I28-$E28</f>
        <v>8.2076220000000006</v>
      </c>
      <c r="Y28" s="4">
        <f>J28-$F28</f>
        <v>-1.7650800000000011</v>
      </c>
      <c r="Z28" s="4">
        <f>K28-$E28</f>
        <v>4.0596840000000007</v>
      </c>
      <c r="AA28" s="4">
        <f>L28-$F28</f>
        <v>-1.3238100000000017</v>
      </c>
      <c r="AB28" s="4">
        <f>M28-$E28</f>
        <v>4.2361919999999991</v>
      </c>
      <c r="AC28" s="4">
        <f>N28-$F28</f>
        <v>1.500318</v>
      </c>
      <c r="AD28" s="4"/>
      <c r="AE28">
        <v>1</v>
      </c>
      <c r="AF28" s="1" t="s">
        <v>537</v>
      </c>
      <c r="AG28" s="16">
        <f>(T28-R28)/(U28-S28)</f>
        <v>-4.7619047619047686E-2</v>
      </c>
      <c r="AJ28">
        <v>1</v>
      </c>
      <c r="AK28" s="1" t="s">
        <v>537</v>
      </c>
      <c r="AL28" s="4">
        <f>((-1)*(S28*SIN($AG28))+((R28*COS($AG28))))</f>
        <v>1.3338471560953025E-4</v>
      </c>
      <c r="AM28" s="4">
        <f>(S28*COS($AH28))+((R28*SIN($AH28)))</f>
        <v>3.706667999999997</v>
      </c>
      <c r="AN28" s="4">
        <f>((-1)*(U28*SIN($AG28))+((T28*COS($AG28))))</f>
        <v>0</v>
      </c>
      <c r="AO28" s="4">
        <f>(U28*COS($AH28))+((T28*SIN($AH28)))</f>
        <v>0</v>
      </c>
      <c r="AP28" s="4">
        <f>((-1)*(W28*SIN($AG28))+((V28*COS($AG28))))</f>
        <v>1.51962219727183</v>
      </c>
      <c r="AQ28" s="4">
        <f>(W28*COS($AG28))+((V28*SIN($AG28)))</f>
        <v>0.36935307171151954</v>
      </c>
      <c r="AR28" s="4">
        <f>((-1)*(Y28*SIN($AG28))+((X28*COS($AG28))))</f>
        <v>8.1142983977304279</v>
      </c>
      <c r="AS28" s="4">
        <f>(Y28*COS($AG28))+((X28*SIN($AG28)))</f>
        <v>-2.1537706038186695</v>
      </c>
      <c r="AT28" s="4">
        <f>((-1)*(AA28*SIN($AG28))+((Z28*COS($AG28))))</f>
        <v>3.9920673033479983</v>
      </c>
      <c r="AU28" s="4">
        <f>(AA28*COS($AG28))+((Z28*SIN($AG28)))</f>
        <v>-1.5155545986522081</v>
      </c>
      <c r="AV28" s="4">
        <f>((-1)*(AC28*SIN($AG28))+((AB28*COS($AG28))))</f>
        <v>4.3028066854396627</v>
      </c>
      <c r="AW28" s="4">
        <f>(AC28*COS($AG28))+((AB28*SIN($AG28)))</f>
        <v>1.2969700805044566</v>
      </c>
      <c r="AY28">
        <v>1</v>
      </c>
      <c r="AZ28" s="1" t="s">
        <v>537</v>
      </c>
      <c r="BA28" s="4">
        <f>AL28-(AVERAGE($AL28,$AN28,$AP28,$AR28,$AT28,$AV28))</f>
        <v>-2.988021276701978</v>
      </c>
      <c r="BB28" s="4">
        <f>AM28-(AVERAGE($AM28,$AO28,$AQ28,$AS28,$AU28,$AW28))</f>
        <v>3.422723675042481</v>
      </c>
      <c r="BC28" s="4">
        <f>AN28-(AVERAGE($AL28,$AN28,$AP28,$AR28,$AT28,$AV28))</f>
        <v>-2.9881546614175876</v>
      </c>
      <c r="BD28" s="4">
        <f>AO28-(AVERAGE($AM28,$AO28,$AQ28,$AS28,$AU28,$AW28))</f>
        <v>-0.28394432495751593</v>
      </c>
      <c r="BE28" s="4">
        <f>AP28-(AVERAGE($AL28,$AN28,$AP28,$AR28,$AT28,$AV28))</f>
        <v>-1.4685324641457576</v>
      </c>
      <c r="BF28" s="4">
        <f>AQ28-(AVERAGE($AM28,$AO28,$AQ28,$AS28,$AU28,$AW28))</f>
        <v>8.5408746754003617E-2</v>
      </c>
      <c r="BG28" s="4">
        <f>AR28-(AVERAGE($AL28,$AN28,$AP28,$AR28,$AT28,$AV28))</f>
        <v>5.1261437363128408</v>
      </c>
      <c r="BH28" s="4">
        <f t="shared" ref="BH28:BH45" si="0">AS28-(AVERAGE($AM28,$AO28,$AQ28,$AS28,$AU28,$AW28))</f>
        <v>-2.4377149287761855</v>
      </c>
      <c r="BI28" s="4">
        <f t="shared" ref="BI28:BI45" si="1">AT28-(AVERAGE($AL28,$AN28,$AP28,$AR28,$AT28,$AV28))</f>
        <v>1.0039126419304107</v>
      </c>
      <c r="BJ28" s="4">
        <f t="shared" ref="BJ28:BJ45" si="2">AU28-(AVERAGE($AM28,$AO28,$AQ28,$AS28,$AU28,$AW28))</f>
        <v>-1.7994989236097241</v>
      </c>
      <c r="BK28" s="4">
        <f>AV28-(AVERAGE($AL28,$AN28,$AP28,$AR28,$AT28,$AV28))</f>
        <v>1.3146520240220751</v>
      </c>
      <c r="BL28" s="4">
        <f>AW28-(AVERAGE($AM28,$AO28,$AQ28,$AS28,$AU28,$AW28))</f>
        <v>1.0130257555469406</v>
      </c>
    </row>
    <row r="29" spans="1:64">
      <c r="A29">
        <v>2</v>
      </c>
      <c r="B29" s="1" t="s">
        <v>306</v>
      </c>
      <c r="C29" s="4">
        <v>8.6915010000000006</v>
      </c>
      <c r="D29" s="4">
        <v>15.634416000000002</v>
      </c>
      <c r="E29" s="4">
        <v>8.7429300000000012</v>
      </c>
      <c r="F29" s="4">
        <v>11.571525000000001</v>
      </c>
      <c r="G29" s="4">
        <v>9.9257970000000011</v>
      </c>
      <c r="H29" s="4">
        <v>11.622954</v>
      </c>
      <c r="I29" s="4">
        <v>13.782972000000001</v>
      </c>
      <c r="J29" s="4">
        <v>11.057235</v>
      </c>
      <c r="K29" s="4">
        <v>13.011537000000001</v>
      </c>
      <c r="L29" s="4">
        <v>11.880099000000001</v>
      </c>
      <c r="M29" s="4">
        <v>12.445818000000001</v>
      </c>
      <c r="N29" s="4">
        <v>12.805821</v>
      </c>
      <c r="P29">
        <v>2</v>
      </c>
      <c r="Q29" s="1" t="s">
        <v>306</v>
      </c>
      <c r="R29" s="4">
        <f t="shared" ref="R29:R45" si="3">C29-$E29</f>
        <v>-5.1429000000000613E-2</v>
      </c>
      <c r="S29" s="4">
        <f t="shared" ref="S29:S45" si="4">D29-$F29</f>
        <v>4.0628910000000005</v>
      </c>
      <c r="T29" s="4">
        <f t="shared" ref="T29:T45" si="5">E29-$E29</f>
        <v>0</v>
      </c>
      <c r="U29" s="4">
        <f t="shared" ref="U29:U45" si="6">F29-$F29</f>
        <v>0</v>
      </c>
      <c r="V29" s="4">
        <f t="shared" ref="V29:V45" si="7">G29-$E29</f>
        <v>1.1828669999999999</v>
      </c>
      <c r="W29" s="4">
        <f t="shared" ref="W29:W45" si="8">H29-$F29</f>
        <v>5.1428999999998837E-2</v>
      </c>
      <c r="X29" s="4">
        <f t="shared" ref="X29:X45" si="9">I29-$E29</f>
        <v>5.0400419999999997</v>
      </c>
      <c r="Y29" s="4">
        <f t="shared" ref="Y29:Y45" si="10">J29-$F29</f>
        <v>-0.5142900000000008</v>
      </c>
      <c r="Z29" s="4">
        <f t="shared" ref="Z29:Z45" si="11">K29-$E29</f>
        <v>4.2686069999999994</v>
      </c>
      <c r="AA29" s="4">
        <f t="shared" ref="AA29:AA45" si="12">L29-$F29</f>
        <v>0.30857400000000013</v>
      </c>
      <c r="AB29" s="4">
        <f t="shared" ref="AB29:AB45" si="13">M29-$E29</f>
        <v>3.7028879999999997</v>
      </c>
      <c r="AC29" s="4">
        <f t="shared" ref="AC29:AC45" si="14">N29-$F29</f>
        <v>1.2342959999999987</v>
      </c>
      <c r="AD29" s="4"/>
      <c r="AE29">
        <v>2</v>
      </c>
      <c r="AF29" s="1" t="s">
        <v>306</v>
      </c>
      <c r="AG29" s="16">
        <f t="shared" ref="AG29:AG45" si="15">(T29-R29)/(U29-S29)</f>
        <v>-1.2658227848101415E-2</v>
      </c>
      <c r="AJ29">
        <v>2</v>
      </c>
      <c r="AK29" s="1" t="s">
        <v>306</v>
      </c>
      <c r="AL29" s="4">
        <f t="shared" ref="AL29:AL45" si="16">((-1)*(S29*SIN($AG29))+((R29*COS($AG29))))</f>
        <v>2.7467914305440155E-6</v>
      </c>
      <c r="AM29" s="4">
        <f t="shared" ref="AM29:AM45" si="17">(S29*COS($AH29))+((R29*SIN($AH29)))</f>
        <v>4.0628910000000005</v>
      </c>
      <c r="AN29" s="4">
        <f t="shared" ref="AN29:AN45" si="18">((-1)*(U29*SIN($AG29))+((T29*COS($AG29))))</f>
        <v>0</v>
      </c>
      <c r="AO29" s="4">
        <f t="shared" ref="AO29:AO45" si="19">(U29*COS($AH29))+((T29*SIN($AH29)))</f>
        <v>0</v>
      </c>
      <c r="AP29" s="4">
        <f t="shared" ref="AP29:AP45" si="20">((-1)*(W29*SIN($AG29))+((V29*COS($AG29))))</f>
        <v>1.1834232180576796</v>
      </c>
      <c r="AQ29" s="4">
        <f t="shared" ref="AQ29:AQ45" si="21">(W29*COS($AG29))+((V29*SIN($AG29)))</f>
        <v>3.6452279654438632E-2</v>
      </c>
      <c r="AR29" s="4">
        <f t="shared" ref="AR29:AR45" si="22">((-1)*(Y29*SIN($AG29))+((X29*COS($AG29))))</f>
        <v>5.0331283944303573</v>
      </c>
      <c r="AS29" s="4">
        <f t="shared" ref="AS29:AS45" si="23">(Y29*COS($AG29))+((X29*SIN($AG29)))</f>
        <v>-0.57804509429878581</v>
      </c>
      <c r="AT29" s="4">
        <f t="shared" ref="AT29:AT45" si="24">((-1)*(AA29*SIN($AG29))+((Z29*COS($AG29))))</f>
        <v>4.2721709192442674</v>
      </c>
      <c r="AU29" s="4">
        <f t="shared" ref="AU29:AU45" si="25">(AA29*COS($AG29))+((Z29*SIN($AG29)))</f>
        <v>0.25451772175740506</v>
      </c>
      <c r="AV29" s="4">
        <f t="shared" ref="AV29:AV45" si="26">((-1)*(AC29*SIN($AG29))+((AB29*COS($AG29))))</f>
        <v>3.7182149284957937</v>
      </c>
      <c r="AW29" s="4">
        <f t="shared" ref="AW29:AW45" si="27">(AC29*COS($AG29))+((AB29*SIN($AG29)))</f>
        <v>1.1873263669568763</v>
      </c>
      <c r="AY29">
        <v>2</v>
      </c>
      <c r="AZ29" s="1" t="s">
        <v>306</v>
      </c>
      <c r="BA29" s="4">
        <f>AL29-(AVERAGE($AL29,$AN29,$AP29,$AR29,$AT29,$AV29))</f>
        <v>-2.3678206210451571</v>
      </c>
      <c r="BB29" s="4">
        <f>AM29-(AVERAGE($AM29,$AO29,$AQ29,$AS29,$AU29,$AW29))</f>
        <v>3.2357006209883448</v>
      </c>
      <c r="BC29" s="4">
        <f>AN29-(AVERAGE($AL29,$AN29,$AP29,$AR29,$AT29,$AV29))</f>
        <v>-2.3678233678365879</v>
      </c>
      <c r="BD29" s="4">
        <f>AO29-(AVERAGE($AM29,$AO29,$AQ29,$AS29,$AU29,$AW29))</f>
        <v>-0.82719037901165571</v>
      </c>
      <c r="BE29" s="4">
        <f>AP29-(AVERAGE($AL29,$AN29,$AP29,$AR29,$AT29,$AV29))</f>
        <v>-1.1844001497789083</v>
      </c>
      <c r="BF29" s="4">
        <f>AQ29-(AVERAGE($AM29,$AO29,$AQ29,$AS29,$AU29,$AW29))</f>
        <v>-0.79073809935721706</v>
      </c>
      <c r="BG29" s="4">
        <f>AR29-(AVERAGE($AL29,$AN29,$AP29,$AR29,$AT29,$AV29))</f>
        <v>2.6653050265937694</v>
      </c>
      <c r="BH29" s="4">
        <f t="shared" si="0"/>
        <v>-1.4052354733104415</v>
      </c>
      <c r="BI29" s="4">
        <f t="shared" si="1"/>
        <v>1.9043475514076795</v>
      </c>
      <c r="BJ29" s="4">
        <f t="shared" si="2"/>
        <v>-0.57267265725425065</v>
      </c>
      <c r="BK29" s="4">
        <f>AV29-(AVERAGE($AL29,$AN29,$AP29,$AR29,$AT29,$AV29))</f>
        <v>1.3503915606592058</v>
      </c>
      <c r="BL29" s="4">
        <f>AW29-(AVERAGE($AM29,$AO29,$AQ29,$AS29,$AU29,$AW29))</f>
        <v>0.36013598794522061</v>
      </c>
    </row>
    <row r="30" spans="1:64">
      <c r="A30">
        <v>3</v>
      </c>
      <c r="B30" s="1" t="s">
        <v>307</v>
      </c>
      <c r="C30" s="6">
        <v>33.080300000000001</v>
      </c>
      <c r="D30" s="6">
        <v>56.625690000000006</v>
      </c>
      <c r="E30" s="6">
        <v>33.080300000000001</v>
      </c>
      <c r="F30" s="6">
        <v>44.950290000000003</v>
      </c>
      <c r="G30" s="6">
        <v>39.307180000000002</v>
      </c>
      <c r="H30" s="6">
        <v>44.561110000000006</v>
      </c>
      <c r="I30" s="6">
        <v>49.620450000000005</v>
      </c>
      <c r="J30" s="6">
        <v>43.78275</v>
      </c>
      <c r="K30" s="6">
        <v>42.226030000000002</v>
      </c>
      <c r="L30" s="6">
        <v>48.452910000000003</v>
      </c>
      <c r="M30" s="6">
        <v>41.64226</v>
      </c>
      <c r="N30" s="6">
        <v>51.955530000000003</v>
      </c>
      <c r="P30">
        <v>3</v>
      </c>
      <c r="Q30" s="1" t="s">
        <v>307</v>
      </c>
      <c r="R30" s="4">
        <f t="shared" si="3"/>
        <v>0</v>
      </c>
      <c r="S30" s="4">
        <f t="shared" si="4"/>
        <v>11.675400000000003</v>
      </c>
      <c r="T30" s="4">
        <f t="shared" si="5"/>
        <v>0</v>
      </c>
      <c r="U30" s="4">
        <f t="shared" si="6"/>
        <v>0</v>
      </c>
      <c r="V30" s="4">
        <f t="shared" si="7"/>
        <v>6.2268800000000013</v>
      </c>
      <c r="W30" s="4">
        <f t="shared" si="8"/>
        <v>-0.38917999999999608</v>
      </c>
      <c r="X30" s="4">
        <f t="shared" si="9"/>
        <v>16.540150000000004</v>
      </c>
      <c r="Y30" s="4">
        <f t="shared" si="10"/>
        <v>-1.1675400000000025</v>
      </c>
      <c r="Z30" s="4">
        <f t="shared" si="11"/>
        <v>9.1457300000000004</v>
      </c>
      <c r="AA30" s="4">
        <f t="shared" si="12"/>
        <v>3.5026200000000003</v>
      </c>
      <c r="AB30" s="4">
        <f t="shared" si="13"/>
        <v>8.5619599999999991</v>
      </c>
      <c r="AC30" s="4">
        <f t="shared" si="14"/>
        <v>7.0052400000000006</v>
      </c>
      <c r="AD30" s="4"/>
      <c r="AE30">
        <v>3</v>
      </c>
      <c r="AF30" s="1" t="s">
        <v>307</v>
      </c>
      <c r="AG30" s="16">
        <f t="shared" si="15"/>
        <v>0</v>
      </c>
      <c r="AJ30">
        <v>3</v>
      </c>
      <c r="AK30" s="1" t="s">
        <v>307</v>
      </c>
      <c r="AL30" s="4">
        <f t="shared" si="16"/>
        <v>0</v>
      </c>
      <c r="AM30" s="4">
        <f t="shared" si="17"/>
        <v>11.675400000000003</v>
      </c>
      <c r="AN30" s="4">
        <f t="shared" si="18"/>
        <v>0</v>
      </c>
      <c r="AO30" s="4">
        <f t="shared" si="19"/>
        <v>0</v>
      </c>
      <c r="AP30" s="4">
        <f t="shared" si="20"/>
        <v>6.2268800000000013</v>
      </c>
      <c r="AQ30" s="4">
        <f t="shared" si="21"/>
        <v>-0.38917999999999608</v>
      </c>
      <c r="AR30" s="4">
        <f t="shared" si="22"/>
        <v>16.540150000000004</v>
      </c>
      <c r="AS30" s="4">
        <f t="shared" si="23"/>
        <v>-1.1675400000000025</v>
      </c>
      <c r="AT30" s="4">
        <f t="shared" si="24"/>
        <v>9.1457300000000004</v>
      </c>
      <c r="AU30" s="4">
        <f t="shared" si="25"/>
        <v>3.5026200000000003</v>
      </c>
      <c r="AV30" s="4">
        <f t="shared" si="26"/>
        <v>8.5619599999999991</v>
      </c>
      <c r="AW30" s="4">
        <f t="shared" si="27"/>
        <v>7.0052400000000006</v>
      </c>
      <c r="AY30">
        <v>3</v>
      </c>
      <c r="AZ30" s="1" t="s">
        <v>307</v>
      </c>
      <c r="BA30" s="4">
        <f t="shared" ref="BA30:BA44" si="28">AL30-(AVERAGE($AL30,$AN30,$AP30,$AR30,$AT30,$AV30))</f>
        <v>-6.7457866666666675</v>
      </c>
      <c r="BB30" s="4">
        <f t="shared" ref="BB30:BB44" si="29">AM30-(AVERAGE($AM30,$AO30,$AQ30,$AS30,$AU30,$AW30))</f>
        <v>8.2376433333333363</v>
      </c>
      <c r="BC30" s="4">
        <f t="shared" ref="BC30:BC44" si="30">AN30-(AVERAGE($AL30,$AN30,$AP30,$AR30,$AT30,$AV30))</f>
        <v>-6.7457866666666675</v>
      </c>
      <c r="BD30" s="4">
        <f t="shared" ref="BD30:BD44" si="31">AO30-(AVERAGE($AM30,$AO30,$AQ30,$AS30,$AU30,$AW30))</f>
        <v>-3.4377566666666675</v>
      </c>
      <c r="BE30" s="4">
        <f t="shared" ref="BE30:BE44" si="32">AP30-(AVERAGE($AL30,$AN30,$AP30,$AR30,$AT30,$AV30))</f>
        <v>-0.51890666666666618</v>
      </c>
      <c r="BF30" s="4">
        <f t="shared" ref="BF30:BF44" si="33">AQ30-(AVERAGE($AM30,$AO30,$AQ30,$AS30,$AU30,$AW30))</f>
        <v>-3.8269366666666635</v>
      </c>
      <c r="BG30" s="4">
        <f t="shared" ref="BG30:BG44" si="34">AR30-(AVERAGE($AL30,$AN30,$AP30,$AR30,$AT30,$AV30))</f>
        <v>9.7943633333333366</v>
      </c>
      <c r="BH30" s="4">
        <f t="shared" si="0"/>
        <v>-4.6052966666666695</v>
      </c>
      <c r="BI30" s="4">
        <f t="shared" si="1"/>
        <v>2.3999433333333329</v>
      </c>
      <c r="BJ30" s="4">
        <f t="shared" si="2"/>
        <v>6.4863333333332829E-2</v>
      </c>
      <c r="BK30" s="4">
        <f t="shared" ref="BK30:BK45" si="35">AV30-(AVERAGE($AL30,$AN30,$AP30,$AR30,$AT30,$AV30))</f>
        <v>1.8161733333333316</v>
      </c>
      <c r="BL30" s="4">
        <f t="shared" ref="BL30:BL45" si="36">AW30-(AVERAGE($AM30,$AO30,$AQ30,$AS30,$AU30,$AW30))</f>
        <v>3.5674833333333331</v>
      </c>
    </row>
    <row r="31" spans="1:64">
      <c r="A31">
        <v>4</v>
      </c>
      <c r="B31" s="1" t="s">
        <v>308</v>
      </c>
      <c r="C31" s="4">
        <v>18.252120000000001</v>
      </c>
      <c r="D31" s="4">
        <v>30.762</v>
      </c>
      <c r="E31" s="4">
        <v>18.047040000000003</v>
      </c>
      <c r="F31" s="4">
        <v>25.429920000000003</v>
      </c>
      <c r="G31" s="4">
        <v>19.9953</v>
      </c>
      <c r="H31" s="4">
        <v>25.429920000000003</v>
      </c>
      <c r="I31" s="4">
        <v>26.557860000000002</v>
      </c>
      <c r="J31" s="4">
        <v>24.712140000000002</v>
      </c>
      <c r="K31" s="4">
        <v>24.199440000000003</v>
      </c>
      <c r="L31" s="4">
        <v>26.45532</v>
      </c>
      <c r="M31" s="4">
        <v>22.45626</v>
      </c>
      <c r="N31" s="4">
        <v>28.506120000000003</v>
      </c>
      <c r="P31">
        <v>4</v>
      </c>
      <c r="Q31" s="1" t="s">
        <v>308</v>
      </c>
      <c r="R31" s="4">
        <f t="shared" si="3"/>
        <v>0.20507999999999882</v>
      </c>
      <c r="S31" s="4">
        <f t="shared" si="4"/>
        <v>5.3320799999999977</v>
      </c>
      <c r="T31" s="4">
        <f t="shared" si="5"/>
        <v>0</v>
      </c>
      <c r="U31" s="4">
        <f t="shared" si="6"/>
        <v>0</v>
      </c>
      <c r="V31" s="4">
        <f t="shared" si="7"/>
        <v>1.9482599999999977</v>
      </c>
      <c r="W31" s="4">
        <f t="shared" si="8"/>
        <v>0</v>
      </c>
      <c r="X31" s="4">
        <f t="shared" si="9"/>
        <v>8.5108199999999989</v>
      </c>
      <c r="Y31" s="4">
        <f t="shared" si="10"/>
        <v>-0.71778000000000119</v>
      </c>
      <c r="Z31" s="4">
        <f t="shared" si="11"/>
        <v>6.1524000000000001</v>
      </c>
      <c r="AA31" s="4">
        <f t="shared" si="12"/>
        <v>1.0253999999999976</v>
      </c>
      <c r="AB31" s="4">
        <f t="shared" si="13"/>
        <v>4.4092199999999977</v>
      </c>
      <c r="AC31" s="4">
        <f t="shared" si="14"/>
        <v>3.0762</v>
      </c>
      <c r="AD31" s="4"/>
      <c r="AE31">
        <v>4</v>
      </c>
      <c r="AF31" s="1" t="s">
        <v>308</v>
      </c>
      <c r="AG31" s="16">
        <f t="shared" si="15"/>
        <v>3.8461538461538256E-2</v>
      </c>
      <c r="AJ31">
        <v>4</v>
      </c>
      <c r="AK31" s="1" t="s">
        <v>308</v>
      </c>
      <c r="AL31" s="4">
        <f t="shared" si="16"/>
        <v>-1.0110930193521495E-4</v>
      </c>
      <c r="AM31" s="4">
        <f t="shared" si="17"/>
        <v>5.3320799999999977</v>
      </c>
      <c r="AN31" s="4">
        <f t="shared" si="18"/>
        <v>0</v>
      </c>
      <c r="AO31" s="4">
        <f t="shared" si="19"/>
        <v>0</v>
      </c>
      <c r="AP31" s="4">
        <f t="shared" si="20"/>
        <v>1.9468191569217994</v>
      </c>
      <c r="AQ31" s="4">
        <f t="shared" si="21"/>
        <v>7.4914603665006671E-2</v>
      </c>
      <c r="AR31" s="4">
        <f t="shared" si="22"/>
        <v>8.5321259079033993</v>
      </c>
      <c r="AS31" s="4">
        <f t="shared" si="23"/>
        <v>-0.38999063127668815</v>
      </c>
      <c r="AT31" s="4">
        <f t="shared" si="24"/>
        <v>6.1084212304556864</v>
      </c>
      <c r="AU31" s="4">
        <f t="shared" si="25"/>
        <v>1.2612140941641252</v>
      </c>
      <c r="AV31" s="4">
        <f t="shared" si="26"/>
        <v>4.2876729282993278</v>
      </c>
      <c r="AW31" s="4">
        <f t="shared" si="27"/>
        <v>3.2434685613289127</v>
      </c>
      <c r="AY31">
        <v>4</v>
      </c>
      <c r="AZ31" s="1" t="s">
        <v>308</v>
      </c>
      <c r="BA31" s="4">
        <f t="shared" si="28"/>
        <v>-3.4792574616816485</v>
      </c>
      <c r="BB31" s="4">
        <f t="shared" si="29"/>
        <v>3.7451322286864386</v>
      </c>
      <c r="BC31" s="4">
        <f t="shared" si="30"/>
        <v>-3.4791563523797131</v>
      </c>
      <c r="BD31" s="4">
        <f t="shared" si="31"/>
        <v>-1.5869477713135591</v>
      </c>
      <c r="BE31" s="4">
        <f t="shared" si="32"/>
        <v>-1.5323371954579137</v>
      </c>
      <c r="BF31" s="4">
        <f t="shared" si="33"/>
        <v>-1.5120331676485526</v>
      </c>
      <c r="BG31" s="4">
        <f t="shared" si="34"/>
        <v>5.0529695555236867</v>
      </c>
      <c r="BH31" s="4">
        <f t="shared" si="0"/>
        <v>-1.9769384025902472</v>
      </c>
      <c r="BI31" s="4">
        <f t="shared" si="1"/>
        <v>2.6292648780759733</v>
      </c>
      <c r="BJ31" s="4">
        <f t="shared" si="2"/>
        <v>-0.32573367714943391</v>
      </c>
      <c r="BK31" s="4">
        <f t="shared" si="35"/>
        <v>0.80851657591961468</v>
      </c>
      <c r="BL31" s="4">
        <f t="shared" si="36"/>
        <v>1.6565207900153536</v>
      </c>
    </row>
    <row r="32" spans="1:64">
      <c r="A32">
        <v>5</v>
      </c>
      <c r="B32" s="1" t="s">
        <v>427</v>
      </c>
      <c r="C32" s="4">
        <v>16.591355</v>
      </c>
      <c r="D32" s="4">
        <v>24.393775999999999</v>
      </c>
      <c r="E32" s="4">
        <v>16.681038000000001</v>
      </c>
      <c r="F32" s="4">
        <v>15.066744</v>
      </c>
      <c r="G32" s="4">
        <v>20.806456000000001</v>
      </c>
      <c r="H32" s="4">
        <v>14.528646</v>
      </c>
      <c r="I32" s="4">
        <v>27.263632000000001</v>
      </c>
      <c r="J32" s="4">
        <v>13.004035</v>
      </c>
      <c r="K32" s="4">
        <v>24.483459</v>
      </c>
      <c r="L32" s="4">
        <v>16.860403999999999</v>
      </c>
      <c r="M32" s="4">
        <v>22.689799000000001</v>
      </c>
      <c r="N32" s="4">
        <v>18.923113000000001</v>
      </c>
      <c r="P32">
        <v>5</v>
      </c>
      <c r="Q32" s="1" t="s">
        <v>427</v>
      </c>
      <c r="R32" s="4">
        <f t="shared" si="3"/>
        <v>-8.9683000000000845E-2</v>
      </c>
      <c r="S32" s="4">
        <f t="shared" si="4"/>
        <v>9.3270319999999991</v>
      </c>
      <c r="T32" s="4">
        <f t="shared" si="5"/>
        <v>0</v>
      </c>
      <c r="U32" s="4">
        <f t="shared" si="6"/>
        <v>0</v>
      </c>
      <c r="V32" s="4">
        <f t="shared" si="7"/>
        <v>4.1254179999999998</v>
      </c>
      <c r="W32" s="4">
        <f t="shared" si="8"/>
        <v>-0.53809799999999974</v>
      </c>
      <c r="X32" s="4">
        <f t="shared" si="9"/>
        <v>10.582594</v>
      </c>
      <c r="Y32" s="4">
        <f t="shared" si="10"/>
        <v>-2.0627089999999999</v>
      </c>
      <c r="Z32" s="4">
        <f t="shared" si="11"/>
        <v>7.8024209999999989</v>
      </c>
      <c r="AA32" s="4">
        <f t="shared" si="12"/>
        <v>1.7936599999999991</v>
      </c>
      <c r="AB32" s="4">
        <f t="shared" si="13"/>
        <v>6.0087609999999998</v>
      </c>
      <c r="AC32" s="4">
        <f t="shared" si="14"/>
        <v>3.8563690000000008</v>
      </c>
      <c r="AD32" s="4"/>
      <c r="AE32">
        <v>5</v>
      </c>
      <c r="AF32" s="1" t="s">
        <v>427</v>
      </c>
      <c r="AG32" s="16">
        <f t="shared" si="15"/>
        <v>-9.6153846153847061E-3</v>
      </c>
      <c r="AJ32">
        <v>5</v>
      </c>
      <c r="AK32" s="1" t="s">
        <v>427</v>
      </c>
      <c r="AL32" s="4">
        <f t="shared" si="16"/>
        <v>2.7638736080082271E-6</v>
      </c>
      <c r="AM32" s="4">
        <f t="shared" si="17"/>
        <v>9.3270319999999991</v>
      </c>
      <c r="AN32" s="4">
        <f t="shared" si="18"/>
        <v>0</v>
      </c>
      <c r="AO32" s="4">
        <f t="shared" si="19"/>
        <v>0</v>
      </c>
      <c r="AP32" s="4">
        <f t="shared" si="20"/>
        <v>4.1200533529239021</v>
      </c>
      <c r="AQ32" s="4">
        <f t="shared" si="21"/>
        <v>-0.57773999462432379</v>
      </c>
      <c r="AR32" s="4">
        <f t="shared" si="22"/>
        <v>10.562271358854984</v>
      </c>
      <c r="AS32" s="4">
        <f t="shared" si="23"/>
        <v>-2.1643677897780451</v>
      </c>
      <c r="AT32" s="4">
        <f t="shared" si="24"/>
        <v>7.8193067789492847</v>
      </c>
      <c r="AU32" s="4">
        <f t="shared" si="25"/>
        <v>1.7185549608664676</v>
      </c>
      <c r="AV32" s="4">
        <f t="shared" si="26"/>
        <v>6.0455631300478574</v>
      </c>
      <c r="AW32" s="4">
        <f t="shared" si="27"/>
        <v>3.7984150720909837</v>
      </c>
      <c r="AY32">
        <v>5</v>
      </c>
      <c r="AZ32" s="1" t="s">
        <v>427</v>
      </c>
      <c r="BA32" s="4">
        <f t="shared" si="28"/>
        <v>-4.7578634669013313</v>
      </c>
      <c r="BB32" s="4">
        <f t="shared" si="29"/>
        <v>7.3100496252408185</v>
      </c>
      <c r="BC32" s="4">
        <f t="shared" si="30"/>
        <v>-4.7578662307749395</v>
      </c>
      <c r="BD32" s="4">
        <f t="shared" si="31"/>
        <v>-2.0169823747591802</v>
      </c>
      <c r="BE32" s="4">
        <f t="shared" si="32"/>
        <v>-0.63781287785103746</v>
      </c>
      <c r="BF32" s="4">
        <f t="shared" si="33"/>
        <v>-2.5947223693835042</v>
      </c>
      <c r="BG32" s="4">
        <f t="shared" si="34"/>
        <v>5.8044051280800444</v>
      </c>
      <c r="BH32" s="4">
        <f t="shared" si="0"/>
        <v>-4.1813501645372249</v>
      </c>
      <c r="BI32" s="4">
        <f t="shared" si="1"/>
        <v>3.0614405481743452</v>
      </c>
      <c r="BJ32" s="4">
        <f t="shared" si="2"/>
        <v>-0.29842741389271255</v>
      </c>
      <c r="BK32" s="4">
        <f t="shared" si="35"/>
        <v>1.2876968992729179</v>
      </c>
      <c r="BL32" s="4">
        <f t="shared" si="36"/>
        <v>1.7814326973318035</v>
      </c>
    </row>
    <row r="33" spans="1:64">
      <c r="A33">
        <v>6</v>
      </c>
      <c r="B33" s="1" t="s">
        <v>428</v>
      </c>
      <c r="C33" s="4">
        <v>24.474143999999999</v>
      </c>
      <c r="D33" s="4">
        <v>42.618768000000003</v>
      </c>
      <c r="E33" s="4">
        <v>24.192831999999999</v>
      </c>
      <c r="F33" s="4">
        <v>29.115791999999999</v>
      </c>
      <c r="G33" s="4">
        <v>28.693823999999999</v>
      </c>
      <c r="H33" s="4">
        <v>29.397104000000002</v>
      </c>
      <c r="I33" s="4">
        <v>35.164000000000001</v>
      </c>
      <c r="J33" s="4">
        <v>29.678416000000002</v>
      </c>
      <c r="K33" s="4">
        <v>31.225632000000001</v>
      </c>
      <c r="L33" s="4">
        <v>31.788256000000001</v>
      </c>
      <c r="M33" s="4">
        <v>32.913504000000003</v>
      </c>
      <c r="N33" s="4">
        <v>34.179408000000002</v>
      </c>
      <c r="P33">
        <v>6</v>
      </c>
      <c r="Q33" s="1" t="s">
        <v>428</v>
      </c>
      <c r="R33" s="4">
        <f t="shared" si="3"/>
        <v>0.28131199999999978</v>
      </c>
      <c r="S33" s="4">
        <f t="shared" si="4"/>
        <v>13.502976000000004</v>
      </c>
      <c r="T33" s="4">
        <f t="shared" si="5"/>
        <v>0</v>
      </c>
      <c r="U33" s="4">
        <f t="shared" si="6"/>
        <v>0</v>
      </c>
      <c r="V33" s="4">
        <f t="shared" si="7"/>
        <v>4.5009920000000001</v>
      </c>
      <c r="W33" s="4">
        <f t="shared" si="8"/>
        <v>0.28131200000000334</v>
      </c>
      <c r="X33" s="4">
        <f t="shared" si="9"/>
        <v>10.971168000000002</v>
      </c>
      <c r="Y33" s="4">
        <f t="shared" si="10"/>
        <v>0.56262400000000312</v>
      </c>
      <c r="Z33" s="4">
        <f t="shared" si="11"/>
        <v>7.0328000000000017</v>
      </c>
      <c r="AA33" s="4">
        <f t="shared" si="12"/>
        <v>2.6724640000000015</v>
      </c>
      <c r="AB33" s="4">
        <f t="shared" si="13"/>
        <v>8.720672000000004</v>
      </c>
      <c r="AC33" s="4">
        <f t="shared" si="14"/>
        <v>5.0636160000000032</v>
      </c>
      <c r="AD33" s="4"/>
      <c r="AE33">
        <v>6</v>
      </c>
      <c r="AF33" s="1" t="s">
        <v>428</v>
      </c>
      <c r="AG33" s="16">
        <f t="shared" si="15"/>
        <v>2.0833333333333311E-2</v>
      </c>
      <c r="AJ33">
        <v>6</v>
      </c>
      <c r="AK33" s="1" t="s">
        <v>428</v>
      </c>
      <c r="AL33" s="4">
        <f t="shared" si="16"/>
        <v>-4.0697307648607239E-5</v>
      </c>
      <c r="AM33" s="4">
        <f t="shared" si="17"/>
        <v>13.502976000000004</v>
      </c>
      <c r="AN33" s="4">
        <f t="shared" si="18"/>
        <v>0</v>
      </c>
      <c r="AO33" s="4">
        <f t="shared" si="19"/>
        <v>0</v>
      </c>
      <c r="AP33" s="4">
        <f t="shared" si="20"/>
        <v>4.4941550148235896</v>
      </c>
      <c r="AQ33" s="4">
        <f t="shared" si="21"/>
        <v>0.37501483723178347</v>
      </c>
      <c r="AR33" s="4">
        <f t="shared" si="22"/>
        <v>10.957066704825642</v>
      </c>
      <c r="AS33" s="4">
        <f t="shared" si="23"/>
        <v>0.79105137355381339</v>
      </c>
      <c r="AT33" s="4">
        <f t="shared" si="24"/>
        <v>6.9756015340148814</v>
      </c>
      <c r="AU33" s="4">
        <f t="shared" si="25"/>
        <v>2.8183901273502348</v>
      </c>
      <c r="AV33" s="4">
        <f t="shared" si="26"/>
        <v>8.6132951924154035</v>
      </c>
      <c r="AW33" s="4">
        <f t="shared" si="27"/>
        <v>5.2441846892871533</v>
      </c>
      <c r="AY33">
        <v>6</v>
      </c>
      <c r="AZ33" s="1" t="s">
        <v>428</v>
      </c>
      <c r="BA33" s="4">
        <f t="shared" si="28"/>
        <v>-5.173386988769626</v>
      </c>
      <c r="BB33" s="4">
        <f t="shared" si="29"/>
        <v>9.7143731620961731</v>
      </c>
      <c r="BC33" s="4">
        <f t="shared" si="30"/>
        <v>-5.1733462914619777</v>
      </c>
      <c r="BD33" s="4">
        <f t="shared" si="31"/>
        <v>-3.7886028379038312</v>
      </c>
      <c r="BE33" s="4">
        <f t="shared" si="32"/>
        <v>-0.67919127663838808</v>
      </c>
      <c r="BF33" s="4">
        <f t="shared" si="33"/>
        <v>-3.4135880006720476</v>
      </c>
      <c r="BG33" s="4">
        <f t="shared" si="34"/>
        <v>5.7837204133636648</v>
      </c>
      <c r="BH33" s="4">
        <f t="shared" si="0"/>
        <v>-2.9975514643500176</v>
      </c>
      <c r="BI33" s="4">
        <f t="shared" si="1"/>
        <v>1.8022552425529037</v>
      </c>
      <c r="BJ33" s="4">
        <f t="shared" si="2"/>
        <v>-0.97021271055359648</v>
      </c>
      <c r="BK33" s="4">
        <f t="shared" si="35"/>
        <v>3.4399489009534259</v>
      </c>
      <c r="BL33" s="4">
        <f t="shared" si="36"/>
        <v>1.4555818513833221</v>
      </c>
    </row>
    <row r="34" spans="1:64">
      <c r="A34">
        <v>7</v>
      </c>
      <c r="B34" s="1" t="s">
        <v>103</v>
      </c>
      <c r="C34" s="4">
        <v>11.87297</v>
      </c>
      <c r="D34" s="4">
        <v>20.114208000000001</v>
      </c>
      <c r="E34" s="4">
        <v>11.942811000000001</v>
      </c>
      <c r="F34" s="4">
        <v>13.199949</v>
      </c>
      <c r="G34" s="4">
        <v>14.876132999999999</v>
      </c>
      <c r="H34" s="4">
        <v>13.199949</v>
      </c>
      <c r="I34" s="4">
        <v>21.511028</v>
      </c>
      <c r="J34" s="4">
        <v>10.895196</v>
      </c>
      <c r="K34" s="4">
        <v>19.276116000000002</v>
      </c>
      <c r="L34" s="4">
        <v>14.526928</v>
      </c>
      <c r="M34" s="4">
        <v>17.809455</v>
      </c>
      <c r="N34" s="4">
        <v>16.272953000000001</v>
      </c>
      <c r="P34">
        <v>7</v>
      </c>
      <c r="Q34" s="1" t="s">
        <v>103</v>
      </c>
      <c r="R34" s="4">
        <f t="shared" si="3"/>
        <v>-6.9841000000000264E-2</v>
      </c>
      <c r="S34" s="4">
        <f t="shared" si="4"/>
        <v>6.9142590000000013</v>
      </c>
      <c r="T34" s="4">
        <f t="shared" si="5"/>
        <v>0</v>
      </c>
      <c r="U34" s="4">
        <f t="shared" si="6"/>
        <v>0</v>
      </c>
      <c r="V34" s="4">
        <f t="shared" si="7"/>
        <v>2.9333219999999987</v>
      </c>
      <c r="W34" s="4">
        <f t="shared" si="8"/>
        <v>0</v>
      </c>
      <c r="X34" s="4">
        <f t="shared" si="9"/>
        <v>9.5682169999999989</v>
      </c>
      <c r="Y34" s="4">
        <f t="shared" si="10"/>
        <v>-2.3047529999999998</v>
      </c>
      <c r="Z34" s="4">
        <f t="shared" si="11"/>
        <v>7.3333050000000011</v>
      </c>
      <c r="AA34" s="4">
        <f t="shared" si="12"/>
        <v>1.3269789999999997</v>
      </c>
      <c r="AB34" s="4">
        <f t="shared" si="13"/>
        <v>5.8666439999999991</v>
      </c>
      <c r="AC34" s="4">
        <f t="shared" si="14"/>
        <v>3.073004000000001</v>
      </c>
      <c r="AD34" s="4"/>
      <c r="AE34">
        <v>7</v>
      </c>
      <c r="AF34" s="1" t="s">
        <v>103</v>
      </c>
      <c r="AG34" s="16">
        <f t="shared" si="15"/>
        <v>-1.0101010101010137E-2</v>
      </c>
      <c r="AJ34">
        <v>7</v>
      </c>
      <c r="AK34" s="1" t="s">
        <v>103</v>
      </c>
      <c r="AL34" s="4">
        <f t="shared" si="16"/>
        <v>2.3752776047158974E-6</v>
      </c>
      <c r="AM34" s="4">
        <f t="shared" si="17"/>
        <v>6.9142590000000013</v>
      </c>
      <c r="AN34" s="4">
        <f t="shared" si="18"/>
        <v>0</v>
      </c>
      <c r="AO34" s="4">
        <f t="shared" si="19"/>
        <v>0</v>
      </c>
      <c r="AP34" s="4">
        <f t="shared" si="20"/>
        <v>2.933172357256431</v>
      </c>
      <c r="AQ34" s="4">
        <f t="shared" si="21"/>
        <v>-2.9629011302180201E-2</v>
      </c>
      <c r="AR34" s="4">
        <f t="shared" si="22"/>
        <v>9.5444489421704581</v>
      </c>
      <c r="AS34" s="4">
        <f t="shared" si="23"/>
        <v>-2.401282436615737</v>
      </c>
      <c r="AT34" s="4">
        <f t="shared" si="24"/>
        <v>7.3463344934920674</v>
      </c>
      <c r="AU34" s="4">
        <f t="shared" si="25"/>
        <v>1.2528387762176969</v>
      </c>
      <c r="AV34" s="4">
        <f t="shared" si="26"/>
        <v>5.8973846311151474</v>
      </c>
      <c r="AW34" s="4">
        <f t="shared" si="27"/>
        <v>3.013589208807141</v>
      </c>
      <c r="AY34">
        <v>7</v>
      </c>
      <c r="AZ34" s="1" t="s">
        <v>103</v>
      </c>
      <c r="BA34" s="4">
        <f t="shared" si="28"/>
        <v>-4.2868880912743466</v>
      </c>
      <c r="BB34" s="4">
        <f t="shared" si="29"/>
        <v>5.4559630771488479</v>
      </c>
      <c r="BC34" s="4">
        <f t="shared" si="30"/>
        <v>-4.2868904665519514</v>
      </c>
      <c r="BD34" s="4">
        <f t="shared" si="31"/>
        <v>-1.4582959228511534</v>
      </c>
      <c r="BE34" s="4">
        <f t="shared" si="32"/>
        <v>-1.3537181092955204</v>
      </c>
      <c r="BF34" s="4">
        <f t="shared" si="33"/>
        <v>-1.4879249341533336</v>
      </c>
      <c r="BG34" s="4">
        <f t="shared" si="34"/>
        <v>5.2575584756185068</v>
      </c>
      <c r="BH34" s="4">
        <f t="shared" si="0"/>
        <v>-3.8595783594668904</v>
      </c>
      <c r="BI34" s="4">
        <f t="shared" si="1"/>
        <v>3.059444026940116</v>
      </c>
      <c r="BJ34" s="4">
        <f t="shared" si="2"/>
        <v>-0.20545714663345649</v>
      </c>
      <c r="BK34" s="4">
        <f t="shared" si="35"/>
        <v>1.6104941645631961</v>
      </c>
      <c r="BL34" s="4">
        <f t="shared" si="36"/>
        <v>1.5552932859559876</v>
      </c>
    </row>
    <row r="35" spans="1:64">
      <c r="A35">
        <v>8</v>
      </c>
      <c r="B35" s="1" t="s">
        <v>282</v>
      </c>
      <c r="C35" s="6">
        <v>22.127029999999998</v>
      </c>
      <c r="D35" s="6">
        <v>39.047699999999999</v>
      </c>
      <c r="E35" s="6">
        <v>22.387347999999999</v>
      </c>
      <c r="F35" s="6">
        <v>30.066728999999999</v>
      </c>
      <c r="G35" s="6">
        <v>24.73021</v>
      </c>
      <c r="H35" s="6">
        <v>30.196887999999998</v>
      </c>
      <c r="I35" s="6">
        <v>33.190545</v>
      </c>
      <c r="J35" s="6">
        <v>28.244502999999998</v>
      </c>
      <c r="K35" s="6">
        <v>27.593707999999999</v>
      </c>
      <c r="L35" s="6">
        <v>31.628636999999998</v>
      </c>
      <c r="M35" s="6">
        <v>26.292117999999999</v>
      </c>
      <c r="N35" s="6">
        <v>35.533406999999997</v>
      </c>
      <c r="P35">
        <v>8</v>
      </c>
      <c r="Q35" s="1" t="s">
        <v>282</v>
      </c>
      <c r="R35" s="4">
        <f t="shared" si="3"/>
        <v>-0.2603180000000016</v>
      </c>
      <c r="S35" s="4">
        <f t="shared" si="4"/>
        <v>8.9809710000000003</v>
      </c>
      <c r="T35" s="4">
        <f t="shared" si="5"/>
        <v>0</v>
      </c>
      <c r="U35" s="4">
        <f t="shared" si="6"/>
        <v>0</v>
      </c>
      <c r="V35" s="4">
        <f t="shared" si="7"/>
        <v>2.3428620000000002</v>
      </c>
      <c r="W35" s="4">
        <f t="shared" si="8"/>
        <v>0.13015899999999903</v>
      </c>
      <c r="X35" s="4">
        <f t="shared" si="9"/>
        <v>10.803197000000001</v>
      </c>
      <c r="Y35" s="4">
        <f t="shared" si="10"/>
        <v>-1.8222260000000006</v>
      </c>
      <c r="Z35" s="4">
        <f t="shared" si="11"/>
        <v>5.2063600000000001</v>
      </c>
      <c r="AA35" s="4">
        <f t="shared" si="12"/>
        <v>1.561907999999999</v>
      </c>
      <c r="AB35" s="4">
        <f t="shared" si="13"/>
        <v>3.9047699999999992</v>
      </c>
      <c r="AC35" s="4">
        <f t="shared" si="14"/>
        <v>5.4666779999999981</v>
      </c>
      <c r="AD35" s="4"/>
      <c r="AE35">
        <v>8</v>
      </c>
      <c r="AF35" s="1" t="s">
        <v>282</v>
      </c>
      <c r="AG35" s="16">
        <f t="shared" si="15"/>
        <v>-2.8985507246376989E-2</v>
      </c>
      <c r="AJ35">
        <v>8</v>
      </c>
      <c r="AK35" s="1" t="s">
        <v>282</v>
      </c>
      <c r="AL35" s="4">
        <f t="shared" si="16"/>
        <v>7.2896766726560092E-5</v>
      </c>
      <c r="AM35" s="4">
        <f t="shared" si="17"/>
        <v>8.9809710000000003</v>
      </c>
      <c r="AN35" s="4">
        <f t="shared" si="18"/>
        <v>0</v>
      </c>
      <c r="AO35" s="4">
        <f t="shared" si="19"/>
        <v>0</v>
      </c>
      <c r="AP35" s="4">
        <f t="shared" si="20"/>
        <v>2.3456500762465282</v>
      </c>
      <c r="AQ35" s="4">
        <f t="shared" si="21"/>
        <v>6.2204791854459457E-2</v>
      </c>
      <c r="AR35" s="4">
        <f t="shared" si="22"/>
        <v>10.745848363434172</v>
      </c>
      <c r="AS35" s="4">
        <f t="shared" si="23"/>
        <v>-2.1345528726091865</v>
      </c>
      <c r="AT35" s="4">
        <f t="shared" si="24"/>
        <v>5.2494394229109957</v>
      </c>
      <c r="AU35" s="4">
        <f t="shared" si="25"/>
        <v>1.4103640647903188</v>
      </c>
      <c r="AV35" s="4">
        <f t="shared" si="26"/>
        <v>4.0615620476588949</v>
      </c>
      <c r="AW35" s="4">
        <f t="shared" si="27"/>
        <v>5.3512158283516147</v>
      </c>
      <c r="AY35">
        <v>8</v>
      </c>
      <c r="AZ35" s="1" t="s">
        <v>282</v>
      </c>
      <c r="BA35" s="4">
        <f t="shared" si="28"/>
        <v>-3.7336892377361597</v>
      </c>
      <c r="BB35" s="4">
        <f t="shared" si="29"/>
        <v>6.702603864602132</v>
      </c>
      <c r="BC35" s="4">
        <f t="shared" si="30"/>
        <v>-3.7337621345028862</v>
      </c>
      <c r="BD35" s="4">
        <f t="shared" si="31"/>
        <v>-2.2783671353978678</v>
      </c>
      <c r="BE35" s="4">
        <f t="shared" si="32"/>
        <v>-1.388112058256358</v>
      </c>
      <c r="BF35" s="4">
        <f t="shared" si="33"/>
        <v>-2.2161623435434086</v>
      </c>
      <c r="BG35" s="4">
        <f t="shared" si="34"/>
        <v>7.0120862289312864</v>
      </c>
      <c r="BH35" s="4">
        <f t="shared" si="0"/>
        <v>-4.4129200080070543</v>
      </c>
      <c r="BI35" s="4">
        <f t="shared" si="1"/>
        <v>1.5156772884081096</v>
      </c>
      <c r="BJ35" s="4">
        <f t="shared" si="2"/>
        <v>-0.868003070607549</v>
      </c>
      <c r="BK35" s="4">
        <f t="shared" si="35"/>
        <v>0.32779991315600876</v>
      </c>
      <c r="BL35" s="4">
        <f t="shared" si="36"/>
        <v>3.0728486929537469</v>
      </c>
    </row>
    <row r="36" spans="1:64">
      <c r="A36">
        <v>9</v>
      </c>
      <c r="B36" s="1" t="s">
        <v>281</v>
      </c>
      <c r="C36" s="4">
        <v>13.623431999999999</v>
      </c>
      <c r="D36" s="4">
        <v>21.544032000000001</v>
      </c>
      <c r="E36" s="4">
        <v>13.544226</v>
      </c>
      <c r="F36" s="4">
        <v>14.573903999999999</v>
      </c>
      <c r="G36" s="4">
        <v>15.761994</v>
      </c>
      <c r="H36" s="4">
        <v>14.494698</v>
      </c>
      <c r="I36" s="4">
        <v>19.563882</v>
      </c>
      <c r="J36" s="4">
        <v>15.128346000000001</v>
      </c>
      <c r="K36" s="4">
        <v>19.088646000000001</v>
      </c>
      <c r="L36" s="4">
        <v>16.158024000000001</v>
      </c>
      <c r="M36" s="4">
        <v>18.296586000000001</v>
      </c>
      <c r="N36" s="4">
        <v>17.662938</v>
      </c>
      <c r="P36">
        <v>9</v>
      </c>
      <c r="Q36" s="1" t="s">
        <v>281</v>
      </c>
      <c r="R36" s="4">
        <f t="shared" si="3"/>
        <v>7.9205999999999221E-2</v>
      </c>
      <c r="S36" s="4">
        <f t="shared" si="4"/>
        <v>6.9701280000000025</v>
      </c>
      <c r="T36" s="4">
        <f t="shared" si="5"/>
        <v>0</v>
      </c>
      <c r="U36" s="4">
        <f t="shared" si="6"/>
        <v>0</v>
      </c>
      <c r="V36" s="4">
        <f t="shared" si="7"/>
        <v>2.2177679999999995</v>
      </c>
      <c r="W36" s="4">
        <f t="shared" si="8"/>
        <v>-7.9205999999999221E-2</v>
      </c>
      <c r="X36" s="4">
        <f t="shared" si="9"/>
        <v>6.0196559999999995</v>
      </c>
      <c r="Y36" s="4">
        <f t="shared" si="10"/>
        <v>0.55444200000000166</v>
      </c>
      <c r="Z36" s="4">
        <f t="shared" si="11"/>
        <v>5.5444200000000006</v>
      </c>
      <c r="AA36" s="4">
        <f t="shared" si="12"/>
        <v>1.5841200000000022</v>
      </c>
      <c r="AB36" s="4">
        <f t="shared" si="13"/>
        <v>4.7523600000000012</v>
      </c>
      <c r="AC36" s="4">
        <f t="shared" si="14"/>
        <v>3.0890340000000016</v>
      </c>
      <c r="AD36" s="4"/>
      <c r="AE36">
        <v>9</v>
      </c>
      <c r="AF36" s="1" t="s">
        <v>281</v>
      </c>
      <c r="AG36" s="16">
        <f t="shared" si="15"/>
        <v>1.1363636363636248E-2</v>
      </c>
      <c r="AJ36">
        <v>9</v>
      </c>
      <c r="AK36" s="1" t="s">
        <v>281</v>
      </c>
      <c r="AL36" s="4">
        <f t="shared" si="16"/>
        <v>-3.4093051480693637E-6</v>
      </c>
      <c r="AM36" s="4">
        <f t="shared" si="17"/>
        <v>6.9701280000000025</v>
      </c>
      <c r="AN36" s="4">
        <f t="shared" si="18"/>
        <v>0</v>
      </c>
      <c r="AO36" s="4">
        <f t="shared" si="19"/>
        <v>0</v>
      </c>
      <c r="AP36" s="4">
        <f t="shared" si="20"/>
        <v>2.2185248576862437</v>
      </c>
      <c r="AQ36" s="4">
        <f t="shared" si="21"/>
        <v>-5.3999519333319333E-2</v>
      </c>
      <c r="AR36" s="4">
        <f t="shared" si="22"/>
        <v>6.012966996702148</v>
      </c>
      <c r="AS36" s="4">
        <f t="shared" si="23"/>
        <v>0.62280991182762779</v>
      </c>
      <c r="AT36" s="4">
        <f t="shared" si="24"/>
        <v>5.5260610459761859</v>
      </c>
      <c r="AU36" s="4">
        <f t="shared" si="25"/>
        <v>1.6470211373703114</v>
      </c>
      <c r="AV36" s="4">
        <f t="shared" si="26"/>
        <v>4.7169512582612896</v>
      </c>
      <c r="AW36" s="4">
        <f t="shared" si="27"/>
        <v>3.1428374838580591</v>
      </c>
      <c r="AY36">
        <v>9</v>
      </c>
      <c r="AZ36" s="1" t="s">
        <v>281</v>
      </c>
      <c r="BA36" s="4">
        <f t="shared" si="28"/>
        <v>-3.0790868675252678</v>
      </c>
      <c r="BB36" s="4">
        <f t="shared" si="29"/>
        <v>4.9153284977128884</v>
      </c>
      <c r="BC36" s="4">
        <f t="shared" si="30"/>
        <v>-3.0790834582201199</v>
      </c>
      <c r="BD36" s="4">
        <f t="shared" si="31"/>
        <v>-2.0547995022871137</v>
      </c>
      <c r="BE36" s="4">
        <f t="shared" si="32"/>
        <v>-0.86055860053387612</v>
      </c>
      <c r="BF36" s="4">
        <f t="shared" si="33"/>
        <v>-2.1087990216204329</v>
      </c>
      <c r="BG36" s="4">
        <f t="shared" si="34"/>
        <v>2.9338835384820281</v>
      </c>
      <c r="BH36" s="4">
        <f t="shared" si="0"/>
        <v>-1.4319895904594859</v>
      </c>
      <c r="BI36" s="4">
        <f t="shared" si="1"/>
        <v>2.446977587756066</v>
      </c>
      <c r="BJ36" s="4">
        <f t="shared" si="2"/>
        <v>-0.40777836491680231</v>
      </c>
      <c r="BK36" s="4">
        <f t="shared" si="35"/>
        <v>1.6378678000411697</v>
      </c>
      <c r="BL36" s="4">
        <f t="shared" si="36"/>
        <v>1.0880379815709453</v>
      </c>
    </row>
    <row r="37" spans="1:64">
      <c r="A37">
        <v>10</v>
      </c>
      <c r="B37" s="1" t="s">
        <v>529</v>
      </c>
      <c r="C37" s="4">
        <v>7.8536809999999999</v>
      </c>
      <c r="D37" s="4">
        <v>12.574968999999999</v>
      </c>
      <c r="E37" s="4">
        <v>7.9444749999999997</v>
      </c>
      <c r="F37" s="4">
        <v>7.5359020000000001</v>
      </c>
      <c r="G37" s="4">
        <v>9.1701940000000004</v>
      </c>
      <c r="H37" s="4">
        <v>7.6720930000000003</v>
      </c>
      <c r="I37" s="4">
        <v>12.620366000000001</v>
      </c>
      <c r="J37" s="4">
        <v>8.0352689999999996</v>
      </c>
      <c r="K37" s="4">
        <v>10.713692</v>
      </c>
      <c r="L37" s="4">
        <v>8.7162240000000004</v>
      </c>
      <c r="M37" s="4">
        <v>10.395913</v>
      </c>
      <c r="N37" s="4">
        <v>10.577501</v>
      </c>
      <c r="P37">
        <v>10</v>
      </c>
      <c r="Q37" s="1" t="s">
        <v>529</v>
      </c>
      <c r="R37" s="4">
        <f t="shared" si="3"/>
        <v>-9.0793999999999819E-2</v>
      </c>
      <c r="S37" s="4">
        <f t="shared" si="4"/>
        <v>5.0390669999999993</v>
      </c>
      <c r="T37" s="4">
        <f t="shared" si="5"/>
        <v>0</v>
      </c>
      <c r="U37" s="4">
        <f t="shared" si="6"/>
        <v>0</v>
      </c>
      <c r="V37" s="4">
        <f t="shared" si="7"/>
        <v>1.2257190000000007</v>
      </c>
      <c r="W37" s="4">
        <f t="shared" si="8"/>
        <v>0.13619100000000017</v>
      </c>
      <c r="X37" s="4">
        <f t="shared" si="9"/>
        <v>4.6758910000000009</v>
      </c>
      <c r="Y37" s="4">
        <f t="shared" si="10"/>
        <v>0.49936699999999945</v>
      </c>
      <c r="Z37" s="4">
        <f t="shared" si="11"/>
        <v>2.7692170000000003</v>
      </c>
      <c r="AA37" s="4">
        <f t="shared" si="12"/>
        <v>1.1803220000000003</v>
      </c>
      <c r="AB37" s="4">
        <f t="shared" si="13"/>
        <v>2.4514380000000005</v>
      </c>
      <c r="AC37" s="4">
        <f t="shared" si="14"/>
        <v>3.0415989999999997</v>
      </c>
      <c r="AD37" s="4"/>
      <c r="AE37">
        <v>10</v>
      </c>
      <c r="AF37" s="1" t="s">
        <v>529</v>
      </c>
      <c r="AG37" s="16">
        <f t="shared" si="15"/>
        <v>-1.8018018018017983E-2</v>
      </c>
      <c r="AJ37">
        <v>10</v>
      </c>
      <c r="AK37" s="1" t="s">
        <v>529</v>
      </c>
      <c r="AL37" s="4">
        <f t="shared" si="16"/>
        <v>9.8250739838379175E-6</v>
      </c>
      <c r="AM37" s="4">
        <f t="shared" si="17"/>
        <v>5.0390669999999993</v>
      </c>
      <c r="AN37" s="4">
        <f t="shared" si="18"/>
        <v>0</v>
      </c>
      <c r="AO37" s="4">
        <f t="shared" si="19"/>
        <v>0</v>
      </c>
      <c r="AP37" s="4">
        <f t="shared" si="20"/>
        <v>1.2279738002937521</v>
      </c>
      <c r="AQ37" s="4">
        <f t="shared" si="21"/>
        <v>0.11408506139772134</v>
      </c>
      <c r="AR37" s="4">
        <f t="shared" si="22"/>
        <v>4.6841291256956508</v>
      </c>
      <c r="AS37" s="4">
        <f t="shared" si="23"/>
        <v>0.41504021296702165</v>
      </c>
      <c r="AT37" s="4">
        <f t="shared" si="24"/>
        <v>2.7900334127930955</v>
      </c>
      <c r="AU37" s="4">
        <f t="shared" si="25"/>
        <v>1.1302373079451578</v>
      </c>
      <c r="AV37" s="4">
        <f t="shared" si="26"/>
        <v>2.505840702662991</v>
      </c>
      <c r="AW37" s="4">
        <f t="shared" si="27"/>
        <v>2.9969376232284932</v>
      </c>
      <c r="AY37">
        <v>10</v>
      </c>
      <c r="AZ37" s="1" t="s">
        <v>529</v>
      </c>
      <c r="BA37" s="4">
        <f t="shared" si="28"/>
        <v>-1.867987986012595</v>
      </c>
      <c r="BB37" s="4">
        <f t="shared" si="29"/>
        <v>3.4231724657436002</v>
      </c>
      <c r="BC37" s="4">
        <f t="shared" si="30"/>
        <v>-1.8679978110865789</v>
      </c>
      <c r="BD37" s="4">
        <f t="shared" si="31"/>
        <v>-1.6158945342563988</v>
      </c>
      <c r="BE37" s="4">
        <f t="shared" si="32"/>
        <v>-0.64002401079282678</v>
      </c>
      <c r="BF37" s="4">
        <f t="shared" si="33"/>
        <v>-1.5018094728586775</v>
      </c>
      <c r="BG37" s="4">
        <f t="shared" si="34"/>
        <v>2.8161313146090716</v>
      </c>
      <c r="BH37" s="4">
        <f t="shared" si="0"/>
        <v>-1.2008543212893772</v>
      </c>
      <c r="BI37" s="4">
        <f t="shared" si="1"/>
        <v>0.92203560170651655</v>
      </c>
      <c r="BJ37" s="4">
        <f t="shared" si="2"/>
        <v>-0.48565722631124109</v>
      </c>
      <c r="BK37" s="4">
        <f t="shared" si="35"/>
        <v>0.63784289157641205</v>
      </c>
      <c r="BL37" s="4">
        <f t="shared" si="36"/>
        <v>1.3810430889720944</v>
      </c>
    </row>
    <row r="38" spans="1:64">
      <c r="A38">
        <v>11</v>
      </c>
      <c r="B38" s="1" t="s">
        <v>530</v>
      </c>
      <c r="C38" s="4">
        <v>12.278308000000001</v>
      </c>
      <c r="D38" s="4">
        <v>23.042852000000003</v>
      </c>
      <c r="E38" s="4">
        <v>12.362406</v>
      </c>
      <c r="F38" s="4">
        <v>15.978620000000001</v>
      </c>
      <c r="G38" s="4">
        <v>15.137640000000001</v>
      </c>
      <c r="H38" s="4">
        <v>15.978620000000001</v>
      </c>
      <c r="I38" s="4">
        <v>21.024500000000003</v>
      </c>
      <c r="J38" s="4">
        <v>17.071894</v>
      </c>
      <c r="K38" s="4">
        <v>17.660580000000003</v>
      </c>
      <c r="L38" s="4">
        <v>17.828776000000001</v>
      </c>
      <c r="M38" s="4">
        <v>16.987796000000003</v>
      </c>
      <c r="N38" s="4">
        <v>19.847128000000001</v>
      </c>
      <c r="P38">
        <v>11</v>
      </c>
      <c r="Q38" s="1" t="s">
        <v>530</v>
      </c>
      <c r="R38" s="4">
        <f t="shared" si="3"/>
        <v>-8.4097999999999118E-2</v>
      </c>
      <c r="S38" s="4">
        <f t="shared" si="4"/>
        <v>7.0642320000000023</v>
      </c>
      <c r="T38" s="4">
        <f t="shared" si="5"/>
        <v>0</v>
      </c>
      <c r="U38" s="4">
        <f t="shared" si="6"/>
        <v>0</v>
      </c>
      <c r="V38" s="4">
        <f t="shared" si="7"/>
        <v>2.7752340000000011</v>
      </c>
      <c r="W38" s="4">
        <f t="shared" si="8"/>
        <v>0</v>
      </c>
      <c r="X38" s="4">
        <f t="shared" si="9"/>
        <v>8.6620940000000033</v>
      </c>
      <c r="Y38" s="4">
        <f t="shared" si="10"/>
        <v>1.0932739999999992</v>
      </c>
      <c r="Z38" s="4">
        <f t="shared" si="11"/>
        <v>5.298174000000003</v>
      </c>
      <c r="AA38" s="4">
        <f t="shared" si="12"/>
        <v>1.8501560000000001</v>
      </c>
      <c r="AB38" s="4">
        <f t="shared" si="13"/>
        <v>4.625390000000003</v>
      </c>
      <c r="AC38" s="4">
        <f t="shared" si="14"/>
        <v>3.8685080000000003</v>
      </c>
      <c r="AD38" s="4"/>
      <c r="AE38">
        <v>11</v>
      </c>
      <c r="AF38" s="1" t="s">
        <v>530</v>
      </c>
      <c r="AG38" s="16">
        <f t="shared" si="15"/>
        <v>-1.1904761904761776E-2</v>
      </c>
      <c r="AJ38">
        <v>11</v>
      </c>
      <c r="AK38" s="1" t="s">
        <v>530</v>
      </c>
      <c r="AL38" s="4">
        <f t="shared" si="16"/>
        <v>3.9728272931138786E-6</v>
      </c>
      <c r="AM38" s="4">
        <f t="shared" si="17"/>
        <v>7.0642320000000023</v>
      </c>
      <c r="AN38" s="4">
        <f t="shared" si="18"/>
        <v>0</v>
      </c>
      <c r="AO38" s="4">
        <f t="shared" si="19"/>
        <v>0</v>
      </c>
      <c r="AP38" s="4">
        <f t="shared" si="20"/>
        <v>2.7750373445844776</v>
      </c>
      <c r="AQ38" s="4">
        <f t="shared" si="21"/>
        <v>-3.3037719617680011E-2</v>
      </c>
      <c r="AR38" s="4">
        <f t="shared" si="22"/>
        <v>8.6744950559766991</v>
      </c>
      <c r="AS38" s="4">
        <f t="shared" si="23"/>
        <v>0.99007879875688265</v>
      </c>
      <c r="AT38" s="4">
        <f t="shared" si="24"/>
        <v>5.3198237133457908</v>
      </c>
      <c r="AU38" s="4">
        <f t="shared" si="25"/>
        <v>1.7869528862104438</v>
      </c>
      <c r="AV38" s="4">
        <f t="shared" si="26"/>
        <v>4.6711148198351387</v>
      </c>
      <c r="AW38" s="4">
        <f t="shared" si="27"/>
        <v>3.813171008239804</v>
      </c>
      <c r="AY38">
        <v>11</v>
      </c>
      <c r="AZ38" s="1" t="s">
        <v>530</v>
      </c>
      <c r="BA38" s="4">
        <f t="shared" si="28"/>
        <v>-3.5734085116009404</v>
      </c>
      <c r="BB38" s="4">
        <f t="shared" si="29"/>
        <v>4.7939991710684264</v>
      </c>
      <c r="BC38" s="4">
        <f t="shared" si="30"/>
        <v>-3.5734124844282333</v>
      </c>
      <c r="BD38" s="4">
        <f t="shared" si="31"/>
        <v>-2.2702328289315754</v>
      </c>
      <c r="BE38" s="4">
        <f t="shared" si="32"/>
        <v>-0.79837513984375574</v>
      </c>
      <c r="BF38" s="4">
        <f t="shared" si="33"/>
        <v>-2.3032705485492553</v>
      </c>
      <c r="BG38" s="4">
        <f t="shared" si="34"/>
        <v>5.1010825715484653</v>
      </c>
      <c r="BH38" s="4">
        <f t="shared" si="0"/>
        <v>-1.2801540301746928</v>
      </c>
      <c r="BI38" s="4">
        <f t="shared" si="1"/>
        <v>1.7464112289175575</v>
      </c>
      <c r="BJ38" s="4">
        <f t="shared" si="2"/>
        <v>-0.48327994272113162</v>
      </c>
      <c r="BK38" s="4">
        <f t="shared" si="35"/>
        <v>1.0977023354069053</v>
      </c>
      <c r="BL38" s="4">
        <f t="shared" si="36"/>
        <v>1.5429381793082286</v>
      </c>
    </row>
    <row r="39" spans="1:64">
      <c r="A39">
        <v>12</v>
      </c>
      <c r="B39" s="1" t="s">
        <v>531</v>
      </c>
      <c r="C39" s="4">
        <v>9.1809779999999996</v>
      </c>
      <c r="D39" s="4">
        <v>17.553568000000002</v>
      </c>
      <c r="E39" s="4">
        <v>10.335818</v>
      </c>
      <c r="F39" s="4">
        <v>11.837110000000001</v>
      </c>
      <c r="G39" s="4">
        <v>12.414530000000001</v>
      </c>
      <c r="H39" s="4">
        <v>11.375173999999999</v>
      </c>
      <c r="I39" s="4">
        <v>17.380341999999999</v>
      </c>
      <c r="J39" s="4">
        <v>7.5642019999999999</v>
      </c>
      <c r="K39" s="4">
        <v>15.012920000000001</v>
      </c>
      <c r="L39" s="4">
        <v>11.317432</v>
      </c>
      <c r="M39" s="4">
        <v>14.262274</v>
      </c>
      <c r="N39" s="4">
        <v>14.781952</v>
      </c>
      <c r="P39">
        <v>12</v>
      </c>
      <c r="Q39" s="1" t="s">
        <v>531</v>
      </c>
      <c r="R39" s="4">
        <f t="shared" si="3"/>
        <v>-1.1548400000000001</v>
      </c>
      <c r="S39" s="4">
        <f t="shared" si="4"/>
        <v>5.7164580000000011</v>
      </c>
      <c r="T39" s="4">
        <f t="shared" si="5"/>
        <v>0</v>
      </c>
      <c r="U39" s="4">
        <f t="shared" si="6"/>
        <v>0</v>
      </c>
      <c r="V39" s="4">
        <f t="shared" si="7"/>
        <v>2.0787120000000012</v>
      </c>
      <c r="W39" s="4">
        <f t="shared" si="8"/>
        <v>-0.46193600000000146</v>
      </c>
      <c r="X39" s="4">
        <f t="shared" si="9"/>
        <v>7.0445239999999991</v>
      </c>
      <c r="Y39" s="4">
        <f t="shared" si="10"/>
        <v>-4.272908000000001</v>
      </c>
      <c r="Z39" s="4">
        <f t="shared" si="11"/>
        <v>4.6771020000000014</v>
      </c>
      <c r="AA39" s="4">
        <f t="shared" si="12"/>
        <v>-0.51967800000000075</v>
      </c>
      <c r="AB39" s="4">
        <f t="shared" si="13"/>
        <v>3.9264559999999999</v>
      </c>
      <c r="AC39" s="4">
        <f t="shared" si="14"/>
        <v>2.9448419999999995</v>
      </c>
      <c r="AD39" s="4"/>
      <c r="AE39">
        <v>12</v>
      </c>
      <c r="AF39" s="1" t="s">
        <v>531</v>
      </c>
      <c r="AG39" s="16">
        <f t="shared" si="15"/>
        <v>-0.20202020202020199</v>
      </c>
      <c r="AJ39">
        <v>12</v>
      </c>
      <c r="AK39" s="1" t="s">
        <v>531</v>
      </c>
      <c r="AL39" s="4">
        <f t="shared" si="16"/>
        <v>1.5646481146463831E-2</v>
      </c>
      <c r="AM39" s="4">
        <f t="shared" si="17"/>
        <v>5.7164580000000011</v>
      </c>
      <c r="AN39" s="4">
        <f t="shared" si="18"/>
        <v>0</v>
      </c>
      <c r="AO39" s="4">
        <f t="shared" si="19"/>
        <v>0</v>
      </c>
      <c r="AP39" s="4">
        <f t="shared" si="20"/>
        <v>1.9437507736576258</v>
      </c>
      <c r="AQ39" s="4">
        <f t="shared" si="21"/>
        <v>-0.86963289780538333</v>
      </c>
      <c r="AR39" s="4">
        <f t="shared" si="22"/>
        <v>6.0439070032456739</v>
      </c>
      <c r="AS39" s="4">
        <f t="shared" si="23"/>
        <v>-5.5994865210265399</v>
      </c>
      <c r="AT39" s="4">
        <f t="shared" si="24"/>
        <v>4.4777120371896526</v>
      </c>
      <c r="AU39" s="4">
        <f t="shared" si="25"/>
        <v>-1.4475645941010378</v>
      </c>
      <c r="AV39" s="4">
        <f t="shared" si="26"/>
        <v>4.4374837316458553</v>
      </c>
      <c r="AW39" s="4">
        <f t="shared" si="27"/>
        <v>2.0971145071927704</v>
      </c>
      <c r="AY39">
        <v>12</v>
      </c>
      <c r="AZ39" s="1" t="s">
        <v>531</v>
      </c>
      <c r="BA39" s="4">
        <f t="shared" si="28"/>
        <v>-2.8041035233344145</v>
      </c>
      <c r="BB39" s="4">
        <f t="shared" si="29"/>
        <v>5.7336432509566997</v>
      </c>
      <c r="BC39" s="4">
        <f t="shared" si="30"/>
        <v>-2.8197500044808783</v>
      </c>
      <c r="BD39" s="4">
        <f t="shared" si="31"/>
        <v>1.7185250956698168E-2</v>
      </c>
      <c r="BE39" s="4">
        <f t="shared" si="32"/>
        <v>-0.87599923082325248</v>
      </c>
      <c r="BF39" s="4">
        <f t="shared" si="33"/>
        <v>-0.85244764684868513</v>
      </c>
      <c r="BG39" s="4">
        <f t="shared" si="34"/>
        <v>3.2241569987647956</v>
      </c>
      <c r="BH39" s="4">
        <f t="shared" si="0"/>
        <v>-5.5823012700698413</v>
      </c>
      <c r="BI39" s="4">
        <f t="shared" si="1"/>
        <v>1.6579620327087743</v>
      </c>
      <c r="BJ39" s="4">
        <f t="shared" si="2"/>
        <v>-1.4303793431443397</v>
      </c>
      <c r="BK39" s="4">
        <f t="shared" si="35"/>
        <v>1.617733727164977</v>
      </c>
      <c r="BL39" s="4">
        <f t="shared" si="36"/>
        <v>2.1142997581494685</v>
      </c>
    </row>
    <row r="40" spans="1:64">
      <c r="A40">
        <v>13</v>
      </c>
      <c r="B40" s="1" t="s">
        <v>475</v>
      </c>
      <c r="C40" s="4">
        <v>22.09449</v>
      </c>
      <c r="D40" s="4">
        <v>40.573518</v>
      </c>
      <c r="E40" s="4">
        <v>22.630113999999999</v>
      </c>
      <c r="F40" s="4">
        <v>31.200098000000001</v>
      </c>
      <c r="G40" s="4">
        <v>26.11167</v>
      </c>
      <c r="H40" s="4">
        <v>31.46791</v>
      </c>
      <c r="I40" s="4">
        <v>33.610405999999998</v>
      </c>
      <c r="J40" s="4">
        <v>32.271346000000001</v>
      </c>
      <c r="K40" s="4">
        <v>29.325413999999999</v>
      </c>
      <c r="L40" s="4">
        <v>33.878217999999997</v>
      </c>
      <c r="M40" s="4">
        <v>27.986353999999999</v>
      </c>
      <c r="N40" s="4">
        <v>37.493679999999998</v>
      </c>
      <c r="P40">
        <v>13</v>
      </c>
      <c r="Q40" s="1" t="s">
        <v>475</v>
      </c>
      <c r="R40" s="4">
        <f t="shared" si="3"/>
        <v>-0.53562399999999855</v>
      </c>
      <c r="S40" s="4">
        <f t="shared" si="4"/>
        <v>9.3734199999999994</v>
      </c>
      <c r="T40" s="4">
        <f t="shared" si="5"/>
        <v>0</v>
      </c>
      <c r="U40" s="4">
        <f t="shared" si="6"/>
        <v>0</v>
      </c>
      <c r="V40" s="4">
        <f t="shared" si="7"/>
        <v>3.4815560000000012</v>
      </c>
      <c r="W40" s="4">
        <f t="shared" si="8"/>
        <v>0.26781199999999927</v>
      </c>
      <c r="X40" s="4">
        <f t="shared" si="9"/>
        <v>10.980291999999999</v>
      </c>
      <c r="Y40" s="4">
        <f t="shared" si="10"/>
        <v>1.0712480000000006</v>
      </c>
      <c r="Z40" s="4">
        <f t="shared" si="11"/>
        <v>6.6952999999999996</v>
      </c>
      <c r="AA40" s="4">
        <f t="shared" si="12"/>
        <v>2.6781199999999963</v>
      </c>
      <c r="AB40" s="4">
        <f t="shared" si="13"/>
        <v>5.3562399999999997</v>
      </c>
      <c r="AC40" s="4">
        <f t="shared" si="14"/>
        <v>6.2935819999999971</v>
      </c>
      <c r="AD40" s="4"/>
      <c r="AE40">
        <v>13</v>
      </c>
      <c r="AF40" s="1" t="s">
        <v>475</v>
      </c>
      <c r="AG40" s="16">
        <f t="shared" si="15"/>
        <v>-5.7142857142856988E-2</v>
      </c>
      <c r="AJ40">
        <v>13</v>
      </c>
      <c r="AK40" s="1" t="s">
        <v>475</v>
      </c>
      <c r="AL40" s="4">
        <f t="shared" si="16"/>
        <v>5.8280176627190095E-4</v>
      </c>
      <c r="AM40" s="4">
        <f t="shared" si="17"/>
        <v>9.3734199999999994</v>
      </c>
      <c r="AN40" s="4">
        <f t="shared" si="18"/>
        <v>0</v>
      </c>
      <c r="AO40" s="4">
        <f t="shared" si="19"/>
        <v>0</v>
      </c>
      <c r="AP40" s="4">
        <f t="shared" si="20"/>
        <v>3.4911685892422821</v>
      </c>
      <c r="AQ40" s="4">
        <f t="shared" si="21"/>
        <v>6.8537070028258595E-2</v>
      </c>
      <c r="AR40" s="4">
        <f t="shared" si="22"/>
        <v>11.02355073325173</v>
      </c>
      <c r="AS40" s="4">
        <f t="shared" si="23"/>
        <v>0.44239565345200305</v>
      </c>
      <c r="AT40" s="4">
        <f t="shared" si="24"/>
        <v>6.8373240296658642</v>
      </c>
      <c r="AU40" s="4">
        <f t="shared" si="25"/>
        <v>2.2913683548817989</v>
      </c>
      <c r="AV40" s="4">
        <f t="shared" si="26"/>
        <v>5.7069350679830508</v>
      </c>
      <c r="AW40" s="4">
        <f t="shared" si="27"/>
        <v>5.9774052445981312</v>
      </c>
      <c r="AY40">
        <v>13</v>
      </c>
      <c r="AZ40" s="1" t="s">
        <v>475</v>
      </c>
      <c r="BA40" s="4">
        <f t="shared" si="28"/>
        <v>-4.5093440685519282</v>
      </c>
      <c r="BB40" s="4">
        <f t="shared" si="29"/>
        <v>6.3478989461733004</v>
      </c>
      <c r="BC40" s="4">
        <f t="shared" si="30"/>
        <v>-4.5099268703181998</v>
      </c>
      <c r="BD40" s="4">
        <f t="shared" si="31"/>
        <v>-3.0255210538266986</v>
      </c>
      <c r="BE40" s="4">
        <f t="shared" si="32"/>
        <v>-1.0187582810759177</v>
      </c>
      <c r="BF40" s="4">
        <f t="shared" si="33"/>
        <v>-2.9569839837984402</v>
      </c>
      <c r="BG40" s="4">
        <f t="shared" si="34"/>
        <v>6.5136238629335299</v>
      </c>
      <c r="BH40" s="4">
        <f t="shared" si="0"/>
        <v>-2.5831254003746955</v>
      </c>
      <c r="BI40" s="4">
        <f t="shared" si="1"/>
        <v>2.3273971593476643</v>
      </c>
      <c r="BJ40" s="4">
        <f t="shared" si="2"/>
        <v>-0.73415269894489965</v>
      </c>
      <c r="BK40" s="4">
        <f t="shared" si="35"/>
        <v>1.197008197664851</v>
      </c>
      <c r="BL40" s="4">
        <f t="shared" si="36"/>
        <v>2.9518841907714326</v>
      </c>
    </row>
    <row r="41" spans="1:64">
      <c r="A41">
        <v>14</v>
      </c>
      <c r="B41" s="1" t="s">
        <v>476</v>
      </c>
      <c r="C41" s="4">
        <v>40.449136000000003</v>
      </c>
      <c r="D41" s="4">
        <v>66.776976000000005</v>
      </c>
      <c r="E41" s="4">
        <v>40.209792</v>
      </c>
      <c r="F41" s="4">
        <v>54.091743999999998</v>
      </c>
      <c r="G41" s="4">
        <v>45.475360000000002</v>
      </c>
      <c r="H41" s="4">
        <v>53.613056</v>
      </c>
      <c r="I41" s="4">
        <v>60.793376000000002</v>
      </c>
      <c r="J41" s="4">
        <v>51.937648000000003</v>
      </c>
      <c r="K41" s="4">
        <v>55.049120000000002</v>
      </c>
      <c r="L41" s="4">
        <v>58.399935999999997</v>
      </c>
      <c r="M41" s="4">
        <v>50.501584000000001</v>
      </c>
      <c r="N41" s="4">
        <v>64.383536000000007</v>
      </c>
      <c r="P41">
        <v>14</v>
      </c>
      <c r="Q41" s="1" t="s">
        <v>476</v>
      </c>
      <c r="R41" s="4">
        <f t="shared" si="3"/>
        <v>0.23934400000000267</v>
      </c>
      <c r="S41" s="4">
        <f t="shared" si="4"/>
        <v>12.685232000000006</v>
      </c>
      <c r="T41" s="4">
        <f t="shared" si="5"/>
        <v>0</v>
      </c>
      <c r="U41" s="4">
        <f t="shared" si="6"/>
        <v>0</v>
      </c>
      <c r="V41" s="4">
        <f t="shared" si="7"/>
        <v>5.2655680000000018</v>
      </c>
      <c r="W41" s="4">
        <f t="shared" si="8"/>
        <v>-0.47868799999999823</v>
      </c>
      <c r="X41" s="4">
        <f t="shared" si="9"/>
        <v>20.583584000000002</v>
      </c>
      <c r="Y41" s="4">
        <f t="shared" si="10"/>
        <v>-2.1540959999999956</v>
      </c>
      <c r="Z41" s="4">
        <f t="shared" si="11"/>
        <v>14.839328000000002</v>
      </c>
      <c r="AA41" s="4">
        <f t="shared" si="12"/>
        <v>4.3081919999999982</v>
      </c>
      <c r="AB41" s="4">
        <f t="shared" si="13"/>
        <v>10.291792000000001</v>
      </c>
      <c r="AC41" s="4">
        <f t="shared" si="14"/>
        <v>10.291792000000008</v>
      </c>
      <c r="AD41" s="4"/>
      <c r="AE41">
        <v>14</v>
      </c>
      <c r="AF41" s="1" t="s">
        <v>476</v>
      </c>
      <c r="AG41" s="16">
        <f t="shared" si="15"/>
        <v>1.8867924528302087E-2</v>
      </c>
      <c r="AJ41">
        <v>14</v>
      </c>
      <c r="AK41" s="1" t="s">
        <v>476</v>
      </c>
      <c r="AL41" s="4">
        <f t="shared" si="16"/>
        <v>-2.8401029962765723E-5</v>
      </c>
      <c r="AM41" s="4">
        <f t="shared" si="17"/>
        <v>12.685232000000006</v>
      </c>
      <c r="AN41" s="4">
        <f t="shared" si="18"/>
        <v>0</v>
      </c>
      <c r="AO41" s="4">
        <f t="shared" si="19"/>
        <v>0</v>
      </c>
      <c r="AP41" s="4">
        <f t="shared" si="20"/>
        <v>5.2736620736288042</v>
      </c>
      <c r="AQ41" s="4">
        <f t="shared" si="21"/>
        <v>-0.37925835144023473</v>
      </c>
      <c r="AR41" s="4">
        <f t="shared" si="22"/>
        <v>20.620561154699931</v>
      </c>
      <c r="AS41" s="4">
        <f t="shared" si="23"/>
        <v>-1.7653661171418</v>
      </c>
      <c r="AT41" s="4">
        <f t="shared" si="24"/>
        <v>14.75540486993437</v>
      </c>
      <c r="AU41" s="4">
        <f t="shared" si="25"/>
        <v>4.58739587617693</v>
      </c>
      <c r="AV41" s="4">
        <f t="shared" si="26"/>
        <v>10.095786889358799</v>
      </c>
      <c r="AW41" s="4">
        <f t="shared" si="27"/>
        <v>10.48413335603755</v>
      </c>
      <c r="AY41">
        <v>14</v>
      </c>
      <c r="AZ41" s="1" t="s">
        <v>476</v>
      </c>
      <c r="BA41" s="4">
        <f t="shared" si="28"/>
        <v>-8.4575928321286202</v>
      </c>
      <c r="BB41" s="4">
        <f t="shared" si="29"/>
        <v>8.4165425393945981</v>
      </c>
      <c r="BC41" s="4">
        <f t="shared" si="30"/>
        <v>-8.4575644310986569</v>
      </c>
      <c r="BD41" s="4">
        <f t="shared" si="31"/>
        <v>-4.2686894606054082</v>
      </c>
      <c r="BE41" s="4">
        <f t="shared" si="32"/>
        <v>-3.1839023574698526</v>
      </c>
      <c r="BF41" s="4">
        <f t="shared" si="33"/>
        <v>-4.6479478120456426</v>
      </c>
      <c r="BG41" s="4">
        <f t="shared" si="34"/>
        <v>12.162996723601275</v>
      </c>
      <c r="BH41" s="4">
        <f t="shared" si="0"/>
        <v>-6.0340555777472087</v>
      </c>
      <c r="BI41" s="4">
        <f t="shared" si="1"/>
        <v>6.2978404388357134</v>
      </c>
      <c r="BJ41" s="4">
        <f t="shared" si="2"/>
        <v>0.3187064155715218</v>
      </c>
      <c r="BK41" s="4">
        <f t="shared" si="35"/>
        <v>1.6382224582601417</v>
      </c>
      <c r="BL41" s="4">
        <f t="shared" si="36"/>
        <v>6.2154438954321414</v>
      </c>
    </row>
    <row r="42" spans="1:64">
      <c r="A42">
        <v>15</v>
      </c>
      <c r="B42" s="1" t="s">
        <v>453</v>
      </c>
      <c r="C42" s="4">
        <v>42.803851999999999</v>
      </c>
      <c r="D42" s="4">
        <v>55.470298</v>
      </c>
      <c r="E42" s="4">
        <v>43.895786999999999</v>
      </c>
      <c r="F42" s="4">
        <v>35.378694000000003</v>
      </c>
      <c r="G42" s="4">
        <v>48.481913999999996</v>
      </c>
      <c r="H42" s="4">
        <v>36.033855000000003</v>
      </c>
      <c r="I42" s="4">
        <v>60.274811999999997</v>
      </c>
      <c r="J42" s="4">
        <v>32.976436999999997</v>
      </c>
      <c r="K42" s="4">
        <v>56.999006999999999</v>
      </c>
      <c r="L42" s="4">
        <v>38.217725000000002</v>
      </c>
      <c r="M42" s="4">
        <v>52.631267000000001</v>
      </c>
      <c r="N42" s="4">
        <v>44.332560999999998</v>
      </c>
      <c r="P42">
        <v>15</v>
      </c>
      <c r="Q42" s="1" t="s">
        <v>453</v>
      </c>
      <c r="R42" s="4">
        <f t="shared" si="3"/>
        <v>-1.0919349999999994</v>
      </c>
      <c r="S42" s="4">
        <f t="shared" si="4"/>
        <v>20.091603999999997</v>
      </c>
      <c r="T42" s="4">
        <f t="shared" si="5"/>
        <v>0</v>
      </c>
      <c r="U42" s="4">
        <f t="shared" si="6"/>
        <v>0</v>
      </c>
      <c r="V42" s="4">
        <f t="shared" si="7"/>
        <v>4.5861269999999976</v>
      </c>
      <c r="W42" s="4">
        <f t="shared" si="8"/>
        <v>0.65516099999999966</v>
      </c>
      <c r="X42" s="4">
        <f t="shared" si="9"/>
        <v>16.379024999999999</v>
      </c>
      <c r="Y42" s="4">
        <f t="shared" si="10"/>
        <v>-2.4022570000000059</v>
      </c>
      <c r="Z42" s="4">
        <f t="shared" si="11"/>
        <v>13.10322</v>
      </c>
      <c r="AA42" s="4">
        <f t="shared" si="12"/>
        <v>2.8390309999999985</v>
      </c>
      <c r="AB42" s="4">
        <f t="shared" si="13"/>
        <v>8.7354800000000026</v>
      </c>
      <c r="AC42" s="4">
        <f t="shared" si="14"/>
        <v>8.9538669999999954</v>
      </c>
      <c r="AD42" s="4"/>
      <c r="AE42">
        <v>15</v>
      </c>
      <c r="AF42" s="1" t="s">
        <v>453</v>
      </c>
      <c r="AG42" s="16">
        <f t="shared" si="15"/>
        <v>-5.4347826086956499E-2</v>
      </c>
      <c r="AJ42">
        <v>15</v>
      </c>
      <c r="AK42" s="1" t="s">
        <v>453</v>
      </c>
      <c r="AL42" s="4">
        <f t="shared" si="16"/>
        <v>1.0747602696583591E-3</v>
      </c>
      <c r="AM42" s="4">
        <f t="shared" si="17"/>
        <v>20.091603999999997</v>
      </c>
      <c r="AN42" s="4">
        <f t="shared" si="18"/>
        <v>0</v>
      </c>
      <c r="AO42" s="4">
        <f t="shared" si="19"/>
        <v>0</v>
      </c>
      <c r="AP42" s="4">
        <f t="shared" si="20"/>
        <v>4.6149447271599691</v>
      </c>
      <c r="AQ42" s="4">
        <f t="shared" si="21"/>
        <v>0.40507031649872044</v>
      </c>
      <c r="AR42" s="4">
        <f t="shared" si="22"/>
        <v>16.224348519120205</v>
      </c>
      <c r="AS42" s="4">
        <f t="shared" si="23"/>
        <v>-3.2884363723198278</v>
      </c>
      <c r="AT42" s="4">
        <f t="shared" si="24"/>
        <v>13.238092580325382</v>
      </c>
      <c r="AU42" s="4">
        <f t="shared" si="25"/>
        <v>2.1230582239060332</v>
      </c>
      <c r="AV42" s="4">
        <f t="shared" si="26"/>
        <v>9.2089659282877818</v>
      </c>
      <c r="AW42" s="4">
        <f t="shared" si="27"/>
        <v>8.4661261280306785</v>
      </c>
      <c r="AY42">
        <v>15</v>
      </c>
      <c r="AZ42" s="1" t="s">
        <v>453</v>
      </c>
      <c r="BA42" s="4">
        <f t="shared" si="28"/>
        <v>-7.2134963255908406</v>
      </c>
      <c r="BB42" s="4">
        <f t="shared" si="29"/>
        <v>15.458700283980729</v>
      </c>
      <c r="BC42" s="4">
        <f t="shared" si="30"/>
        <v>-7.2145710858604986</v>
      </c>
      <c r="BD42" s="4">
        <f t="shared" si="31"/>
        <v>-4.6329037160192668</v>
      </c>
      <c r="BE42" s="4">
        <f t="shared" si="32"/>
        <v>-2.5996263587005295</v>
      </c>
      <c r="BF42" s="4">
        <f t="shared" si="33"/>
        <v>-4.2278333995205459</v>
      </c>
      <c r="BG42" s="4">
        <f t="shared" si="34"/>
        <v>9.0097774332597069</v>
      </c>
      <c r="BH42" s="4">
        <f t="shared" si="0"/>
        <v>-7.921340088339095</v>
      </c>
      <c r="BI42" s="4">
        <f t="shared" si="1"/>
        <v>6.0235214944648838</v>
      </c>
      <c r="BJ42" s="4">
        <f t="shared" si="2"/>
        <v>-2.5098454921132336</v>
      </c>
      <c r="BK42" s="4">
        <f t="shared" si="35"/>
        <v>1.9943948424272833</v>
      </c>
      <c r="BL42" s="4">
        <f t="shared" si="36"/>
        <v>3.8332224120114118</v>
      </c>
    </row>
    <row r="43" spans="1:64">
      <c r="A43">
        <v>16</v>
      </c>
      <c r="B43" s="1" t="s">
        <v>454</v>
      </c>
      <c r="C43" s="4">
        <v>14.453804</v>
      </c>
      <c r="D43" s="4">
        <v>25.064399999999999</v>
      </c>
      <c r="E43" s="4">
        <v>14.537352</v>
      </c>
      <c r="F43" s="4">
        <v>20.803452</v>
      </c>
      <c r="G43" s="4">
        <v>16.208311999999999</v>
      </c>
      <c r="H43" s="4">
        <v>20.552807999999999</v>
      </c>
      <c r="I43" s="4">
        <v>20.636355999999999</v>
      </c>
      <c r="J43" s="4">
        <v>17.712175999999999</v>
      </c>
      <c r="K43" s="4">
        <v>17.712175999999999</v>
      </c>
      <c r="L43" s="4">
        <v>19.967972</v>
      </c>
      <c r="M43" s="4">
        <v>17.545079999999999</v>
      </c>
      <c r="N43" s="4">
        <v>22.725055999999999</v>
      </c>
      <c r="P43">
        <v>16</v>
      </c>
      <c r="Q43" s="1" t="s">
        <v>454</v>
      </c>
      <c r="R43" s="4">
        <f t="shared" si="3"/>
        <v>-8.35480000000004E-2</v>
      </c>
      <c r="S43" s="4">
        <f t="shared" si="4"/>
        <v>4.2609479999999991</v>
      </c>
      <c r="T43" s="4">
        <f t="shared" si="5"/>
        <v>0</v>
      </c>
      <c r="U43" s="4">
        <f t="shared" si="6"/>
        <v>0</v>
      </c>
      <c r="V43" s="4">
        <f t="shared" si="7"/>
        <v>1.6709599999999991</v>
      </c>
      <c r="W43" s="4">
        <f t="shared" si="8"/>
        <v>-0.2506440000000012</v>
      </c>
      <c r="X43" s="4">
        <f t="shared" si="9"/>
        <v>6.099003999999999</v>
      </c>
      <c r="Y43" s="4">
        <f t="shared" si="10"/>
        <v>-3.0912760000000006</v>
      </c>
      <c r="Z43" s="4">
        <f t="shared" si="11"/>
        <v>3.1748239999999992</v>
      </c>
      <c r="AA43" s="4">
        <f t="shared" si="12"/>
        <v>-0.83548000000000044</v>
      </c>
      <c r="AB43" s="4">
        <f t="shared" si="13"/>
        <v>3.0077279999999984</v>
      </c>
      <c r="AC43" s="4">
        <f t="shared" si="14"/>
        <v>1.9216039999999985</v>
      </c>
      <c r="AD43" s="4"/>
      <c r="AE43">
        <v>16</v>
      </c>
      <c r="AF43" s="1" t="s">
        <v>454</v>
      </c>
      <c r="AG43" s="16">
        <f t="shared" si="15"/>
        <v>-1.9607843137254999E-2</v>
      </c>
      <c r="AJ43">
        <v>16</v>
      </c>
      <c r="AK43" s="1" t="s">
        <v>454</v>
      </c>
      <c r="AL43" s="4">
        <f t="shared" si="16"/>
        <v>1.0706752261308017E-5</v>
      </c>
      <c r="AM43" s="4">
        <f t="shared" si="17"/>
        <v>4.2609479999999991</v>
      </c>
      <c r="AN43" s="4">
        <f t="shared" si="18"/>
        <v>0</v>
      </c>
      <c r="AO43" s="4">
        <f t="shared" si="19"/>
        <v>0</v>
      </c>
      <c r="AP43" s="4">
        <f t="shared" si="20"/>
        <v>1.6657245220491572</v>
      </c>
      <c r="AQ43" s="4">
        <f t="shared" si="21"/>
        <v>-0.28335764147117071</v>
      </c>
      <c r="AR43" s="4">
        <f t="shared" si="22"/>
        <v>6.0372222321094071</v>
      </c>
      <c r="AS43" s="4">
        <f t="shared" si="23"/>
        <v>-3.2102624223443006</v>
      </c>
      <c r="AT43" s="4">
        <f t="shared" si="24"/>
        <v>3.157832800127907</v>
      </c>
      <c r="AU43" s="4">
        <f t="shared" si="25"/>
        <v>-0.89756685980061535</v>
      </c>
      <c r="AV43" s="4">
        <f t="shared" si="26"/>
        <v>3.0448259271628988</v>
      </c>
      <c r="AW43" s="4">
        <f t="shared" si="27"/>
        <v>1.8622633347828601</v>
      </c>
      <c r="AY43">
        <v>16</v>
      </c>
      <c r="AZ43" s="1" t="s">
        <v>454</v>
      </c>
      <c r="BA43" s="4">
        <f t="shared" si="28"/>
        <v>-2.3175919912813443</v>
      </c>
      <c r="BB43" s="4">
        <f t="shared" si="29"/>
        <v>3.9722772648055371</v>
      </c>
      <c r="BC43" s="4">
        <f t="shared" si="30"/>
        <v>-2.3176026980336055</v>
      </c>
      <c r="BD43" s="4">
        <f t="shared" si="31"/>
        <v>-0.28867073519446201</v>
      </c>
      <c r="BE43" s="4">
        <f t="shared" si="32"/>
        <v>-0.6518781759844483</v>
      </c>
      <c r="BF43" s="4">
        <f t="shared" si="33"/>
        <v>-0.57202837666563267</v>
      </c>
      <c r="BG43" s="4">
        <f t="shared" si="34"/>
        <v>3.7196195340758016</v>
      </c>
      <c r="BH43" s="4">
        <f t="shared" si="0"/>
        <v>-3.4989331575387626</v>
      </c>
      <c r="BI43" s="4">
        <f t="shared" si="1"/>
        <v>0.84023010209430149</v>
      </c>
      <c r="BJ43" s="4">
        <f t="shared" si="2"/>
        <v>-1.1862375949950774</v>
      </c>
      <c r="BK43" s="4">
        <f t="shared" si="35"/>
        <v>0.72722322912929327</v>
      </c>
      <c r="BL43" s="4">
        <f t="shared" si="36"/>
        <v>1.5735925995883981</v>
      </c>
    </row>
    <row r="44" spans="1:64">
      <c r="A44">
        <v>17</v>
      </c>
      <c r="B44" s="1" t="s">
        <v>455</v>
      </c>
      <c r="C44" s="4">
        <v>33.096708</v>
      </c>
      <c r="D44" s="4">
        <v>58.451495999999999</v>
      </c>
      <c r="E44" s="4">
        <v>34.645091999999998</v>
      </c>
      <c r="F44" s="4">
        <v>49.935383999999999</v>
      </c>
      <c r="G44" s="4">
        <v>37.548312000000003</v>
      </c>
      <c r="H44" s="4">
        <v>49.548287999999999</v>
      </c>
      <c r="I44" s="4">
        <v>46.064424000000002</v>
      </c>
      <c r="J44" s="4">
        <v>44.903135999999996</v>
      </c>
      <c r="K44" s="4">
        <v>42.387011999999999</v>
      </c>
      <c r="L44" s="4">
        <v>49.548287999999999</v>
      </c>
      <c r="M44" s="4">
        <v>41.806367999999999</v>
      </c>
      <c r="N44" s="4">
        <v>53.225699999999996</v>
      </c>
      <c r="P44">
        <v>17</v>
      </c>
      <c r="Q44" s="1" t="s">
        <v>455</v>
      </c>
      <c r="R44" s="4">
        <f t="shared" si="3"/>
        <v>-1.5483839999999987</v>
      </c>
      <c r="S44" s="4">
        <f t="shared" si="4"/>
        <v>8.5161119999999997</v>
      </c>
      <c r="T44" s="4">
        <f t="shared" si="5"/>
        <v>0</v>
      </c>
      <c r="U44" s="4">
        <f t="shared" si="6"/>
        <v>0</v>
      </c>
      <c r="V44" s="4">
        <f t="shared" si="7"/>
        <v>2.9032200000000046</v>
      </c>
      <c r="W44" s="4">
        <f t="shared" si="8"/>
        <v>-0.38709599999999966</v>
      </c>
      <c r="X44" s="4">
        <f t="shared" si="9"/>
        <v>11.419332000000004</v>
      </c>
      <c r="Y44" s="4">
        <f t="shared" si="10"/>
        <v>-5.0322480000000027</v>
      </c>
      <c r="Z44" s="4">
        <f t="shared" si="11"/>
        <v>7.7419200000000004</v>
      </c>
      <c r="AA44" s="4">
        <f t="shared" si="12"/>
        <v>-0.38709599999999966</v>
      </c>
      <c r="AB44" s="4">
        <f t="shared" si="13"/>
        <v>7.1612760000000009</v>
      </c>
      <c r="AC44" s="4">
        <f t="shared" si="14"/>
        <v>3.2903159999999971</v>
      </c>
      <c r="AD44" s="4"/>
      <c r="AE44">
        <v>17</v>
      </c>
      <c r="AF44" s="1" t="s">
        <v>455</v>
      </c>
      <c r="AG44" s="16">
        <f t="shared" si="15"/>
        <v>-0.18181818181818166</v>
      </c>
      <c r="AJ44">
        <v>17</v>
      </c>
      <c r="AK44" s="1" t="s">
        <v>455</v>
      </c>
      <c r="AL44" s="4">
        <f t="shared" si="16"/>
        <v>1.7005745617069135E-2</v>
      </c>
      <c r="AM44" s="4">
        <f t="shared" si="17"/>
        <v>8.5161119999999997</v>
      </c>
      <c r="AN44" s="4">
        <f t="shared" si="18"/>
        <v>0</v>
      </c>
      <c r="AO44" s="4">
        <f t="shared" si="19"/>
        <v>0</v>
      </c>
      <c r="AP44" s="4">
        <f t="shared" si="20"/>
        <v>2.7853709861167699</v>
      </c>
      <c r="AQ44" s="4">
        <f t="shared" si="21"/>
        <v>-0.90567000133322373</v>
      </c>
      <c r="AR44" s="4">
        <f t="shared" si="22"/>
        <v>10.321180670868005</v>
      </c>
      <c r="AS44" s="4">
        <f t="shared" si="23"/>
        <v>-7.0141209583973403</v>
      </c>
      <c r="AT44" s="4">
        <f t="shared" si="24"/>
        <v>7.5443125575597705</v>
      </c>
      <c r="AU44" s="4">
        <f t="shared" si="25"/>
        <v>-1.7805944606961941</v>
      </c>
      <c r="AV44" s="4">
        <f t="shared" si="26"/>
        <v>7.6381821581024676</v>
      </c>
      <c r="AW44" s="4">
        <f t="shared" si="27"/>
        <v>1.9411920687240425</v>
      </c>
      <c r="AY44">
        <v>17</v>
      </c>
      <c r="AZ44" s="1" t="s">
        <v>455</v>
      </c>
      <c r="BA44" s="4">
        <f t="shared" si="28"/>
        <v>-4.7006696074269438</v>
      </c>
      <c r="BB44" s="4">
        <f t="shared" si="29"/>
        <v>8.3899588919504531</v>
      </c>
      <c r="BC44" s="4">
        <f t="shared" si="30"/>
        <v>-4.7176753530440134</v>
      </c>
      <c r="BD44" s="4">
        <f t="shared" si="31"/>
        <v>-0.1261531080495473</v>
      </c>
      <c r="BE44" s="4">
        <f t="shared" si="32"/>
        <v>-1.9323043669272435</v>
      </c>
      <c r="BF44" s="4">
        <f t="shared" si="33"/>
        <v>-1.031823109382771</v>
      </c>
      <c r="BG44" s="4">
        <f t="shared" si="34"/>
        <v>5.6035053178239913</v>
      </c>
      <c r="BH44" s="4">
        <f t="shared" si="0"/>
        <v>-7.1402740664468878</v>
      </c>
      <c r="BI44" s="4">
        <f t="shared" si="1"/>
        <v>2.8266372045157571</v>
      </c>
      <c r="BJ44" s="4">
        <f t="shared" si="2"/>
        <v>-1.9067475687457414</v>
      </c>
      <c r="BK44" s="4">
        <f t="shared" si="35"/>
        <v>2.9205068050584542</v>
      </c>
      <c r="BL44" s="4">
        <f t="shared" si="36"/>
        <v>1.8150389606744952</v>
      </c>
    </row>
    <row r="45" spans="1:64">
      <c r="A45">
        <v>18</v>
      </c>
      <c r="B45" s="1" t="s">
        <v>456</v>
      </c>
      <c r="C45" s="4">
        <v>55.629671999999999</v>
      </c>
      <c r="D45" s="4">
        <v>101.325474</v>
      </c>
      <c r="E45" s="4">
        <v>57.616446000000003</v>
      </c>
      <c r="F45" s="4">
        <v>77.484186000000008</v>
      </c>
      <c r="G45" s="4">
        <v>66.556928999999997</v>
      </c>
      <c r="H45" s="4">
        <v>77.815314999999998</v>
      </c>
      <c r="I45" s="4">
        <v>77.484186000000008</v>
      </c>
      <c r="J45" s="4">
        <v>77.815314999999998</v>
      </c>
      <c r="K45" s="4">
        <v>68.543703000000008</v>
      </c>
      <c r="L45" s="4">
        <v>84.437894999999997</v>
      </c>
      <c r="M45" s="4">
        <v>67.219187000000005</v>
      </c>
      <c r="N45" s="4">
        <v>88.080314000000001</v>
      </c>
      <c r="P45">
        <v>18</v>
      </c>
      <c r="Q45" s="1" t="s">
        <v>456</v>
      </c>
      <c r="R45" s="4">
        <f t="shared" si="3"/>
        <v>-1.986774000000004</v>
      </c>
      <c r="S45" s="4">
        <f t="shared" si="4"/>
        <v>23.841287999999992</v>
      </c>
      <c r="T45" s="4">
        <f t="shared" si="5"/>
        <v>0</v>
      </c>
      <c r="U45" s="4">
        <f t="shared" si="6"/>
        <v>0</v>
      </c>
      <c r="V45" s="4">
        <f t="shared" si="7"/>
        <v>8.9404829999999933</v>
      </c>
      <c r="W45" s="4">
        <f t="shared" si="8"/>
        <v>0.33112899999999001</v>
      </c>
      <c r="X45" s="4">
        <f t="shared" si="9"/>
        <v>19.867740000000005</v>
      </c>
      <c r="Y45" s="4">
        <f t="shared" si="10"/>
        <v>0.33112899999999001</v>
      </c>
      <c r="Z45" s="4">
        <f t="shared" si="11"/>
        <v>10.927257000000004</v>
      </c>
      <c r="AA45" s="4">
        <f t="shared" si="12"/>
        <v>6.9537089999999893</v>
      </c>
      <c r="AB45" s="4">
        <f t="shared" si="13"/>
        <v>9.6027410000000017</v>
      </c>
      <c r="AC45" s="4">
        <f t="shared" si="14"/>
        <v>10.596127999999993</v>
      </c>
      <c r="AD45" s="4"/>
      <c r="AE45">
        <v>18</v>
      </c>
      <c r="AF45" s="1" t="s">
        <v>456</v>
      </c>
      <c r="AG45" s="16">
        <f t="shared" si="15"/>
        <v>-8.3333333333333537E-2</v>
      </c>
      <c r="AJ45">
        <v>18</v>
      </c>
      <c r="AK45" s="1" t="s">
        <v>456</v>
      </c>
      <c r="AL45" s="4">
        <f t="shared" si="16"/>
        <v>4.5958209212453305E-3</v>
      </c>
      <c r="AM45" s="4">
        <f t="shared" si="17"/>
        <v>23.841287999999992</v>
      </c>
      <c r="AN45" s="4">
        <f t="shared" si="18"/>
        <v>0</v>
      </c>
      <c r="AO45" s="4">
        <f t="shared" si="19"/>
        <v>0</v>
      </c>
      <c r="AP45" s="4">
        <f t="shared" si="20"/>
        <v>8.9370197738144643</v>
      </c>
      <c r="AQ45" s="4">
        <f t="shared" si="21"/>
        <v>-0.41419832252094008</v>
      </c>
      <c r="AR45" s="4">
        <f t="shared" si="22"/>
        <v>19.826356861246669</v>
      </c>
      <c r="AS45" s="4">
        <f t="shared" si="23"/>
        <v>-1.3237494977291968</v>
      </c>
      <c r="AT45" s="4">
        <f t="shared" si="24"/>
        <v>11.468142380746544</v>
      </c>
      <c r="AU45" s="4">
        <f t="shared" si="25"/>
        <v>6.0200269713394938</v>
      </c>
      <c r="AV45" s="4">
        <f t="shared" si="26"/>
        <v>10.451406458854482</v>
      </c>
      <c r="AW45" s="4">
        <f t="shared" si="27"/>
        <v>9.7600546277815337</v>
      </c>
      <c r="AY45">
        <v>18</v>
      </c>
      <c r="AZ45" s="1" t="s">
        <v>456</v>
      </c>
      <c r="BA45" s="4">
        <f>AL45-(AVERAGE($AL45,$AN45,$AP45,$AR45,$AT45,$AV45))</f>
        <v>-8.4433243950093217</v>
      </c>
      <c r="BB45" s="4">
        <f>AM45-(AVERAGE($AM45,$AO45,$AQ45,$AS45,$AU45,$AW45))</f>
        <v>17.527384370188177</v>
      </c>
      <c r="BC45" s="4">
        <f>AN45-(AVERAGE($AL45,$AN45,$AP45,$AR45,$AT45,$AV45))</f>
        <v>-8.4479202159305675</v>
      </c>
      <c r="BD45" s="4">
        <f>AO45-(AVERAGE($AM45,$AO45,$AQ45,$AS45,$AU45,$AW45))</f>
        <v>-6.3139036298118141</v>
      </c>
      <c r="BE45" s="4">
        <f>AP45-(AVERAGE($AL45,$AN45,$AP45,$AR45,$AT45,$AV45))</f>
        <v>0.48909955788389681</v>
      </c>
      <c r="BF45" s="4">
        <f>AQ45-(AVERAGE($AM45,$AO45,$AQ45,$AS45,$AU45,$AW45))</f>
        <v>-6.7281019523327545</v>
      </c>
      <c r="BG45" s="4">
        <f>AR45-(AVERAGE($AL45,$AN45,$AP45,$AR45,$AT45,$AV45))</f>
        <v>11.378436645316102</v>
      </c>
      <c r="BH45" s="4">
        <f t="shared" si="0"/>
        <v>-7.6376531275410109</v>
      </c>
      <c r="BI45" s="4">
        <f t="shared" si="1"/>
        <v>3.0202221648159764</v>
      </c>
      <c r="BJ45" s="4">
        <f t="shared" si="2"/>
        <v>-0.29387665847232025</v>
      </c>
      <c r="BK45" s="4">
        <f t="shared" si="35"/>
        <v>2.0034862429239144</v>
      </c>
      <c r="BL45" s="4">
        <f t="shared" si="36"/>
        <v>3.4461509979697196</v>
      </c>
    </row>
    <row r="46" spans="1:64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13"/>
      <c r="AF46" s="7"/>
      <c r="AG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</row>
    <row r="49" spans="1:64" ht="13" thickBot="1">
      <c r="B49" s="9" t="s">
        <v>60</v>
      </c>
      <c r="C49" s="9"/>
      <c r="D49" s="9"/>
      <c r="E49" s="9"/>
      <c r="F49" s="9"/>
      <c r="G49" s="9"/>
      <c r="H49" s="9"/>
      <c r="Q49" s="9" t="s">
        <v>522</v>
      </c>
      <c r="R49" s="9"/>
      <c r="S49" s="9"/>
      <c r="T49" s="9"/>
      <c r="U49" s="9"/>
      <c r="V49" s="9"/>
      <c r="W49" s="9"/>
    </row>
    <row r="50" spans="1:64" ht="14" thickTop="1" thickBot="1">
      <c r="B50" s="10" t="s">
        <v>59</v>
      </c>
      <c r="C50" s="11" t="s">
        <v>469</v>
      </c>
      <c r="D50" s="11" t="s">
        <v>470</v>
      </c>
      <c r="E50" s="11" t="s">
        <v>267</v>
      </c>
      <c r="F50" s="11" t="s">
        <v>268</v>
      </c>
      <c r="G50" s="11" t="s">
        <v>269</v>
      </c>
      <c r="H50" s="11" t="s">
        <v>270</v>
      </c>
      <c r="Q50" s="10"/>
      <c r="R50" s="11" t="s">
        <v>469</v>
      </c>
      <c r="S50" s="11" t="s">
        <v>470</v>
      </c>
      <c r="T50" s="11" t="s">
        <v>267</v>
      </c>
      <c r="U50" s="11" t="s">
        <v>268</v>
      </c>
      <c r="V50" s="11" t="s">
        <v>269</v>
      </c>
      <c r="W50" s="11" t="s">
        <v>270</v>
      </c>
      <c r="AZ50" s="9" t="s">
        <v>52</v>
      </c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</row>
    <row r="51" spans="1:64" ht="13" thickTop="1">
      <c r="AZ51" s="10"/>
      <c r="BA51" s="11" t="s">
        <v>457</v>
      </c>
      <c r="BB51" s="11" t="s">
        <v>458</v>
      </c>
      <c r="BC51" s="11" t="s">
        <v>459</v>
      </c>
      <c r="BD51" s="11" t="s">
        <v>460</v>
      </c>
      <c r="BE51" s="11" t="s">
        <v>461</v>
      </c>
      <c r="BF51" s="11" t="s">
        <v>462</v>
      </c>
      <c r="BG51" s="11" t="s">
        <v>463</v>
      </c>
      <c r="BH51" s="11" t="s">
        <v>464</v>
      </c>
      <c r="BI51" s="11" t="s">
        <v>465</v>
      </c>
      <c r="BJ51" s="11" t="s">
        <v>466</v>
      </c>
      <c r="BK51" s="11" t="s">
        <v>467</v>
      </c>
      <c r="BL51" s="11" t="s">
        <v>468</v>
      </c>
    </row>
    <row r="52" spans="1:64">
      <c r="A52">
        <v>1</v>
      </c>
      <c r="B52" s="1" t="s">
        <v>537</v>
      </c>
      <c r="C52" s="4">
        <f>SQRT(((C28-E28)^2)+((D28-F28)^2))</f>
        <v>3.7108681917157846</v>
      </c>
      <c r="D52" s="4">
        <f>SQRT(((E28-G28)^2)+((F28-H28)^2))</f>
        <v>1.5638648643741566</v>
      </c>
      <c r="E52" s="4">
        <f>SQRT(((G28-I28)^2)+((H28-J28)^2))</f>
        <v>7.0608715659552974</v>
      </c>
      <c r="F52" s="4">
        <f>SQRT(((I28-M28)^2)+((J28-N28)^2))</f>
        <v>5.1415056494478364</v>
      </c>
      <c r="G52" s="4">
        <f>SQRT(((M28-C28)^2)+((N28-D28)^2))</f>
        <v>4.9335485821566589</v>
      </c>
      <c r="H52" s="4">
        <f>SQRT(((K28-M28)^2)+((L28-N28)^2))</f>
        <v>2.8296384988984036</v>
      </c>
      <c r="Q52" s="5" t="s">
        <v>469</v>
      </c>
      <c r="R52" s="2">
        <f>(COVAR(C52:C69,C52:C69)*$A$69)/($A$69-1)</f>
        <v>30.13746037575066</v>
      </c>
      <c r="S52" s="2">
        <f>R53</f>
        <v>9.8859752844620399</v>
      </c>
      <c r="T52" s="2">
        <f>R54</f>
        <v>11.697265361910009</v>
      </c>
      <c r="U52" s="2">
        <f>R55</f>
        <v>16.927221518019124</v>
      </c>
      <c r="V52" s="2">
        <f>R56</f>
        <v>20.606439573601797</v>
      </c>
      <c r="W52" s="2">
        <f>R57</f>
        <v>5.8898350907140724</v>
      </c>
    </row>
    <row r="53" spans="1:64">
      <c r="A53">
        <v>2</v>
      </c>
      <c r="B53" s="1" t="s">
        <v>306</v>
      </c>
      <c r="C53" s="4">
        <f t="shared" ref="C53:C69" si="37">SQRT(((C29-E29)^2)+((D29-F29)^2))</f>
        <v>4.0632164869622693</v>
      </c>
      <c r="D53" s="4">
        <f t="shared" ref="D53:D69" si="38">SQRT(((E29-G29)^2)+((F29-H29)^2))</f>
        <v>1.1839844938722803</v>
      </c>
      <c r="E53" s="4">
        <f t="shared" ref="E53:E69" si="39">SQRT(((G29-I29)^2)+((H29-J29)^2))</f>
        <v>3.8984403249999859</v>
      </c>
      <c r="F53" s="4">
        <f t="shared" ref="F53:F69" si="40">SQRT(((I29-M29)^2)+((J29-N29)^2))</f>
        <v>2.2012573268729847</v>
      </c>
      <c r="G53" s="4">
        <f t="shared" ref="G53:G69" si="41">SQRT(((M29-C29)^2)+((N29-D29)^2))</f>
        <v>4.7006218535970339</v>
      </c>
      <c r="H53" s="4">
        <f t="shared" ref="H53:H69" si="42">SQRT(((K29-M29)^2)+((L29-N29)^2))</f>
        <v>1.0848959435102508</v>
      </c>
      <c r="Q53" s="5" t="s">
        <v>470</v>
      </c>
      <c r="R53" s="2">
        <f>(COVAR(C52:C69,D52:D69)*$A$69)/($A$69-1)</f>
        <v>9.8859752844620399</v>
      </c>
      <c r="S53" s="2">
        <f>(COVAR(D52:D69,D52:D69)*$A$69)/($A$69-1)</f>
        <v>4.0370274700899582</v>
      </c>
      <c r="T53" s="2">
        <f>S54</f>
        <v>4.3256261882071767</v>
      </c>
      <c r="U53" s="2">
        <f>S55</f>
        <v>6.2143825329631674</v>
      </c>
      <c r="V53" s="2">
        <f>S56</f>
        <v>6.9967526013373735</v>
      </c>
      <c r="W53" s="2">
        <f>S57</f>
        <v>1.6880421559203569</v>
      </c>
      <c r="AZ53" s="5" t="s">
        <v>457</v>
      </c>
      <c r="BA53" s="2">
        <f>((COVAR(BA28:BA45,BA28:BA45))*$AY$45)/($AY$45-1)</f>
        <v>4.1244821398963616</v>
      </c>
      <c r="BB53" s="2">
        <f>BA54</f>
        <v>-6.7967126355383982</v>
      </c>
      <c r="BC53" s="2">
        <f>BA55</f>
        <v>4.1244032271677256</v>
      </c>
      <c r="BD53" s="2">
        <f>BA56</f>
        <v>2.9753660168146712</v>
      </c>
      <c r="BE53" s="2">
        <f>BA57</f>
        <v>0.3689729159789748</v>
      </c>
      <c r="BF53" s="2">
        <f>BA58</f>
        <v>3.0876007633506295</v>
      </c>
      <c r="BG53" s="2">
        <f>BA59</f>
        <v>-5.5340211824706937</v>
      </c>
      <c r="BH53" s="2">
        <f>BA60</f>
        <v>3.2913128064768844</v>
      </c>
      <c r="BI53" s="2">
        <f>BA61</f>
        <v>-2.3636929606320303</v>
      </c>
      <c r="BJ53" s="2">
        <f>BA62</f>
        <v>-0.2487792249764807</v>
      </c>
      <c r="BK53" s="2">
        <f>BA63</f>
        <v>-0.72014413994033855</v>
      </c>
      <c r="BL53" s="2">
        <f>BA64</f>
        <v>-2.3087877261273055</v>
      </c>
    </row>
    <row r="54" spans="1:64">
      <c r="A54">
        <v>3</v>
      </c>
      <c r="B54" s="1" t="s">
        <v>307</v>
      </c>
      <c r="C54" s="4">
        <f t="shared" si="37"/>
        <v>11.675400000000003</v>
      </c>
      <c r="D54" s="4">
        <f t="shared" si="38"/>
        <v>6.2390300213094037</v>
      </c>
      <c r="E54" s="4">
        <f t="shared" si="39"/>
        <v>10.342600368500181</v>
      </c>
      <c r="F54" s="4">
        <f t="shared" si="40"/>
        <v>11.421289270677812</v>
      </c>
      <c r="G54" s="4">
        <f t="shared" si="41"/>
        <v>9.752822846089229</v>
      </c>
      <c r="H54" s="4">
        <f t="shared" si="42"/>
        <v>3.5509342823121921</v>
      </c>
      <c r="Q54" s="5" t="s">
        <v>267</v>
      </c>
      <c r="R54" s="2">
        <f>(COVAR(C52:C69,E52:E69)*$A$69)/($A$69-1)</f>
        <v>11.697265361910009</v>
      </c>
      <c r="S54" s="2">
        <f>(COVAR(D52:D69,E52:E69)*$A$69)/($A$69-1)</f>
        <v>4.3256261882071767</v>
      </c>
      <c r="T54" s="2">
        <f>(COVAR(E52:E69,E52:E69)*$A$69)/($A$69-1)</f>
        <v>9.6841704339202987</v>
      </c>
      <c r="U54" s="2">
        <f>T55</f>
        <v>12.036890756488356</v>
      </c>
      <c r="V54" s="2">
        <f>T56</f>
        <v>8.503776377689185</v>
      </c>
      <c r="W54" s="2">
        <f>T57</f>
        <v>4.8116386614445075</v>
      </c>
      <c r="AZ54" s="5" t="s">
        <v>458</v>
      </c>
      <c r="BA54" s="2">
        <f>((COVAR(BA28:BA45,BB28:BB45))*$AY$45)/($AY$45-1)</f>
        <v>-6.7967126355383982</v>
      </c>
      <c r="BB54" s="2">
        <f>((COVAR(BB28:BB45,BB28:BB45))*$AY$45)/($AY$45-1)</f>
        <v>15.794670447067942</v>
      </c>
      <c r="BC54" s="2">
        <f>BB55</f>
        <v>-6.8001699726317062</v>
      </c>
      <c r="BD54" s="2">
        <f>BB56</f>
        <v>-5.5956586184290664</v>
      </c>
      <c r="BE54" s="2">
        <f>BB57</f>
        <v>5.9043253168559906E-2</v>
      </c>
      <c r="BF54" s="2">
        <f>BB58</f>
        <v>-5.7278804992323442</v>
      </c>
      <c r="BG54" s="2">
        <f>BB59</f>
        <v>8.454031259610705</v>
      </c>
      <c r="BH54" s="2">
        <f>BB60</f>
        <v>-7.1008005118202311</v>
      </c>
      <c r="BI54" s="2">
        <f>BB61</f>
        <v>3.4984131579770992</v>
      </c>
      <c r="BJ54" s="2">
        <f>BB62</f>
        <v>-0.51623044174753496</v>
      </c>
      <c r="BK54" s="2">
        <f>BB63</f>
        <v>1.585394937413745</v>
      </c>
      <c r="BL54" s="2">
        <f>BB64</f>
        <v>3.1458996241612347</v>
      </c>
    </row>
    <row r="55" spans="1:64">
      <c r="A55">
        <v>4</v>
      </c>
      <c r="B55" s="1" t="s">
        <v>308</v>
      </c>
      <c r="C55" s="4">
        <f t="shared" si="37"/>
        <v>5.3360223887086509</v>
      </c>
      <c r="D55" s="4">
        <f t="shared" si="38"/>
        <v>1.9482599999999977</v>
      </c>
      <c r="E55" s="4">
        <f t="shared" si="39"/>
        <v>6.6016968941326004</v>
      </c>
      <c r="F55" s="4">
        <f t="shared" si="40"/>
        <v>5.5872539588244976</v>
      </c>
      <c r="G55" s="4">
        <f t="shared" si="41"/>
        <v>4.7711411333139138</v>
      </c>
      <c r="H55" s="4">
        <f t="shared" si="42"/>
        <v>2.6915529258032467</v>
      </c>
      <c r="Q55" s="5" t="s">
        <v>268</v>
      </c>
      <c r="R55" s="2">
        <f>(COVAR(C52:C69,F52:F69)*$A$69)/($A$69-1)</f>
        <v>16.927221518019124</v>
      </c>
      <c r="S55" s="2">
        <f>(COVAR(D52:D69,F52:F69)*$A$69)/($A$69-1)</f>
        <v>6.2143825329631674</v>
      </c>
      <c r="T55" s="2">
        <f>(COVAR(E52:E69,F52:F69)*$A$69)/($A$69-1)</f>
        <v>12.036890756488356</v>
      </c>
      <c r="U55" s="2">
        <f>(COVAR(F52:F69,F52:F69)*$A$69)/($A$69-1)</f>
        <v>16.411305366109183</v>
      </c>
      <c r="V55" s="2">
        <f>U56</f>
        <v>11.613937045807248</v>
      </c>
      <c r="W55" s="2">
        <f>U57</f>
        <v>6.082206003931808</v>
      </c>
      <c r="AZ55" s="5" t="s">
        <v>459</v>
      </c>
      <c r="BA55" s="2">
        <f>((COVAR(BA28:BA45,BC28:BC45))*$AY$45)/($AY$45-1)</f>
        <v>4.1244032271677256</v>
      </c>
      <c r="BB55" s="2">
        <f>((COVAR(BB28:BB45,BC28:BC45))*$AY$45)/($AY$45-1)</f>
        <v>-6.8001699726317062</v>
      </c>
      <c r="BC55" s="2">
        <f>((COVAR(BC28:BC45,BC28:BC45))*$AY$45)/($AY$45-1)</f>
        <v>4.1243520960400124</v>
      </c>
      <c r="BD55" s="2">
        <f>BC56</f>
        <v>2.972441168563182</v>
      </c>
      <c r="BE55" s="2">
        <f>BC57</f>
        <v>0.36912838694563338</v>
      </c>
      <c r="BF55" s="2">
        <f>BC58</f>
        <v>3.0861545662874499</v>
      </c>
      <c r="BG55" s="2">
        <f>BC59</f>
        <v>3.2973221563422159</v>
      </c>
      <c r="BH55" s="2">
        <f>BC60</f>
        <v>3.2973221563422159</v>
      </c>
      <c r="BI55" s="2">
        <f>BC61</f>
        <v>-2.3635169086002965</v>
      </c>
      <c r="BJ55" s="2">
        <f>BC62</f>
        <v>-0.24707169772586279</v>
      </c>
      <c r="BK55" s="2">
        <f>BC63</f>
        <v>-0.72176761141723256</v>
      </c>
      <c r="BL55" s="2">
        <f>BC64</f>
        <v>-2.3086762208352778</v>
      </c>
    </row>
    <row r="56" spans="1:64">
      <c r="A56">
        <v>5</v>
      </c>
      <c r="B56" s="1" t="s">
        <v>427</v>
      </c>
      <c r="C56" s="4">
        <f t="shared" si="37"/>
        <v>9.3274631583037078</v>
      </c>
      <c r="D56" s="4">
        <f t="shared" si="38"/>
        <v>4.1603633413835377</v>
      </c>
      <c r="E56" s="4">
        <f t="shared" si="39"/>
        <v>6.6347238523013905</v>
      </c>
      <c r="F56" s="4">
        <f t="shared" si="40"/>
        <v>7.4803364016582172</v>
      </c>
      <c r="G56" s="4">
        <f t="shared" si="41"/>
        <v>8.1926291799827595</v>
      </c>
      <c r="H56" s="4">
        <f t="shared" si="42"/>
        <v>2.7334931158283542</v>
      </c>
      <c r="Q56" s="5" t="s">
        <v>269</v>
      </c>
      <c r="R56" s="2">
        <f>(COVAR(C52:C69,G52:G69)*$A$69)/($A$69-1)</f>
        <v>20.606439573601797</v>
      </c>
      <c r="S56" s="2">
        <f>(COVAR(D52:D69,G52:G69)*$A$69)/($A$69-1)</f>
        <v>6.9967526013373735</v>
      </c>
      <c r="T56" s="2">
        <f>(COVAR(E52:E69,G52:G69)*$A$69)/($A$69-1)</f>
        <v>8.503776377689185</v>
      </c>
      <c r="U56" s="2">
        <f>(COVAR(F52:F69,G52:G69)*$A$69)/($A$69-1)</f>
        <v>11.613937045807248</v>
      </c>
      <c r="V56" s="2">
        <f>(COVAR(G52:G69,G52:G69)*$A$69)/($A$69-1)</f>
        <v>15.347250493843051</v>
      </c>
      <c r="W56" s="2">
        <f>V57</f>
        <v>3.95658481968084</v>
      </c>
      <c r="AZ56" s="5" t="s">
        <v>460</v>
      </c>
      <c r="BA56" s="2">
        <f>((COVAR(BA28:BA45,BD28:BD45))*$AY$45)/($AY$45-1)</f>
        <v>2.9753660168146712</v>
      </c>
      <c r="BB56" s="2">
        <f>((COVAR(BB28:BB45,BD28:BD45))*$AY$45)/($AY$45-1)</f>
        <v>-5.5956586184290664</v>
      </c>
      <c r="BC56" s="2">
        <f>((COVAR(BC28:BC45,BD28:BD45))*$AY$45)/($AY$45-1)</f>
        <v>2.972441168563182</v>
      </c>
      <c r="BD56" s="2">
        <f>((COVAR(BD28:BD45,BD28:BD45))*$AY$45)/($AY$45-1)</f>
        <v>3.034967771172616</v>
      </c>
      <c r="BE56" s="2">
        <f>BD57</f>
        <v>-7.8197953738642759E-2</v>
      </c>
      <c r="BF56" s="2">
        <f>BD58</f>
        <v>2.8954317636388018</v>
      </c>
      <c r="BG56" s="2">
        <f>BD59</f>
        <v>-4.0009318324779333</v>
      </c>
      <c r="BH56" s="2">
        <f>BD60</f>
        <v>1.6128984407842457</v>
      </c>
      <c r="BI56" s="2">
        <f>BD61</f>
        <v>-1.4955995358438863</v>
      </c>
      <c r="BJ56" s="2">
        <f>BD62</f>
        <v>-0.35686842889730019</v>
      </c>
      <c r="BK56" s="2">
        <f>BD63</f>
        <v>-0.37307786331739134</v>
      </c>
      <c r="BL56" s="2">
        <f>BD64</f>
        <v>-1.5907709282692961</v>
      </c>
    </row>
    <row r="57" spans="1:64">
      <c r="A57">
        <v>6</v>
      </c>
      <c r="B57" s="1" t="s">
        <v>428</v>
      </c>
      <c r="C57" s="4">
        <f t="shared" si="37"/>
        <v>13.505906015440804</v>
      </c>
      <c r="D57" s="4">
        <f t="shared" si="38"/>
        <v>4.5097744317657398</v>
      </c>
      <c r="E57" s="4">
        <f t="shared" si="39"/>
        <v>6.4762885908767238</v>
      </c>
      <c r="F57" s="4">
        <f t="shared" si="40"/>
        <v>5.0322620390913659</v>
      </c>
      <c r="G57" s="4">
        <f t="shared" si="41"/>
        <v>11.935057369749007</v>
      </c>
      <c r="H57" s="4">
        <f t="shared" si="42"/>
        <v>2.9268617622785014</v>
      </c>
      <c r="Q57" s="5" t="s">
        <v>270</v>
      </c>
      <c r="R57" s="2">
        <f>(COVAR(C52:C69,H52:H69)*$A$69)/($A$69-1)</f>
        <v>5.8898350907140724</v>
      </c>
      <c r="S57" s="2">
        <f>(COVAR(D52:D69,H52:H69)*$A$69)/($A$69-1)</f>
        <v>1.6880421559203569</v>
      </c>
      <c r="T57" s="2">
        <f>(COVAR(E52:E69,H52:H69)*$A$69)/($A$69-1)</f>
        <v>4.8116386614445075</v>
      </c>
      <c r="U57" s="2">
        <f>(COVAR(F52:F69,H52:H69)*$A$69)/($A$69-1)</f>
        <v>6.082206003931808</v>
      </c>
      <c r="V57" s="2">
        <f>(COVAR(G52:G69,H52:H69)*$A$69)/($A$69-1)</f>
        <v>3.95658481968084</v>
      </c>
      <c r="W57" s="2">
        <f>(COVAR(H52:H69,H52:H69)*$A$69)/($A$69-1)</f>
        <v>2.956309608608882</v>
      </c>
      <c r="AZ57" s="5" t="s">
        <v>461</v>
      </c>
      <c r="BA57" s="2">
        <f>((COVAR(BA28:BA45,BE28:BE45))*$AY$45)/($AY$45-1)</f>
        <v>0.3689729159789748</v>
      </c>
      <c r="BB57" s="2">
        <f>((COVAR(BB28:BB45,BE28:BE45))*$AY$45)/($AY$45-1)</f>
        <v>5.9043253168559906E-2</v>
      </c>
      <c r="BC57" s="2">
        <f>((COVAR(BC28:BC45,BE28:BE45))*$AY$45)/($AY$45-1)</f>
        <v>0.36912838694563338</v>
      </c>
      <c r="BD57" s="2">
        <f>((COVAR(BD28:BD45,BE28:BE45))*$AY$45)/($AY$45-1)</f>
        <v>-7.8197953738642759E-2</v>
      </c>
      <c r="BE57" s="2">
        <f>((COVAR(BE28:BE45,BE28:BE45))*$AY$45)/($AY$45-1)</f>
        <v>0.68076618101432396</v>
      </c>
      <c r="BF57" s="2">
        <f>BE58</f>
        <v>-0.11733210817691203</v>
      </c>
      <c r="BG57" s="2">
        <f>BE59</f>
        <v>-0.56253640562034579</v>
      </c>
      <c r="BH57" s="2">
        <f>BE60</f>
        <v>0.48028817604120738</v>
      </c>
      <c r="BI57" s="2">
        <f>BE61</f>
        <v>-0.81956804002204464</v>
      </c>
      <c r="BJ57" s="2">
        <f>BE62</f>
        <v>0.15744621605374973</v>
      </c>
      <c r="BK57" s="2">
        <f>BE63</f>
        <v>-3.6763038296542448E-2</v>
      </c>
      <c r="BL57" s="2">
        <f>BE64</f>
        <v>-0.5012475833479626</v>
      </c>
    </row>
    <row r="58" spans="1:64">
      <c r="A58">
        <v>7</v>
      </c>
      <c r="B58" s="1" t="s">
        <v>103</v>
      </c>
      <c r="C58" s="4">
        <f t="shared" si="37"/>
        <v>6.9146117233263373</v>
      </c>
      <c r="D58" s="4">
        <f t="shared" si="38"/>
        <v>2.9333219999999987</v>
      </c>
      <c r="E58" s="4">
        <f t="shared" si="39"/>
        <v>7.0237965554274133</v>
      </c>
      <c r="F58" s="4">
        <f t="shared" si="40"/>
        <v>6.5285460115846625</v>
      </c>
      <c r="G58" s="4">
        <f t="shared" si="41"/>
        <v>7.0708623328594085</v>
      </c>
      <c r="H58" s="4">
        <f t="shared" si="42"/>
        <v>2.2802845852099272</v>
      </c>
      <c r="Q58" s="7"/>
      <c r="R58" s="7"/>
      <c r="S58" s="7"/>
      <c r="T58" s="7"/>
      <c r="U58" s="7"/>
      <c r="V58" s="7"/>
      <c r="W58" s="7"/>
      <c r="AZ58" s="5" t="s">
        <v>462</v>
      </c>
      <c r="BA58" s="2">
        <f>((COVAR(BA28:BA45,BF28:BF45))*$AY$45)/($AY$45-1)</f>
        <v>3.0876007633506295</v>
      </c>
      <c r="BB58" s="2">
        <f>((COVAR(BB28:BB45,BF28:BF45))*$AY$45)/($AY$45-1)</f>
        <v>-5.7278804992323442</v>
      </c>
      <c r="BC58" s="2">
        <f>((COVAR(BC28:BC45,BF28:BF45))*$AY$45)/($AY$45-1)</f>
        <v>3.0861545662874499</v>
      </c>
      <c r="BD58" s="2">
        <f>((COVAR(BD28:BD45,BF28:BF45))*$AY$45)/($AY$45-1)</f>
        <v>2.8954317636388018</v>
      </c>
      <c r="BE58" s="2">
        <f>((COVAR(BE28:BE45,BF28:BF45))*$AY$45)/($AY$45-1)</f>
        <v>-0.11733210817691203</v>
      </c>
      <c r="BF58" s="2">
        <f>((COVAR(BF28:BF45,BF28:BF45))*$AY$45)/($AY$45-1)</f>
        <v>2.909067035462622</v>
      </c>
      <c r="BG58" s="2">
        <f>BF59</f>
        <v>-4.1071089767675968</v>
      </c>
      <c r="BH58" s="2">
        <f>BF60</f>
        <v>2.0076083746893714</v>
      </c>
      <c r="BI58" s="2">
        <f>BF61</f>
        <v>-1.5314743447501531</v>
      </c>
      <c r="BJ58" s="2">
        <f>BF62</f>
        <v>-0.39533537705312893</v>
      </c>
      <c r="BK58" s="2">
        <f>BF63</f>
        <v>-0.4178398999434178</v>
      </c>
      <c r="BL58" s="2">
        <f>BF64</f>
        <v>-1.6888912975053216</v>
      </c>
    </row>
    <row r="59" spans="1:64">
      <c r="A59">
        <v>8</v>
      </c>
      <c r="B59" s="1" t="s">
        <v>282</v>
      </c>
      <c r="C59" s="4">
        <f t="shared" si="37"/>
        <v>8.984742932547654</v>
      </c>
      <c r="D59" s="4">
        <f t="shared" si="38"/>
        <v>2.3464747423155869</v>
      </c>
      <c r="E59" s="4">
        <f t="shared" si="39"/>
        <v>8.6826882646130983</v>
      </c>
      <c r="F59" s="4">
        <f t="shared" si="40"/>
        <v>10.035756901975308</v>
      </c>
      <c r="G59" s="4">
        <f t="shared" si="41"/>
        <v>5.4496067140292812</v>
      </c>
      <c r="H59" s="4">
        <f t="shared" si="42"/>
        <v>4.1159889796985603</v>
      </c>
      <c r="AZ59" s="5" t="s">
        <v>463</v>
      </c>
      <c r="BA59" s="2">
        <f>((COVAR(BA28:BA45,BG28:BG45))*$AY$45)/($AY$45-1)</f>
        <v>-5.5340211824706937</v>
      </c>
      <c r="BB59" s="2">
        <f>((COVAR(BB28:BB45,BG28:BG45))*$AY$45)/($AY$45-1)</f>
        <v>8.454031259610705</v>
      </c>
      <c r="BC59" s="2">
        <f>((COVAR(BC28:BC45,BH28:BH45))*$AY$45)/($AY$45-1)</f>
        <v>3.2973221563422159</v>
      </c>
      <c r="BD59" s="2">
        <f>((COVAR(BD28:BD45,BG28:BG45))*$AY$45)/($AY$45-1)</f>
        <v>-4.0009318324779333</v>
      </c>
      <c r="BE59" s="2">
        <f>((COVAR(BE28:BE45,BG28:BG45))*$AY$45)/($AY$45-1)</f>
        <v>-0.56253640562034579</v>
      </c>
      <c r="BF59" s="2">
        <f>((COVAR(BF28:BF45,BG28:BG45))*$AY$45)/($AY$45-1)</f>
        <v>-4.1071089767675968</v>
      </c>
      <c r="BG59" s="2">
        <f>((COVAR(BG28:BG45,BG28:BG45))*$AY$45)/($AY$45-1)</f>
        <v>8.1428671323874653</v>
      </c>
      <c r="BH59" s="2">
        <f>BG60</f>
        <v>-4.2907218060563954</v>
      </c>
      <c r="BI59" s="2">
        <f>BG61</f>
        <v>2.9395558611607848</v>
      </c>
      <c r="BJ59" s="2">
        <f>BG62</f>
        <v>0.43797550687289355</v>
      </c>
      <c r="BK59" s="2">
        <f>BG63</f>
        <v>0.54673378467863332</v>
      </c>
      <c r="BL59" s="2">
        <f>BG64</f>
        <v>3.5067558488183277</v>
      </c>
    </row>
    <row r="60" spans="1:64">
      <c r="A60">
        <v>9</v>
      </c>
      <c r="B60" s="1" t="s">
        <v>281</v>
      </c>
      <c r="C60" s="4">
        <f t="shared" si="37"/>
        <v>6.9705780195633729</v>
      </c>
      <c r="D60" s="4">
        <f t="shared" si="38"/>
        <v>2.2191819421264216</v>
      </c>
      <c r="E60" s="4">
        <f t="shared" si="39"/>
        <v>3.8543303117984062</v>
      </c>
      <c r="F60" s="4">
        <f t="shared" si="40"/>
        <v>2.8337600036135728</v>
      </c>
      <c r="G60" s="4">
        <f t="shared" si="41"/>
        <v>6.0746406432440123</v>
      </c>
      <c r="H60" s="4">
        <f t="shared" si="42"/>
        <v>1.7006249413071646</v>
      </c>
      <c r="AZ60" s="5" t="s">
        <v>464</v>
      </c>
      <c r="BA60" s="2">
        <f>((COVAR(BA28:BA45,BH28:BH45))*$AY$45)/($AY$45-1)</f>
        <v>3.2913128064768844</v>
      </c>
      <c r="BB60" s="2">
        <f>((COVAR(BB28:BB45,BH28:BH45))*$AY$45)/($AY$45-1)</f>
        <v>-7.1008005118202311</v>
      </c>
      <c r="BC60" s="2">
        <f>((COVAR(BC28:BC45,BH28:BH45))*$AY$45)/($AY$45-1)</f>
        <v>3.2973221563422159</v>
      </c>
      <c r="BD60" s="2">
        <f>((COVAR(BD28:BD45,BH28:BH45))*$AY$45)/($AY$45-1)</f>
        <v>1.6128984407842457</v>
      </c>
      <c r="BE60" s="2">
        <f>((COVAR(BE28:BE45,BH28:BH45))*$AY$45)/($AY$45-1)</f>
        <v>0.48028817604120738</v>
      </c>
      <c r="BF60" s="2">
        <f>((COVAR(BF28:BF45,BH28:BH45))*$AY$45)/($AY$45-1)</f>
        <v>2.0076083746893714</v>
      </c>
      <c r="BG60" s="2">
        <f>((COVAR(BG28:BG45,BH28:BH45))*$AY$45)/($AY$45-1)</f>
        <v>-4.2907218060563954</v>
      </c>
      <c r="BH60" s="2">
        <f>((COVAR(BH28:BH45,BH28:BH45))*$AY$45)/($AY$45-1)</f>
        <v>4.9338836993829069</v>
      </c>
      <c r="BI60" s="2">
        <f>BH61</f>
        <v>-2.043097438379486</v>
      </c>
      <c r="BJ60" s="2">
        <f>BH62</f>
        <v>0.52900355079838335</v>
      </c>
      <c r="BK60" s="2">
        <f>BH63</f>
        <v>-0.73510389442442758</v>
      </c>
      <c r="BL60" s="2">
        <f>BH64</f>
        <v>-1.9825935538346746</v>
      </c>
    </row>
    <row r="61" spans="1:64" ht="13" thickBot="1">
      <c r="A61">
        <v>10</v>
      </c>
      <c r="B61" s="1" t="s">
        <v>529</v>
      </c>
      <c r="C61" s="4">
        <f t="shared" si="37"/>
        <v>5.0398848975869468</v>
      </c>
      <c r="D61" s="4">
        <f t="shared" si="38"/>
        <v>1.2332619573480736</v>
      </c>
      <c r="E61" s="4">
        <f t="shared" si="39"/>
        <v>3.4692338688188782</v>
      </c>
      <c r="F61" s="4">
        <f t="shared" si="40"/>
        <v>3.3780371062250047</v>
      </c>
      <c r="G61" s="4">
        <f t="shared" si="41"/>
        <v>3.2330824228355204</v>
      </c>
      <c r="H61" s="4">
        <f t="shared" si="42"/>
        <v>1.888209618546097</v>
      </c>
      <c r="Q61" s="9" t="s">
        <v>266</v>
      </c>
      <c r="R61" s="9"/>
      <c r="S61" s="9"/>
      <c r="T61" s="9"/>
      <c r="AZ61" s="5" t="s">
        <v>465</v>
      </c>
      <c r="BA61" s="2">
        <f>((COVAR(BA28:BA45,BI28:BI45))*$AY$45)/($AY$45-1)</f>
        <v>-2.3636929606320303</v>
      </c>
      <c r="BB61" s="2">
        <f>((COVAR(BB28:BB45,BI28:BI45))*$AY$45)/($AY$45-1)</f>
        <v>3.4984131579770992</v>
      </c>
      <c r="BC61" s="2">
        <f>((COVAR(BC28:BC45,BI28:BI45))*$AY$45)/($AY$45-1)</f>
        <v>-2.3635169086002965</v>
      </c>
      <c r="BD61" s="2">
        <f>((COVAR(BD28:BD45,BI28:BI45))*$AY$45)/($AY$45-1)</f>
        <v>-1.4955995358438863</v>
      </c>
      <c r="BE61" s="2">
        <f>((COVAR(BE28:BE45,BI28:BI45))*$AY$45)/($AY$45-1)</f>
        <v>-0.81956804002204464</v>
      </c>
      <c r="BF61" s="2">
        <f>((COVAR(BF28:BF45,BI28:BI45))*$AY$45)/($AY$45-1)</f>
        <v>-1.5314743447501531</v>
      </c>
      <c r="BG61" s="2">
        <f>((COVAR(BG28:BG45,BI28:BI45))*$AY$45)/($AY$45-1)</f>
        <v>2.9395558611607848</v>
      </c>
      <c r="BH61" s="2">
        <f>((COVAR(BH28:BH45,BI28:BI45))*$AY$45)/($AY$45-1)</f>
        <v>-2.043097438379486</v>
      </c>
      <c r="BI61" s="2">
        <f>((COVAR(BI28:BI45,BI28:BI45))*$AY$45)/($AY$45-1)</f>
        <v>2.2624170255509877</v>
      </c>
      <c r="BJ61" s="2">
        <f>BI62</f>
        <v>3.8656874233195318E-2</v>
      </c>
      <c r="BK61" s="2">
        <f>BI63</f>
        <v>0.3448050225425992</v>
      </c>
      <c r="BL61" s="2">
        <f>BI64</f>
        <v>1.5331012867632301</v>
      </c>
    </row>
    <row r="62" spans="1:64" ht="13" thickTop="1">
      <c r="A62">
        <v>11</v>
      </c>
      <c r="B62" s="1" t="s">
        <v>530</v>
      </c>
      <c r="C62" s="4">
        <f t="shared" si="37"/>
        <v>7.0647325655985052</v>
      </c>
      <c r="D62" s="4">
        <f t="shared" si="38"/>
        <v>2.7752340000000011</v>
      </c>
      <c r="E62" s="4">
        <f t="shared" si="39"/>
        <v>5.9875177409905032</v>
      </c>
      <c r="F62" s="4">
        <f t="shared" si="40"/>
        <v>4.8986633828394464</v>
      </c>
      <c r="G62" s="4">
        <f t="shared" si="41"/>
        <v>5.6913907884031332</v>
      </c>
      <c r="H62" s="4">
        <f t="shared" si="42"/>
        <v>2.127529813318723</v>
      </c>
      <c r="R62" s="5" t="s">
        <v>297</v>
      </c>
      <c r="S62" s="5" t="s">
        <v>264</v>
      </c>
      <c r="T62" s="5" t="s">
        <v>263</v>
      </c>
      <c r="AZ62" s="5" t="s">
        <v>466</v>
      </c>
      <c r="BA62" s="2">
        <f>((COVAR(BA28:BA45,BJ28:BJ45))*$AY$45)/($AY$45-1)</f>
        <v>-0.2487792249764807</v>
      </c>
      <c r="BB62" s="2">
        <f>((COVAR(BB28:BB45,BJ28:BJ45))*$AY$45)/($AY$45-1)</f>
        <v>-0.51623044174753496</v>
      </c>
      <c r="BC62" s="2">
        <f>((COVAR(BC28:BC45,BJ28:BJ45))*$AY$45)/($AY$45-1)</f>
        <v>-0.24707169772586279</v>
      </c>
      <c r="BD62" s="2">
        <f>((COVAR(BD28:BD45,BJ28:BJ45))*$AY$45)/($AY$45-1)</f>
        <v>-0.35686842889730019</v>
      </c>
      <c r="BE62" s="2">
        <f>((COVAR(BE28:BE45,BJ28:BJ45))*$AY$45)/($AY$45-1)</f>
        <v>0.15744621605374973</v>
      </c>
      <c r="BF62" s="2">
        <f>((COVAR(BF28:BF45,BJ28:BJ45))*$AY$45)/($AY$45-1)</f>
        <v>-0.39533537705312893</v>
      </c>
      <c r="BG62" s="2">
        <f>((COVAR(BG28:BG45,BJ28:BJ45))*$AY$45)/($AY$45-1)</f>
        <v>0.43797550687289355</v>
      </c>
      <c r="BH62" s="2">
        <f>((COVAR(BH28:BH45,BJ28:BJ45))*$AY$45)/($AY$45-1)</f>
        <v>0.52900355079838335</v>
      </c>
      <c r="BI62" s="2">
        <f>((COVAR(BI28:BI45,BJ28:BJ45))*$AY$45)/($AY$45-1)</f>
        <v>3.8656874233195318E-2</v>
      </c>
      <c r="BJ62" s="2">
        <f>((COVAR(BJ28:BJ45,BJ28:BJ45))*$AY$45)/($AY$45-1)</f>
        <v>0.54217871713354948</v>
      </c>
      <c r="BK62" s="2">
        <f>BJ63</f>
        <v>-0.13822767445749631</v>
      </c>
      <c r="BL62" s="2">
        <f>BJ64</f>
        <v>0.19725197976603148</v>
      </c>
    </row>
    <row r="63" spans="1:64">
      <c r="A63">
        <v>12</v>
      </c>
      <c r="B63" s="1" t="s">
        <v>531</v>
      </c>
      <c r="C63" s="4">
        <f t="shared" si="37"/>
        <v>5.8319420000000015</v>
      </c>
      <c r="D63" s="4">
        <f t="shared" si="38"/>
        <v>2.1294197442120253</v>
      </c>
      <c r="E63" s="4">
        <f t="shared" si="39"/>
        <v>6.2596163144499499</v>
      </c>
      <c r="F63" s="4">
        <f t="shared" si="40"/>
        <v>7.8624591010143892</v>
      </c>
      <c r="G63" s="4">
        <f t="shared" si="41"/>
        <v>5.7880414900959378</v>
      </c>
      <c r="H63" s="4">
        <f t="shared" si="42"/>
        <v>3.5449073680021601</v>
      </c>
      <c r="Q63" s="7"/>
      <c r="R63" s="18" t="s">
        <v>525</v>
      </c>
      <c r="S63" s="8" t="s">
        <v>262</v>
      </c>
      <c r="T63" s="8" t="s">
        <v>265</v>
      </c>
      <c r="AZ63" s="5" t="s">
        <v>467</v>
      </c>
      <c r="BA63" s="2">
        <f>((COVAR(BA28:BA45,BK28:BK45))*$AY$45)/($AY$45-1)</f>
        <v>-0.72014413994033855</v>
      </c>
      <c r="BB63" s="2">
        <f>((COVAR(BB28:BB45,BK28:BK45))*$AY$45)/($AY$45-1)</f>
        <v>1.585394937413745</v>
      </c>
      <c r="BC63" s="2">
        <f>((COVAR(BC28:BC45,BK28:BK45))*$AY$45)/($AY$45-1)</f>
        <v>-0.72176761141723256</v>
      </c>
      <c r="BD63" s="2">
        <f>((COVAR(BD28:BD45,BK28:BK45))*$AY$45)/($AY$45-1)</f>
        <v>-0.37307786331739134</v>
      </c>
      <c r="BE63" s="2">
        <f>((COVAR(BE28:BE45,BK28:BK45))*$AY$45)/($AY$45-1)</f>
        <v>-3.6763038296542448E-2</v>
      </c>
      <c r="BF63" s="2">
        <f>((COVAR(BF28:BF45,BK28:BK45))*$AY$45)/($AY$45-1)</f>
        <v>-0.4178398999434178</v>
      </c>
      <c r="BG63" s="2">
        <f>((COVAR(BG28:BG45,BK28:BK45))*$AY$45)/($AY$45-1)</f>
        <v>0.54673378467863332</v>
      </c>
      <c r="BH63" s="2">
        <f>((COVAR(BH28:BH45,BK28:BK45))*$AY$45)/($AY$45-1)</f>
        <v>-0.73510389442442758</v>
      </c>
      <c r="BI63" s="2">
        <f>((COVAR(BI28:BI45,BK28:BK45))*$AY$45)/($AY$45-1)</f>
        <v>0.3448050225425992</v>
      </c>
      <c r="BJ63" s="2">
        <f>((COVAR(BJ28:BJ45,BK28:BK45))*$AY$45)/($AY$45-1)</f>
        <v>-0.13822767445749631</v>
      </c>
      <c r="BK63" s="2">
        <f>((COVAR(BK28:BK45,BK28:BK45))*$AY$45)/($AY$45-1)</f>
        <v>0.58713598243288156</v>
      </c>
      <c r="BL63" s="2">
        <f>BK64</f>
        <v>7.8854394728988281E-2</v>
      </c>
    </row>
    <row r="64" spans="1:64">
      <c r="A64">
        <v>13</v>
      </c>
      <c r="B64" s="1" t="s">
        <v>475</v>
      </c>
      <c r="C64" s="4">
        <f t="shared" si="37"/>
        <v>9.3887110705237902</v>
      </c>
      <c r="D64" s="4">
        <f t="shared" si="38"/>
        <v>3.4918412690842646</v>
      </c>
      <c r="E64" s="4">
        <f t="shared" si="39"/>
        <v>7.5416543943482299</v>
      </c>
      <c r="F64" s="4">
        <f t="shared" si="40"/>
        <v>7.6748116137309808</v>
      </c>
      <c r="G64" s="4">
        <f t="shared" si="41"/>
        <v>6.648267706759408</v>
      </c>
      <c r="H64" s="4">
        <f t="shared" si="42"/>
        <v>3.8554697712527854</v>
      </c>
      <c r="Q64" s="5">
        <v>1</v>
      </c>
      <c r="R64" s="17">
        <v>66.947662229994322</v>
      </c>
      <c r="S64" s="17">
        <f t="shared" ref="S64:S69" si="43">(R64/SUM($R$64:$R$69))*100</f>
        <v>85.203843529321205</v>
      </c>
      <c r="T64" s="17">
        <f>S64</f>
        <v>85.203843529321205</v>
      </c>
      <c r="AZ64" s="5" t="s">
        <v>468</v>
      </c>
      <c r="BA64" s="2">
        <f>((COVAR(BA28:BA45,BL28:BL45))*$AY$45)/($AY$45-1)</f>
        <v>-2.3087877261273055</v>
      </c>
      <c r="BB64" s="2">
        <f>((COVAR(BB28:BB45,BL28:BL45))*$AY$45)/($AY$45-1)</f>
        <v>3.1458996241612347</v>
      </c>
      <c r="BC64" s="2">
        <f>((COVAR(BC28:BC45,BL28:BL45))*$AY$45)/($AY$45-1)</f>
        <v>-2.3086762208352778</v>
      </c>
      <c r="BD64" s="2">
        <f>((COVAR(BD28:BD45,BL28:BL45))*$AY$45)/($AY$45-1)</f>
        <v>-1.5907709282692961</v>
      </c>
      <c r="BE64" s="2">
        <f>((COVAR(BE28:BE45,BL28:BL45))*$AY$45)/($AY$45-1)</f>
        <v>-0.5012475833479626</v>
      </c>
      <c r="BF64" s="2">
        <f>((COVAR(BF28:BF45,BL28:BL45))*$AY$45)/($AY$45-1)</f>
        <v>-1.6888912975053216</v>
      </c>
      <c r="BG64" s="2">
        <f>((COVAR(BG28:BG45,BL28:BL45))*$AY$45)/($AY$45-1)</f>
        <v>3.5067558488183277</v>
      </c>
      <c r="BH64" s="2">
        <f>((COVAR(BH28:BH45,BL28:BL45))*$AY$45)/($AY$45-1)</f>
        <v>-1.9825935538346746</v>
      </c>
      <c r="BI64" s="2">
        <f>((COVAR(BI28:BI45,BL28:BL45))*$AY$45)/($AY$45-1)</f>
        <v>1.5331012867632301</v>
      </c>
      <c r="BJ64" s="2">
        <f>((COVAR(BJ28:BJ45,BL28:BL45))*$AY$45)/($AY$45-1)</f>
        <v>0.19725197976603148</v>
      </c>
      <c r="BK64" s="2">
        <f>((COVAR(BK28:BK45,BL28:BL45))*$AY$45)/($AY$45-1)</f>
        <v>7.8854394728988281E-2</v>
      </c>
      <c r="BL64" s="2">
        <f>((COVAR(BL28:BL45,BL28:BL45))*$AY$45)/($AY$45-1)</f>
        <v>1.9191041756820268</v>
      </c>
    </row>
    <row r="65" spans="1:64">
      <c r="A65">
        <v>14</v>
      </c>
      <c r="B65" s="1" t="s">
        <v>476</v>
      </c>
      <c r="C65" s="4">
        <f t="shared" si="37"/>
        <v>12.687489761342082</v>
      </c>
      <c r="D65" s="4">
        <f t="shared" si="38"/>
        <v>5.2872817745953373</v>
      </c>
      <c r="E65" s="4">
        <f t="shared" si="39"/>
        <v>15.409367480293277</v>
      </c>
      <c r="F65" s="4">
        <f t="shared" si="40"/>
        <v>16.149956986933685</v>
      </c>
      <c r="G65" s="4">
        <f t="shared" si="41"/>
        <v>10.333453722076852</v>
      </c>
      <c r="H65" s="4">
        <f t="shared" si="42"/>
        <v>7.5155540468614896</v>
      </c>
      <c r="Q65" s="5">
        <v>2</v>
      </c>
      <c r="R65" s="17">
        <v>9.0781991656074474</v>
      </c>
      <c r="S65" s="17">
        <f t="shared" si="43"/>
        <v>11.553763573956193</v>
      </c>
      <c r="T65" s="17">
        <f>T64+S65</f>
        <v>96.757607103277394</v>
      </c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</row>
    <row r="66" spans="1:64">
      <c r="A66">
        <v>15</v>
      </c>
      <c r="B66" s="1" t="s">
        <v>453</v>
      </c>
      <c r="C66" s="4">
        <f t="shared" si="37"/>
        <v>20.121254268485373</v>
      </c>
      <c r="D66" s="4">
        <f t="shared" si="38"/>
        <v>4.6326878586895939</v>
      </c>
      <c r="E66" s="4">
        <f t="shared" si="39"/>
        <v>12.182784905969902</v>
      </c>
      <c r="F66" s="4">
        <f t="shared" si="40"/>
        <v>13.688876231100966</v>
      </c>
      <c r="G66" s="4">
        <f t="shared" si="41"/>
        <v>14.853527226332272</v>
      </c>
      <c r="H66" s="4">
        <f t="shared" si="42"/>
        <v>7.5145440323745483</v>
      </c>
      <c r="Q66" s="5">
        <v>3</v>
      </c>
      <c r="R66" s="17">
        <v>1.1034510341553447</v>
      </c>
      <c r="S66" s="17">
        <f t="shared" si="43"/>
        <v>1.4043547769217992</v>
      </c>
      <c r="T66" s="17">
        <f>T65+S66</f>
        <v>98.161961880199186</v>
      </c>
    </row>
    <row r="67" spans="1:64">
      <c r="A67">
        <v>16</v>
      </c>
      <c r="B67" s="1" t="s">
        <v>454</v>
      </c>
      <c r="C67" s="4">
        <f t="shared" si="37"/>
        <v>4.2617670193251991</v>
      </c>
      <c r="D67" s="4">
        <f t="shared" si="38"/>
        <v>1.6896537326730581</v>
      </c>
      <c r="E67" s="4">
        <f t="shared" si="39"/>
        <v>5.2608710139443637</v>
      </c>
      <c r="F67" s="4">
        <f t="shared" si="40"/>
        <v>5.8893932796660806</v>
      </c>
      <c r="G67" s="4">
        <f t="shared" si="41"/>
        <v>3.876663211901699</v>
      </c>
      <c r="H67" s="4">
        <f t="shared" si="42"/>
        <v>2.7621428739788234</v>
      </c>
      <c r="Q67" s="5">
        <v>4</v>
      </c>
      <c r="R67" s="17">
        <v>1.0412080386447189</v>
      </c>
      <c r="S67" s="17">
        <f t="shared" si="43"/>
        <v>1.3251385313706954</v>
      </c>
      <c r="T67" s="17">
        <f>T66+S67</f>
        <v>99.487100411569884</v>
      </c>
    </row>
    <row r="68" spans="1:64" ht="13" thickBot="1">
      <c r="A68">
        <v>17</v>
      </c>
      <c r="B68" s="1" t="s">
        <v>455</v>
      </c>
      <c r="C68" s="4">
        <f t="shared" si="37"/>
        <v>8.6557296981825846</v>
      </c>
      <c r="D68" s="4">
        <f t="shared" si="38"/>
        <v>2.9289127132121955</v>
      </c>
      <c r="E68" s="4">
        <f t="shared" si="39"/>
        <v>9.700597955778191</v>
      </c>
      <c r="F68" s="4">
        <f t="shared" si="40"/>
        <v>9.3485887936753329</v>
      </c>
      <c r="G68" s="4">
        <f t="shared" si="41"/>
        <v>10.157121696091664</v>
      </c>
      <c r="H68" s="4">
        <f t="shared" si="42"/>
        <v>3.722970114368362</v>
      </c>
      <c r="Q68" s="5">
        <v>5</v>
      </c>
      <c r="R68" s="17">
        <v>0.28878532684541963</v>
      </c>
      <c r="S68" s="17">
        <f t="shared" si="43"/>
        <v>0.36753516078828885</v>
      </c>
      <c r="T68" s="17">
        <f>T67+S68</f>
        <v>99.854635572358177</v>
      </c>
      <c r="AZ68" s="9" t="s">
        <v>266</v>
      </c>
      <c r="BA68" s="9"/>
      <c r="BB68" s="9"/>
      <c r="BC68" s="9"/>
    </row>
    <row r="69" spans="1:64" ht="13" thickTop="1">
      <c r="A69">
        <v>18</v>
      </c>
      <c r="B69" s="1" t="s">
        <v>456</v>
      </c>
      <c r="C69" s="4">
        <f t="shared" si="37"/>
        <v>23.923927027685476</v>
      </c>
      <c r="D69" s="4">
        <f t="shared" si="38"/>
        <v>8.9466129170725761</v>
      </c>
      <c r="E69" s="4">
        <f t="shared" si="39"/>
        <v>10.927257000000012</v>
      </c>
      <c r="F69" s="4">
        <f t="shared" si="40"/>
        <v>14.516900803546264</v>
      </c>
      <c r="G69" s="4">
        <f t="shared" si="41"/>
        <v>17.599747764125063</v>
      </c>
      <c r="H69" s="4">
        <f t="shared" si="42"/>
        <v>3.8757655767366832</v>
      </c>
      <c r="Q69" s="5">
        <v>6</v>
      </c>
      <c r="R69" s="17">
        <v>0.11421795307476912</v>
      </c>
      <c r="S69" s="17">
        <f t="shared" si="43"/>
        <v>0.14536442764183441</v>
      </c>
      <c r="T69" s="17">
        <f>T68+S69</f>
        <v>100.00000000000001</v>
      </c>
      <c r="BA69" s="5" t="s">
        <v>297</v>
      </c>
      <c r="BB69" s="5" t="s">
        <v>264</v>
      </c>
      <c r="BC69" s="5" t="s">
        <v>263</v>
      </c>
    </row>
    <row r="70" spans="1:64">
      <c r="B70" s="7"/>
      <c r="C70" s="7"/>
      <c r="D70" s="7"/>
      <c r="E70" s="7"/>
      <c r="F70" s="7"/>
      <c r="G70" s="7"/>
      <c r="H70" s="7"/>
      <c r="Q70" s="7"/>
      <c r="R70" s="7"/>
      <c r="S70" s="7"/>
      <c r="T70" s="7"/>
      <c r="AZ70" s="7"/>
      <c r="BA70" s="18" t="s">
        <v>525</v>
      </c>
      <c r="BB70" s="8" t="s">
        <v>262</v>
      </c>
      <c r="BC70" s="8" t="s">
        <v>265</v>
      </c>
    </row>
    <row r="71" spans="1:64">
      <c r="AZ71" s="5">
        <v>1</v>
      </c>
      <c r="BA71" s="2">
        <v>39.062189839398691</v>
      </c>
      <c r="BB71" s="17">
        <f>(BA71/SUM($BA$71:$BA$82))*100</f>
        <v>79.371690607081405</v>
      </c>
      <c r="BC71" s="17">
        <f>BB71</f>
        <v>79.371690607081405</v>
      </c>
    </row>
    <row r="72" spans="1:64">
      <c r="AZ72" s="5">
        <v>2</v>
      </c>
      <c r="BA72" s="2">
        <v>4.4950540924822491</v>
      </c>
      <c r="BB72" s="17">
        <f t="shared" ref="BB72:BB82" si="44">(BA72/SUM($BA$71:$BA$82))*100</f>
        <v>9.133641615011113</v>
      </c>
      <c r="BC72" s="17">
        <f>BC71+BB72</f>
        <v>88.50533222209252</v>
      </c>
    </row>
    <row r="73" spans="1:64" ht="13" thickBot="1">
      <c r="Q73" s="9" t="s">
        <v>185</v>
      </c>
      <c r="R73" s="9"/>
      <c r="S73" s="9"/>
      <c r="T73" s="9"/>
      <c r="U73" s="9"/>
      <c r="V73" s="9"/>
      <c r="W73" s="9"/>
      <c r="AZ73" s="5">
        <v>3</v>
      </c>
      <c r="BA73" s="2">
        <v>3.1076006913185119</v>
      </c>
      <c r="BB73" s="17">
        <f t="shared" si="44"/>
        <v>6.3144314646923574</v>
      </c>
      <c r="BC73" s="17">
        <f t="shared" ref="BC73:BC82" si="45">BC72+BB73</f>
        <v>94.819763686784881</v>
      </c>
    </row>
    <row r="74" spans="1:64" ht="13" thickTop="1">
      <c r="Q74" s="7"/>
      <c r="R74" s="8">
        <v>1</v>
      </c>
      <c r="S74" s="8">
        <v>2</v>
      </c>
      <c r="T74" s="8">
        <v>3</v>
      </c>
      <c r="U74" s="8">
        <v>4</v>
      </c>
      <c r="V74" s="8">
        <v>5</v>
      </c>
      <c r="W74" s="8">
        <v>6</v>
      </c>
      <c r="AZ74" s="5">
        <v>4</v>
      </c>
      <c r="BA74" s="2">
        <v>1.1867605305952025</v>
      </c>
      <c r="BB74" s="17">
        <f t="shared" si="44"/>
        <v>2.4114160021845867</v>
      </c>
      <c r="BC74" s="17">
        <f t="shared" si="45"/>
        <v>97.231179688969462</v>
      </c>
    </row>
    <row r="75" spans="1:64">
      <c r="AZ75" s="5">
        <v>5</v>
      </c>
      <c r="BA75" s="2">
        <v>0.65090148868440212</v>
      </c>
      <c r="BB75" s="17">
        <f t="shared" si="44"/>
        <v>1.3225871818235562</v>
      </c>
      <c r="BC75" s="17">
        <f t="shared" si="45"/>
        <v>98.553766870793012</v>
      </c>
    </row>
    <row r="76" spans="1:64">
      <c r="Q76" s="5">
        <v>1</v>
      </c>
      <c r="R76" s="2">
        <v>0.64617143626646123</v>
      </c>
      <c r="S76" s="2">
        <v>-0.45346921363291132</v>
      </c>
      <c r="T76" s="2">
        <v>-0.3960861787176102</v>
      </c>
      <c r="U76" s="2">
        <v>-0.34608153795530644</v>
      </c>
      <c r="V76" s="2">
        <v>0.21734420967337176</v>
      </c>
      <c r="W76" s="2">
        <v>-0.23007161901746312</v>
      </c>
      <c r="AZ76" s="5">
        <v>6</v>
      </c>
      <c r="BA76" s="2">
        <v>0.4053283322907511</v>
      </c>
      <c r="BB76" s="17">
        <f t="shared" si="44"/>
        <v>0.82359937108331394</v>
      </c>
      <c r="BC76" s="17">
        <f t="shared" si="45"/>
        <v>99.377366241876331</v>
      </c>
    </row>
    <row r="77" spans="1:64">
      <c r="Q77" s="5">
        <v>2</v>
      </c>
      <c r="R77" s="2">
        <v>0.22237380092969819</v>
      </c>
      <c r="S77" s="2">
        <v>-0.10520629485671083</v>
      </c>
      <c r="T77" s="2">
        <v>0.64629262692200207</v>
      </c>
      <c r="U77" s="2">
        <v>-0.29029429519365113</v>
      </c>
      <c r="V77" s="2">
        <v>0.39586905658137067</v>
      </c>
      <c r="W77" s="2">
        <v>0.5299096911628024</v>
      </c>
      <c r="AZ77" s="5">
        <v>7</v>
      </c>
      <c r="BA77" s="2">
        <v>0.20362123374682264</v>
      </c>
      <c r="BB77" s="17">
        <f t="shared" si="44"/>
        <v>0.41374438126569196</v>
      </c>
      <c r="BC77" s="17">
        <f t="shared" si="45"/>
        <v>99.791110623142018</v>
      </c>
    </row>
    <row r="78" spans="1:64">
      <c r="Q78" s="5">
        <v>3</v>
      </c>
      <c r="R78" s="2">
        <v>0.32297164153665542</v>
      </c>
      <c r="S78" s="2">
        <v>0.51596670512346943</v>
      </c>
      <c r="T78" s="2">
        <v>0.12387844846095261</v>
      </c>
      <c r="U78" s="2">
        <v>0.39220347415387308</v>
      </c>
      <c r="V78" s="2">
        <v>0.55788210583273434</v>
      </c>
      <c r="W78" s="2">
        <v>-0.38609040240249654</v>
      </c>
      <c r="AZ78" s="5">
        <v>8</v>
      </c>
      <c r="BA78" s="2">
        <v>4.3948746259841354E-2</v>
      </c>
      <c r="BB78" s="17">
        <f t="shared" si="44"/>
        <v>8.930083810065656E-2</v>
      </c>
      <c r="BC78" s="17">
        <f t="shared" si="45"/>
        <v>99.880411461242673</v>
      </c>
    </row>
    <row r="79" spans="1:64">
      <c r="Q79" s="5">
        <v>4</v>
      </c>
      <c r="R79" s="2">
        <v>0.44420978122755983</v>
      </c>
      <c r="S79" s="2">
        <v>0.56849765461498469</v>
      </c>
      <c r="T79" s="2">
        <v>0.12774373755137539</v>
      </c>
      <c r="U79" s="2">
        <v>-0.3916906274197634</v>
      </c>
      <c r="V79" s="2">
        <v>-0.555809645652111</v>
      </c>
      <c r="W79" s="2">
        <v>-2.8700429735757028E-2</v>
      </c>
      <c r="AZ79" s="5">
        <v>9</v>
      </c>
      <c r="BA79" s="2">
        <v>1.04846138783796E-2</v>
      </c>
      <c r="BB79" s="17">
        <f t="shared" si="44"/>
        <v>2.1304016295832628E-2</v>
      </c>
      <c r="BC79" s="17">
        <f t="shared" si="45"/>
        <v>99.901715477538502</v>
      </c>
    </row>
    <row r="80" spans="1:64">
      <c r="Q80" s="5">
        <v>5</v>
      </c>
      <c r="R80" s="2">
        <v>0.45366563752811084</v>
      </c>
      <c r="S80" s="2">
        <v>-0.32947153895243897</v>
      </c>
      <c r="T80" s="2">
        <v>0.23864029671705617</v>
      </c>
      <c r="U80" s="2">
        <v>0.67350285099819174</v>
      </c>
      <c r="V80" s="2">
        <v>-0.4004641889258142</v>
      </c>
      <c r="W80" s="2">
        <v>0.12128126901800364</v>
      </c>
      <c r="Y80" t="s">
        <v>246</v>
      </c>
      <c r="AZ80" s="5">
        <v>10</v>
      </c>
      <c r="BA80" s="2">
        <v>3.8390000000000001E-2</v>
      </c>
      <c r="BB80" s="17">
        <f t="shared" si="44"/>
        <v>7.8005846956704081E-2</v>
      </c>
      <c r="BC80" s="17">
        <f t="shared" si="45"/>
        <v>99.979721324495202</v>
      </c>
    </row>
    <row r="81" spans="16:64">
      <c r="Q81" s="5">
        <v>6</v>
      </c>
      <c r="R81" s="2">
        <v>0.15989636007274288</v>
      </c>
      <c r="S81" s="2">
        <v>0.29212084610872341</v>
      </c>
      <c r="T81" s="2">
        <v>-0.5803516655625679</v>
      </c>
      <c r="U81" s="2">
        <v>0.18736485320081664</v>
      </c>
      <c r="V81" s="2">
        <v>0.12458254991181625</v>
      </c>
      <c r="W81" s="2">
        <v>0.70828250693171191</v>
      </c>
      <c r="AZ81" s="5">
        <v>11</v>
      </c>
      <c r="BA81" s="2">
        <v>9.9699999999999997E-3</v>
      </c>
      <c r="BB81" s="17">
        <f t="shared" si="44"/>
        <v>2.0258356190631405E-2</v>
      </c>
      <c r="BC81" s="17">
        <f t="shared" si="45"/>
        <v>99.99997968068584</v>
      </c>
    </row>
    <row r="82" spans="16:64">
      <c r="Q82" s="7"/>
      <c r="R82" s="7"/>
      <c r="S82" s="7"/>
      <c r="T82" s="7"/>
      <c r="U82" s="7"/>
      <c r="V82" s="7"/>
      <c r="W82" s="7"/>
      <c r="AZ82" s="5">
        <v>12</v>
      </c>
      <c r="BA82" s="2">
        <v>1.0000000000000001E-5</v>
      </c>
      <c r="BB82" s="17">
        <f t="shared" si="44"/>
        <v>2.0319314133030497E-5</v>
      </c>
      <c r="BC82" s="17">
        <f t="shared" si="45"/>
        <v>99.999999999999972</v>
      </c>
    </row>
    <row r="85" spans="16:64" ht="13" thickBot="1">
      <c r="Q85" s="9" t="s">
        <v>305</v>
      </c>
      <c r="R85" s="9"/>
      <c r="S85" s="9"/>
      <c r="T85" s="9"/>
      <c r="U85" s="9"/>
      <c r="V85" s="9"/>
      <c r="W85" s="9"/>
    </row>
    <row r="86" spans="16:64" ht="14" thickTop="1" thickBot="1">
      <c r="Q86" s="10"/>
      <c r="R86" s="10">
        <v>1</v>
      </c>
      <c r="S86" s="10">
        <v>2</v>
      </c>
      <c r="T86" s="10">
        <v>3</v>
      </c>
      <c r="U86" s="10">
        <v>4</v>
      </c>
      <c r="V86" s="10">
        <v>5</v>
      </c>
      <c r="W86" s="10">
        <v>6</v>
      </c>
      <c r="AZ86" s="9" t="s">
        <v>185</v>
      </c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</row>
    <row r="87" spans="16:64" ht="13" thickTop="1">
      <c r="AZ87" s="10"/>
      <c r="BA87" s="11">
        <v>1</v>
      </c>
      <c r="BB87" s="11">
        <v>2</v>
      </c>
      <c r="BC87" s="11">
        <v>3</v>
      </c>
      <c r="BD87" s="11">
        <v>4</v>
      </c>
      <c r="BE87" s="11">
        <v>5</v>
      </c>
      <c r="BF87" s="11">
        <v>6</v>
      </c>
      <c r="BG87" s="11">
        <v>7</v>
      </c>
      <c r="BH87" s="11">
        <v>8</v>
      </c>
      <c r="BI87" s="11">
        <v>9</v>
      </c>
      <c r="BJ87" s="11">
        <v>10</v>
      </c>
      <c r="BK87" s="11">
        <v>11</v>
      </c>
      <c r="BL87" s="11">
        <v>12</v>
      </c>
    </row>
    <row r="88" spans="16:64">
      <c r="P88">
        <v>1</v>
      </c>
      <c r="Q88" s="1" t="s">
        <v>537</v>
      </c>
      <c r="R88" s="3">
        <f t="array" ref="R88:W105">MMULT(C52:H69,R76:W81)</f>
        <v>10.00061834242093</v>
      </c>
      <c r="S88" s="3">
        <v>3.9199481798768394</v>
      </c>
      <c r="T88" s="3">
        <v>0.60753377397876207</v>
      </c>
      <c r="U88" s="3">
        <v>2.8701086030655238</v>
      </c>
      <c r="V88" s="3">
        <v>0.88387093594470123</v>
      </c>
      <c r="W88" s="3">
        <v>-0.2962259888514116</v>
      </c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</row>
    <row r="89" spans="16:64">
      <c r="P89">
        <v>2</v>
      </c>
      <c r="Q89" s="1" t="s">
        <v>306</v>
      </c>
      <c r="R89" s="3">
        <v>7.4317087945955693</v>
      </c>
      <c r="S89" s="3">
        <v>6.3968435030946458E-2</v>
      </c>
      <c r="T89" s="3">
        <v>0.41208276040089731</v>
      </c>
      <c r="U89" s="3">
        <v>2.2860154098051595</v>
      </c>
      <c r="V89" s="3">
        <v>0.55593782880647369</v>
      </c>
      <c r="W89" s="3">
        <v>-0.53724316093855962</v>
      </c>
      <c r="AZ89" s="5">
        <v>1</v>
      </c>
      <c r="BA89" s="21">
        <v>-0.31467350267748123</v>
      </c>
      <c r="BB89" s="21">
        <v>0.19095100717183899</v>
      </c>
      <c r="BC89" s="21">
        <v>2.5546958015689274E-2</v>
      </c>
      <c r="BD89" s="21">
        <v>-5.3205303572380055E-2</v>
      </c>
      <c r="BE89" s="21">
        <v>-0.35447936536172875</v>
      </c>
      <c r="BF89" s="21">
        <v>-6.4714990248767243E-2</v>
      </c>
      <c r="BG89" s="21">
        <v>5.1627420299681565E-2</v>
      </c>
      <c r="BH89" s="21">
        <v>-0.23341162580940708</v>
      </c>
      <c r="BI89" s="21">
        <v>-8.5896178576584423E-2</v>
      </c>
      <c r="BJ89" s="20">
        <v>1.1999999999999999E-3</v>
      </c>
      <c r="BK89" s="20">
        <v>5.8200000000000002E-2</v>
      </c>
      <c r="BL89" s="20">
        <v>0.18110000000000001</v>
      </c>
    </row>
    <row r="90" spans="16:64">
      <c r="P90">
        <v>3</v>
      </c>
      <c r="Q90" s="1" t="s">
        <v>307</v>
      </c>
      <c r="R90" s="3">
        <v>22.33782389474413</v>
      </c>
      <c r="S90" s="3">
        <v>3.7026182835059878</v>
      </c>
      <c r="T90" s="3">
        <v>2.4146239094875019</v>
      </c>
      <c r="U90" s="3">
        <v>0.96487089761763034</v>
      </c>
      <c r="V90" s="3">
        <v>0.966036601742154</v>
      </c>
      <c r="W90" s="3">
        <v>-3.1309905889402856E-3</v>
      </c>
      <c r="AZ90" s="5">
        <v>2</v>
      </c>
      <c r="BA90" s="19">
        <v>0.60035757744603535</v>
      </c>
      <c r="BB90" s="19">
        <v>0.61037664529863822</v>
      </c>
      <c r="BC90" s="19">
        <v>0.19557820289452879</v>
      </c>
      <c r="BD90" s="19">
        <v>8.5961519517100057E-2</v>
      </c>
      <c r="BE90" s="19">
        <v>-0.13365638560168391</v>
      </c>
      <c r="BF90" s="19">
        <v>-0.13276048341703592</v>
      </c>
      <c r="BG90" s="19">
        <v>-9.6238649997176226E-2</v>
      </c>
      <c r="BH90" s="19">
        <v>-6.0529917498499876E-2</v>
      </c>
      <c r="BI90" s="19">
        <v>-7.930399164239868E-2</v>
      </c>
      <c r="BJ90" s="19">
        <v>-0.1285</v>
      </c>
      <c r="BK90" s="19">
        <v>4.3700000000000003E-2</v>
      </c>
      <c r="BL90" s="19">
        <v>-4.4999999999999998E-2</v>
      </c>
    </row>
    <row r="91" spans="16:64">
      <c r="P91">
        <v>4</v>
      </c>
      <c r="Q91" s="1" t="s">
        <v>308</v>
      </c>
      <c r="R91" s="3">
        <v>11.09017327355938</v>
      </c>
      <c r="S91" s="3">
        <v>3.1722089797464341</v>
      </c>
      <c r="T91" s="3">
        <v>0.25370533992869748</v>
      </c>
      <c r="U91" s="3">
        <v>1.7061454247289136</v>
      </c>
      <c r="V91" s="3">
        <v>0.93317770191006955</v>
      </c>
      <c r="W91" s="3">
        <v>-0.41944395009521451</v>
      </c>
      <c r="AZ91" s="5">
        <v>3</v>
      </c>
      <c r="BA91" s="19">
        <v>-0.31467350267748123</v>
      </c>
      <c r="BB91" s="19">
        <v>0.19095100717183899</v>
      </c>
      <c r="BC91" s="19">
        <v>2.5546958015689274E-2</v>
      </c>
      <c r="BD91" s="19">
        <v>-5.3205303572380055E-2</v>
      </c>
      <c r="BE91" s="19">
        <v>-0.35447936536172875</v>
      </c>
      <c r="BF91" s="19">
        <v>-6.4714990248767243E-2</v>
      </c>
      <c r="BG91" s="19">
        <v>5.1627420299681565E-2</v>
      </c>
      <c r="BH91" s="19">
        <v>-0.23341162580940711</v>
      </c>
      <c r="BI91" s="19">
        <v>-8.5896178576584076E-2</v>
      </c>
      <c r="BJ91" s="19">
        <v>5.9499999999999997E-2</v>
      </c>
      <c r="BK91" s="19">
        <v>7.1000000000000004E-3</v>
      </c>
      <c r="BL91" s="19">
        <v>0.18609999999999999</v>
      </c>
    </row>
    <row r="92" spans="16:64">
      <c r="P92">
        <v>5</v>
      </c>
      <c r="Q92" s="1" t="s">
        <v>427</v>
      </c>
      <c r="R92" s="3">
        <v>16.571752264878114</v>
      </c>
      <c r="S92" s="3">
        <v>1.107708687391822</v>
      </c>
      <c r="T92" s="3">
        <v>1.1405025160594551</v>
      </c>
      <c r="U92" s="3">
        <v>1.2663111937261151</v>
      </c>
      <c r="V92" s="3">
        <v>0.27767075176909956</v>
      </c>
      <c r="W92" s="3">
        <v>0.21203805224253691</v>
      </c>
      <c r="AZ92" s="5">
        <v>4</v>
      </c>
      <c r="BA92" s="19">
        <v>-0.24015258504903519</v>
      </c>
      <c r="BB92" s="19">
        <v>0.12440823835531113</v>
      </c>
      <c r="BC92" s="19">
        <v>-0.4460842851821899</v>
      </c>
      <c r="BD92" s="19">
        <v>-0.17682915772783175</v>
      </c>
      <c r="BE92" s="19">
        <v>0.23363847571114504</v>
      </c>
      <c r="BF92" s="19">
        <v>0.10823432961480414</v>
      </c>
      <c r="BG92" s="19">
        <v>-0.14563971844984</v>
      </c>
      <c r="BH92" s="19">
        <v>0.22969088293440837</v>
      </c>
      <c r="BI92" s="19">
        <v>-0.62422150092300221</v>
      </c>
      <c r="BJ92" s="19">
        <v>-0.32097999999999999</v>
      </c>
      <c r="BK92" s="19">
        <v>0.1191</v>
      </c>
      <c r="BL92" s="19">
        <v>-0.28539999999999999</v>
      </c>
    </row>
    <row r="93" spans="16:64">
      <c r="P93">
        <v>6</v>
      </c>
      <c r="Q93" s="1" t="s">
        <v>428</v>
      </c>
      <c r="R93" s="3">
        <v>19.93954389933582</v>
      </c>
      <c r="S93" s="3">
        <v>-3.4738551711894976</v>
      </c>
      <c r="T93" s="3">
        <v>0.15982033763331116</v>
      </c>
      <c r="U93" s="3">
        <v>3.1723126838585562</v>
      </c>
      <c r="V93" s="3">
        <v>1.1218091870540359</v>
      </c>
      <c r="W93" s="3">
        <v>0.15813045192459674</v>
      </c>
      <c r="AZ93" s="5">
        <v>5</v>
      </c>
      <c r="BA93" s="19">
        <v>-1.9640806725616692E-2</v>
      </c>
      <c r="BB93" s="19">
        <v>0.14088525887201669</v>
      </c>
      <c r="BC93" s="19">
        <v>0.33009579093810709</v>
      </c>
      <c r="BD93" s="19">
        <v>-0.36150357226643332</v>
      </c>
      <c r="BE93" s="19">
        <v>0.10829916592780932</v>
      </c>
      <c r="BF93" s="19">
        <v>0.37301503933844254</v>
      </c>
      <c r="BG93" s="19">
        <v>-0.12251406763418886</v>
      </c>
      <c r="BH93" s="19">
        <v>0.58665442716282068</v>
      </c>
      <c r="BI93" s="19">
        <v>0.25181105879064242</v>
      </c>
      <c r="BJ93" s="19">
        <v>-5.7799999999999997E-2</v>
      </c>
      <c r="BK93" s="19">
        <v>-2.6499999999999999E-2</v>
      </c>
      <c r="BL93" s="19">
        <v>0.3473</v>
      </c>
    </row>
    <row r="94" spans="16:64">
      <c r="P94">
        <v>7</v>
      </c>
      <c r="Q94" s="1" t="s">
        <v>103</v>
      </c>
      <c r="R94" s="3">
        <v>13.861266123058591</v>
      </c>
      <c r="S94" s="3">
        <v>2.2278115496701503</v>
      </c>
      <c r="T94" s="3">
        <v>1.2251058622432573</v>
      </c>
      <c r="U94" s="3">
        <v>2.1425321519941258</v>
      </c>
      <c r="V94" s="3">
        <v>0.4063403199695777</v>
      </c>
      <c r="W94" s="3">
        <v>-0.46300383421113245</v>
      </c>
      <c r="AZ94" s="5">
        <v>6</v>
      </c>
      <c r="BA94" s="19">
        <v>-0.24808978806368417</v>
      </c>
      <c r="BB94" s="19">
        <v>0.10411452679021116</v>
      </c>
      <c r="BC94" s="19">
        <v>-0.35285721659643637</v>
      </c>
      <c r="BD94" s="19">
        <v>-4.6492513236255154E-2</v>
      </c>
      <c r="BE94" s="19">
        <v>0.13592642371863978</v>
      </c>
      <c r="BF94" s="19">
        <v>-0.315059843083832</v>
      </c>
      <c r="BG94" s="19">
        <v>-0.21563009072118738</v>
      </c>
      <c r="BH94" s="19">
        <v>-2.7259008930173089E-2</v>
      </c>
      <c r="BI94" s="19">
        <v>0.68505262544614343</v>
      </c>
      <c r="BJ94" s="19">
        <v>0.25231999999999999</v>
      </c>
      <c r="BK94" s="19">
        <v>-0.28894999999999998</v>
      </c>
      <c r="BL94" s="19">
        <v>0.38640000000000002</v>
      </c>
    </row>
    <row r="95" spans="16:64">
      <c r="P95">
        <v>8</v>
      </c>
      <c r="Q95" s="1" t="s">
        <v>282</v>
      </c>
      <c r="R95" s="3">
        <v>16.720153172246963</v>
      </c>
      <c r="S95" s="3">
        <v>5.2709899632025756</v>
      </c>
      <c r="T95" s="3">
        <v>-0.77284541976788157</v>
      </c>
      <c r="U95" s="3">
        <v>0.12536403074502944</v>
      </c>
      <c r="V95" s="3">
        <v>0.47803258994074427</v>
      </c>
      <c r="W95" s="3">
        <v>-0.88782957778466542</v>
      </c>
      <c r="AZ95" s="5">
        <v>7</v>
      </c>
      <c r="BA95" s="19">
        <v>0.41855801551908084</v>
      </c>
      <c r="BB95" s="19">
        <v>-0.46844694072579451</v>
      </c>
      <c r="BC95" s="19">
        <v>-7.3419609586572898E-2</v>
      </c>
      <c r="BD95" s="19">
        <v>-0.4248404490924364</v>
      </c>
      <c r="BE95" s="19">
        <v>6.2868718046701216E-2</v>
      </c>
      <c r="BF95" s="19">
        <v>-0.3879295267255804</v>
      </c>
      <c r="BG95" s="19">
        <v>-0.25153576849799186</v>
      </c>
      <c r="BH95" s="19">
        <v>-0.14417583070905327</v>
      </c>
      <c r="BI95" s="19">
        <v>-0.11967218572798845</v>
      </c>
      <c r="BJ95" s="19">
        <v>0.28032000000000001</v>
      </c>
      <c r="BK95" s="19">
        <v>0.69217700000000004</v>
      </c>
      <c r="BL95" s="19">
        <v>-0.2681</v>
      </c>
    </row>
    <row r="96" spans="16:64">
      <c r="P96">
        <v>9</v>
      </c>
      <c r="Q96" s="1" t="s">
        <v>281</v>
      </c>
      <c r="R96" s="3">
        <v>10.529079091151912</v>
      </c>
      <c r="S96" s="3">
        <v>-1.299355620154486</v>
      </c>
      <c r="T96" s="3">
        <v>-2.4551602791882177E-2</v>
      </c>
      <c r="U96" s="3">
        <v>1.7550454202994668</v>
      </c>
      <c r="V96" s="3">
        <v>0.74794315330920735</v>
      </c>
      <c r="W96" s="3">
        <v>-5.5953200987693741E-2</v>
      </c>
      <c r="AZ96" s="5">
        <v>8</v>
      </c>
      <c r="BA96" s="19">
        <v>-0.28771123806155713</v>
      </c>
      <c r="BB96" s="19">
        <v>-0.30037119091121633</v>
      </c>
      <c r="BC96" s="19">
        <v>0.60623291124298706</v>
      </c>
      <c r="BD96" s="19">
        <v>0.29774364222174327</v>
      </c>
      <c r="BE96" s="19">
        <v>6.9475668026810863E-2</v>
      </c>
      <c r="BF96" s="19">
        <v>-0.37037452942998816</v>
      </c>
      <c r="BG96" s="19">
        <v>-4.2088521238057487E-2</v>
      </c>
      <c r="BH96" s="19">
        <v>0.1871183833406084</v>
      </c>
      <c r="BI96" s="19">
        <v>-0.15929284929686943</v>
      </c>
      <c r="BJ96" s="19">
        <v>0.52869999999999995</v>
      </c>
      <c r="BK96" s="19">
        <v>-0.33566000000000001</v>
      </c>
      <c r="BL96" s="19">
        <v>-0.41370000000000001</v>
      </c>
    </row>
    <row r="97" spans="16:66">
      <c r="P97">
        <v>10</v>
      </c>
      <c r="Q97" s="1" t="s">
        <v>529</v>
      </c>
      <c r="R97" s="3">
        <v>7.9205523369071473</v>
      </c>
      <c r="S97" s="3">
        <v>0.78161252824768068</v>
      </c>
      <c r="T97" s="3">
        <v>-0.66217609396878707</v>
      </c>
      <c r="U97" s="3">
        <v>0.46655442252954143</v>
      </c>
      <c r="V97" s="3">
        <v>0.58198217569154853</v>
      </c>
      <c r="W97" s="3">
        <v>-0.21290785084328556</v>
      </c>
      <c r="AZ97" s="5">
        <v>9</v>
      </c>
      <c r="BA97" s="19">
        <v>0.17523869178317802</v>
      </c>
      <c r="BB97" s="19">
        <v>-0.18540444377841778</v>
      </c>
      <c r="BC97" s="19">
        <v>-0.28937574441881508</v>
      </c>
      <c r="BD97" s="19">
        <v>0.71239898255302114</v>
      </c>
      <c r="BE97" s="19">
        <v>-0.12291278676154482</v>
      </c>
      <c r="BF97" s="19">
        <v>0.2063538950372294</v>
      </c>
      <c r="BG97" s="19">
        <v>-0.28866047776938514</v>
      </c>
      <c r="BH97" s="19">
        <v>0.1877885318075096</v>
      </c>
      <c r="BI97" s="19">
        <v>2.6840406314775047E-2</v>
      </c>
      <c r="BJ97" s="19">
        <v>-0.17530000000000001</v>
      </c>
      <c r="BK97" s="19">
        <v>-0.5343</v>
      </c>
      <c r="BL97" s="19">
        <v>-0.32250000000000001</v>
      </c>
    </row>
    <row r="98" spans="16:66">
      <c r="P98">
        <v>11</v>
      </c>
      <c r="Q98" s="1" t="s">
        <v>530</v>
      </c>
      <c r="R98" s="3">
        <v>12.214173048475105</v>
      </c>
      <c r="S98" s="3">
        <v>1.1249721643838619</v>
      </c>
      <c r="T98" s="3">
        <v>0.48634803981349606</v>
      </c>
      <c r="U98" s="3">
        <v>1.4107488493462763</v>
      </c>
      <c r="V98" s="3">
        <v>1.2375675216849038</v>
      </c>
      <c r="W98" s="3">
        <v>-0.40993669863330395</v>
      </c>
      <c r="AZ98" s="5">
        <v>10</v>
      </c>
      <c r="BA98" s="19">
        <v>1.8207676781090186E-3</v>
      </c>
      <c r="BB98" s="19">
        <v>-0.23666382828630897</v>
      </c>
      <c r="BC98" s="19">
        <v>0.18696856915741375</v>
      </c>
      <c r="BD98" s="19">
        <v>-6.0298457062152019E-2</v>
      </c>
      <c r="BE98" s="19">
        <v>0.11092425190005085</v>
      </c>
      <c r="BF98" s="19">
        <v>0.61743532258813272</v>
      </c>
      <c r="BG98" s="19">
        <v>-0.14802988039594381</v>
      </c>
      <c r="BH98" s="19">
        <v>-0.5631354311206761</v>
      </c>
      <c r="BI98" s="19">
        <v>7.8499517385898596E-2</v>
      </c>
      <c r="BJ98" s="19">
        <v>-0.51749999999999996</v>
      </c>
      <c r="BK98" s="19">
        <v>-0.10702</v>
      </c>
      <c r="BL98" s="19">
        <v>0.2273</v>
      </c>
    </row>
    <row r="99" spans="16:66">
      <c r="P99">
        <v>12</v>
      </c>
      <c r="Q99" s="1" t="s">
        <v>531</v>
      </c>
      <c r="R99" s="3">
        <v>12.948874611879765</v>
      </c>
      <c r="S99" s="3">
        <v>3.9594550518161187</v>
      </c>
      <c r="T99" s="3">
        <v>0.17005517124901504</v>
      </c>
      <c r="U99" s="3">
        <v>1.3013593605070106</v>
      </c>
      <c r="V99" s="3">
        <v>-0.64366220731418089</v>
      </c>
      <c r="W99" s="3">
        <v>0.35697897884224394</v>
      </c>
      <c r="AZ99" s="5">
        <v>11</v>
      </c>
      <c r="BA99" s="19">
        <v>5.5191104778320288E-2</v>
      </c>
      <c r="BB99" s="19">
        <v>0.13106411128851778</v>
      </c>
      <c r="BC99" s="19">
        <v>-1.8394352964099213E-2</v>
      </c>
      <c r="BD99" s="19">
        <v>0.1803556459506076</v>
      </c>
      <c r="BE99" s="19">
        <v>0.66070363351049699</v>
      </c>
      <c r="BF99" s="19">
        <v>-6.2009427152559089E-2</v>
      </c>
      <c r="BG99" s="19">
        <v>0.55945547330222511</v>
      </c>
      <c r="BH99" s="19">
        <v>-0.1634438766425671</v>
      </c>
      <c r="BI99" s="19">
        <v>1.2813077775715795E-2</v>
      </c>
      <c r="BJ99" s="19">
        <v>6.6619999999999999E-2</v>
      </c>
      <c r="BK99" s="19">
        <v>0.13669999999999999</v>
      </c>
      <c r="BL99" s="19">
        <v>0.1147</v>
      </c>
    </row>
    <row r="100" spans="16:66">
      <c r="P100">
        <v>13</v>
      </c>
      <c r="Q100" s="1" t="s">
        <v>475</v>
      </c>
      <c r="R100" s="3">
        <v>16.320744010361956</v>
      </c>
      <c r="S100" s="3">
        <v>2.5653479617357022</v>
      </c>
      <c r="T100" s="3">
        <v>-0.19831358375228136</v>
      </c>
      <c r="U100" s="3">
        <v>0.8887968935912548</v>
      </c>
      <c r="V100" s="3">
        <v>1.1824447281675852</v>
      </c>
      <c r="W100" s="3">
        <v>9.5325939887410893E-2</v>
      </c>
      <c r="AZ100" s="14">
        <v>12</v>
      </c>
      <c r="BA100" s="21">
        <v>0.17377526605013291</v>
      </c>
      <c r="BB100" s="21">
        <v>-0.30186439124663444</v>
      </c>
      <c r="BC100" s="21">
        <v>-0.18983818151630255</v>
      </c>
      <c r="BD100" s="21">
        <v>-0.10008503371260459</v>
      </c>
      <c r="BE100" s="21">
        <v>-0.41630843375495735</v>
      </c>
      <c r="BF100" s="21">
        <v>9.252520372791502E-2</v>
      </c>
      <c r="BG100" s="21">
        <v>0.64762686080217924</v>
      </c>
      <c r="BH100" s="21">
        <v>0.23411509127430088</v>
      </c>
      <c r="BI100" s="21">
        <v>9.9266199030183883E-2</v>
      </c>
      <c r="BJ100" s="21">
        <v>0.40550000000000003</v>
      </c>
      <c r="BK100" s="21">
        <v>-4.0000000000000002E-4</v>
      </c>
      <c r="BL100" s="21">
        <v>0.40888000000000002</v>
      </c>
      <c r="BN100" t="s">
        <v>245</v>
      </c>
    </row>
    <row r="101" spans="16:66">
      <c r="P101">
        <v>14</v>
      </c>
      <c r="Q101" s="1" t="s">
        <v>476</v>
      </c>
      <c r="R101" s="3">
        <v>27.41444660337406</v>
      </c>
      <c r="S101" s="3">
        <v>9.613163012266897</v>
      </c>
      <c r="T101" s="3">
        <v>0.46805044594632861</v>
      </c>
      <c r="U101" s="3">
        <v>2.15980819281627</v>
      </c>
      <c r="V101" s="3">
        <v>1.269060915702978</v>
      </c>
      <c r="W101" s="3">
        <v>4.6220786677828585E-2</v>
      </c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</row>
    <row r="102" spans="16:66">
      <c r="P102">
        <v>15</v>
      </c>
      <c r="Q102" s="1" t="s">
        <v>453</v>
      </c>
      <c r="R102" s="3">
        <v>31.987478070303339</v>
      </c>
      <c r="S102" s="3">
        <v>1.7575886303054791</v>
      </c>
      <c r="T102" s="3">
        <v>-2.5342540041285444</v>
      </c>
      <c r="U102" s="3">
        <v>2.5197429395526427</v>
      </c>
      <c r="V102" s="3">
        <v>0.38319945313942827</v>
      </c>
      <c r="W102" s="3">
        <v>-0.1470815938197445</v>
      </c>
    </row>
    <row r="103" spans="16:66">
      <c r="P103">
        <v>16</v>
      </c>
      <c r="Q103" s="1" t="s">
        <v>454</v>
      </c>
      <c r="R103" s="3">
        <v>9.6451705653689466</v>
      </c>
      <c r="S103" s="3">
        <v>3.4818275209887579</v>
      </c>
      <c r="T103" s="3">
        <v>0.13013922614863249</v>
      </c>
      <c r="U103" s="3">
        <v>0.91956823568565449</v>
      </c>
      <c r="V103" s="3">
        <v>4.836623519457639E-2</v>
      </c>
      <c r="W103" s="3">
        <v>0.14119643805090698</v>
      </c>
    </row>
    <row r="104" spans="16:66">
      <c r="P104">
        <v>17</v>
      </c>
      <c r="Q104" s="1" t="s">
        <v>455</v>
      </c>
      <c r="R104" s="3">
        <v>18.733377831782093</v>
      </c>
      <c r="S104" s="3">
        <v>3.8276640372732764</v>
      </c>
      <c r="T104" s="3">
        <v>1.1237051171549868</v>
      </c>
      <c r="U104" s="3">
        <v>3.8354228809069784</v>
      </c>
      <c r="V104" s="3">
        <v>-0.34725355812004732</v>
      </c>
      <c r="W104" s="3">
        <v>-0.58421158352096603</v>
      </c>
    </row>
    <row r="105" spans="16:66" ht="13" thickBot="1">
      <c r="P105">
        <v>18</v>
      </c>
      <c r="Q105" s="1" t="s">
        <v>456</v>
      </c>
      <c r="R105" s="3">
        <v>36.030315667219256</v>
      </c>
      <c r="S105" s="3">
        <v>-2.5655035847819159</v>
      </c>
      <c r="T105" s="3">
        <v>1.4649899581028567</v>
      </c>
      <c r="U105" s="3">
        <v>0.30245656795014642</v>
      </c>
      <c r="V105" s="3">
        <v>0.20368592649658585</v>
      </c>
      <c r="W105" s="3">
        <v>-0.51921337825425917</v>
      </c>
      <c r="AZ105" s="9" t="s">
        <v>53</v>
      </c>
      <c r="BA105" s="9"/>
      <c r="BB105" s="9"/>
      <c r="BC105" s="9"/>
      <c r="BD105" s="9"/>
      <c r="BE105" s="9"/>
      <c r="BF105" s="9"/>
    </row>
    <row r="106" spans="16:66" ht="13" thickTop="1">
      <c r="Q106" s="7"/>
      <c r="R106" s="7"/>
      <c r="S106" s="7"/>
      <c r="T106" s="7"/>
      <c r="U106" s="7"/>
      <c r="V106" s="7"/>
      <c r="W106" s="7"/>
      <c r="AZ106" s="10"/>
      <c r="BA106" s="10">
        <v>1</v>
      </c>
      <c r="BB106" s="10">
        <v>2</v>
      </c>
      <c r="BC106" s="10">
        <v>3</v>
      </c>
      <c r="BD106" s="10">
        <v>4</v>
      </c>
      <c r="BE106" s="10">
        <v>5</v>
      </c>
      <c r="BF106" s="10">
        <v>6</v>
      </c>
      <c r="BG106" s="10">
        <v>7</v>
      </c>
      <c r="BH106" s="10">
        <v>8</v>
      </c>
      <c r="BI106" s="10">
        <v>9</v>
      </c>
      <c r="BJ106" s="10">
        <v>10</v>
      </c>
      <c r="BK106" s="10">
        <v>11</v>
      </c>
      <c r="BL106" s="10">
        <v>12</v>
      </c>
    </row>
    <row r="108" spans="16:66">
      <c r="AY108">
        <v>1</v>
      </c>
      <c r="AZ108" s="1" t="s">
        <v>537</v>
      </c>
      <c r="BA108" s="3">
        <f t="array" ref="BA108:BL125">MMULT(BA28:BL45,BA89:BL100)</f>
        <v>7.2794367130330295</v>
      </c>
      <c r="BB108" s="3">
        <v>-0.84818679753521997</v>
      </c>
      <c r="BC108" s="3">
        <v>-2.5691266846209739</v>
      </c>
      <c r="BD108" s="3">
        <v>-0.75489249398432201</v>
      </c>
      <c r="BE108" s="3">
        <v>1.7239649668773582</v>
      </c>
      <c r="BF108" s="3">
        <v>-2.6504986799170354</v>
      </c>
      <c r="BG108" s="3">
        <v>-0.25374711108760861</v>
      </c>
      <c r="BH108" s="3">
        <v>0.28763347733684796</v>
      </c>
      <c r="BI108" s="3">
        <v>-0.11420073731888999</v>
      </c>
      <c r="BJ108" s="3">
        <v>0.97813073857562349</v>
      </c>
      <c r="BK108" s="3">
        <v>4.1368155295878104</v>
      </c>
      <c r="BL108" s="3">
        <v>-2.1808583197331002</v>
      </c>
    </row>
    <row r="109" spans="16:66">
      <c r="AY109">
        <v>2</v>
      </c>
      <c r="AZ109" s="1" t="s">
        <v>306</v>
      </c>
      <c r="BA109" s="3">
        <v>5.840519416789034</v>
      </c>
      <c r="BB109" s="3">
        <v>-0.2571107308977883</v>
      </c>
      <c r="BC109" s="3">
        <v>-1.030036580253441</v>
      </c>
      <c r="BD109" s="3">
        <v>1.1892705257412315</v>
      </c>
      <c r="BE109" s="3">
        <v>1.3318244243984827</v>
      </c>
      <c r="BF109" s="3">
        <v>-0.92982690113307553</v>
      </c>
      <c r="BG109" s="3">
        <v>-0.20729894520694525</v>
      </c>
      <c r="BH109" s="3">
        <v>-5.7290295724686399E-2</v>
      </c>
      <c r="BI109" s="3">
        <v>-0.2093304781830507</v>
      </c>
      <c r="BJ109" s="3">
        <v>-0.22234903208021747</v>
      </c>
      <c r="BK109" s="3">
        <v>1.692926594091984</v>
      </c>
      <c r="BL109" s="3">
        <v>-2.0712746384955345</v>
      </c>
    </row>
    <row r="110" spans="16:66">
      <c r="AY110">
        <v>3</v>
      </c>
      <c r="AZ110" s="1" t="s">
        <v>307</v>
      </c>
      <c r="BA110" s="3">
        <v>17.54153693022246</v>
      </c>
      <c r="BB110" s="3">
        <v>-2.9514087643392983</v>
      </c>
      <c r="BC110" s="3">
        <v>-0.9249532426806335</v>
      </c>
      <c r="BD110" s="3">
        <v>-1.4565783390310183</v>
      </c>
      <c r="BE110" s="3">
        <v>2.0246926370633558</v>
      </c>
      <c r="BF110" s="3">
        <v>-0.92154501225722796</v>
      </c>
      <c r="BG110" s="3">
        <v>0.2544282413623562</v>
      </c>
      <c r="BH110" s="3">
        <v>0.33941257135383596</v>
      </c>
      <c r="BI110" s="3">
        <v>-9.241479221272586E-2</v>
      </c>
      <c r="BJ110" s="3">
        <v>0.12389156120000067</v>
      </c>
      <c r="BK110" s="3">
        <v>7.9124521143433366</v>
      </c>
      <c r="BL110" s="3">
        <v>-3.3384638759999992</v>
      </c>
    </row>
    <row r="111" spans="16:66">
      <c r="AY111">
        <v>4</v>
      </c>
      <c r="AZ111" s="1" t="s">
        <v>308</v>
      </c>
      <c r="BA111" s="3">
        <v>8.7007623177122806</v>
      </c>
      <c r="BB111" s="3">
        <v>-2.1912105310929433</v>
      </c>
      <c r="BC111" s="3">
        <v>-1.4302365058429443</v>
      </c>
      <c r="BD111" s="3">
        <v>0.73445176311658478</v>
      </c>
      <c r="BE111" s="3">
        <v>0.88939394416424977</v>
      </c>
      <c r="BF111" s="3">
        <v>-1.0972726110407627</v>
      </c>
      <c r="BG111" s="3">
        <v>-0.34818240809760836</v>
      </c>
      <c r="BH111" s="3">
        <v>9.6486250868556001E-3</v>
      </c>
      <c r="BI111" s="3">
        <v>-0.20036865325693201</v>
      </c>
      <c r="BJ111" s="3">
        <v>0.32847766515783333</v>
      </c>
      <c r="BK111" s="3">
        <v>3.1260047775619753</v>
      </c>
      <c r="BL111" s="3">
        <v>-2.7983747406087707</v>
      </c>
    </row>
    <row r="112" spans="16:66">
      <c r="AY112">
        <v>5</v>
      </c>
      <c r="AZ112" s="1" t="s">
        <v>427</v>
      </c>
      <c r="BA112" s="3">
        <v>13.072706041332154</v>
      </c>
      <c r="BB112" s="3">
        <v>-0.29514720182660448</v>
      </c>
      <c r="BC112" s="3">
        <v>-1.473242991500411</v>
      </c>
      <c r="BD112" s="3">
        <v>0.38453234320764107</v>
      </c>
      <c r="BE112" s="3">
        <v>1.2772653409512698</v>
      </c>
      <c r="BF112" s="3">
        <v>-0.16397897934379188</v>
      </c>
      <c r="BG112" s="3">
        <v>-0.51284450128465253</v>
      </c>
      <c r="BH112" s="3">
        <v>0.34216675542910552</v>
      </c>
      <c r="BI112" s="3">
        <v>-0.21792459265271746</v>
      </c>
      <c r="BJ112" s="3">
        <v>-1.3562336166829985</v>
      </c>
      <c r="BK112" s="3">
        <v>4.5278984682380079</v>
      </c>
      <c r="BL112" s="3">
        <v>-2.729899122891684</v>
      </c>
    </row>
    <row r="113" spans="51:64">
      <c r="AY113">
        <v>6</v>
      </c>
      <c r="AZ113" s="1" t="s">
        <v>428</v>
      </c>
      <c r="BA113" s="3">
        <v>14.898108098249963</v>
      </c>
      <c r="BB113" s="3">
        <v>1.1292274271439298</v>
      </c>
      <c r="BC113" s="3">
        <v>1.0215575259944791</v>
      </c>
      <c r="BD113" s="3">
        <v>0.92723427956442794</v>
      </c>
      <c r="BE113" s="3">
        <v>2.439632992920663</v>
      </c>
      <c r="BF113" s="3">
        <v>-1.6472487548493002</v>
      </c>
      <c r="BG113" s="3">
        <v>1.0638832276377794</v>
      </c>
      <c r="BH113" s="3">
        <v>-8.0000009785779647E-2</v>
      </c>
      <c r="BI113" s="3">
        <v>-8.0115171008019598E-2</v>
      </c>
      <c r="BJ113" s="3">
        <v>-0.12626803240570506</v>
      </c>
      <c r="BK113" s="3">
        <v>5.2598907886903472</v>
      </c>
      <c r="BL113" s="3">
        <v>-2.9329978252203892</v>
      </c>
    </row>
    <row r="114" spans="51:64">
      <c r="AY114">
        <v>7</v>
      </c>
      <c r="AZ114" s="1" t="s">
        <v>103</v>
      </c>
      <c r="BA114" s="3">
        <v>10.925362984653475</v>
      </c>
      <c r="BB114" s="3">
        <v>-0.91463771754958634</v>
      </c>
      <c r="BC114" s="3">
        <v>-2.3977074965223801</v>
      </c>
      <c r="BD114" s="3">
        <v>0.68553918247251888</v>
      </c>
      <c r="BE114" s="3">
        <v>1.7005662226925851</v>
      </c>
      <c r="BF114" s="3">
        <v>-0.42505675190250758</v>
      </c>
      <c r="BG114" s="3">
        <v>-0.37313724200377973</v>
      </c>
      <c r="BH114" s="3">
        <v>-0.1066820462806452</v>
      </c>
      <c r="BI114" s="3">
        <v>8.0518353927552161E-2</v>
      </c>
      <c r="BJ114" s="3">
        <v>-1.0492041938407222</v>
      </c>
      <c r="BK114" s="3">
        <v>3.7921448127919462</v>
      </c>
      <c r="BL114" s="3">
        <v>-2.4741098938430222</v>
      </c>
    </row>
    <row r="115" spans="51:64">
      <c r="AY115">
        <v>8</v>
      </c>
      <c r="AZ115" s="1" t="s">
        <v>282</v>
      </c>
      <c r="BA115" s="3">
        <v>12.518707929494159</v>
      </c>
      <c r="BB115" s="3">
        <v>-0.96403683548605368</v>
      </c>
      <c r="BC115" s="3">
        <v>-1.920109932742589</v>
      </c>
      <c r="BD115" s="3">
        <v>-1.4280579380177851</v>
      </c>
      <c r="BE115" s="3">
        <v>-0.44367164475351706</v>
      </c>
      <c r="BF115" s="3">
        <v>-1.5176880378985702</v>
      </c>
      <c r="BG115" s="3">
        <v>0.23554633986825779</v>
      </c>
      <c r="BH115" s="3">
        <v>-0.33742830279250791</v>
      </c>
      <c r="BI115" s="3">
        <v>-0.19007312621351596</v>
      </c>
      <c r="BJ115" s="3">
        <v>0.24832594592412527</v>
      </c>
      <c r="BK115" s="3">
        <v>6.1163788786185043</v>
      </c>
      <c r="BL115" s="3">
        <v>-1.8072052055379055</v>
      </c>
    </row>
    <row r="116" spans="51:64">
      <c r="AY116">
        <v>9</v>
      </c>
      <c r="AZ116" s="1" t="s">
        <v>281</v>
      </c>
      <c r="BA116" s="3">
        <v>8.2698391897619938</v>
      </c>
      <c r="BB116" s="3">
        <v>-0.18732644114853791</v>
      </c>
      <c r="BC116" s="3">
        <v>7.6120372881360893E-2</v>
      </c>
      <c r="BD116" s="3">
        <v>1.8041802088793375</v>
      </c>
      <c r="BE116" s="3">
        <v>1.0342092939418106</v>
      </c>
      <c r="BF116" s="3">
        <v>-0.48853201288046499</v>
      </c>
      <c r="BG116" s="3">
        <v>0.36570451780682955</v>
      </c>
      <c r="BH116" s="3">
        <v>0.20575741499813768</v>
      </c>
      <c r="BI116" s="3">
        <v>-0.19986788483701456</v>
      </c>
      <c r="BJ116" s="3">
        <v>-0.24360479563360554</v>
      </c>
      <c r="BK116" s="3">
        <v>1.8722611270935319</v>
      </c>
      <c r="BL116" s="3">
        <v>-2.3223599825688908</v>
      </c>
    </row>
    <row r="117" spans="51:64">
      <c r="AY117">
        <v>10</v>
      </c>
      <c r="AZ117" s="1" t="s">
        <v>529</v>
      </c>
      <c r="BA117" s="3">
        <v>5.9640587424457099</v>
      </c>
      <c r="BB117" s="3">
        <v>-0.41933392372243061</v>
      </c>
      <c r="BC117" s="3">
        <v>4.7253619319709395E-2</v>
      </c>
      <c r="BD117" s="3">
        <v>0.18897169445162121</v>
      </c>
      <c r="BE117" s="3">
        <v>-1.1283267521127516E-2</v>
      </c>
      <c r="BF117" s="3">
        <v>-0.82222363477671512</v>
      </c>
      <c r="BG117" s="3">
        <v>0.51443114619894592</v>
      </c>
      <c r="BH117" s="3">
        <v>-5.8831254472340166E-3</v>
      </c>
      <c r="BI117" s="3">
        <v>-0.1457093742946563</v>
      </c>
      <c r="BJ117" s="3">
        <v>0.47018862214426455</v>
      </c>
      <c r="BK117" s="3">
        <v>2.2843806027940352</v>
      </c>
      <c r="BL117" s="3">
        <v>-1.2094892609901697</v>
      </c>
    </row>
    <row r="118" spans="51:64">
      <c r="AY118">
        <v>11</v>
      </c>
      <c r="AZ118" s="1" t="s">
        <v>530</v>
      </c>
      <c r="BA118" s="3">
        <v>9.3966103159067984</v>
      </c>
      <c r="BB118" s="3">
        <v>-1.6096377828013821</v>
      </c>
      <c r="BC118" s="3">
        <v>0.25750445028730456</v>
      </c>
      <c r="BD118" s="3">
        <v>0.35802237193650516</v>
      </c>
      <c r="BE118" s="3">
        <v>1.0091125144447397</v>
      </c>
      <c r="BF118" s="3">
        <v>-1.3598488740613315</v>
      </c>
      <c r="BG118" s="3">
        <v>4.6321580316461386E-2</v>
      </c>
      <c r="BH118" s="3">
        <v>0.25786079018672298</v>
      </c>
      <c r="BI118" s="3">
        <v>-0.3584463588217438</v>
      </c>
      <c r="BJ118" s="3">
        <v>0.75660903911012256</v>
      </c>
      <c r="BK118" s="3">
        <v>3.6210567627773966</v>
      </c>
      <c r="BL118" s="3">
        <v>-2.8015059309797787</v>
      </c>
    </row>
    <row r="119" spans="51:64">
      <c r="AY119">
        <v>12</v>
      </c>
      <c r="AZ119" s="1" t="s">
        <v>531</v>
      </c>
      <c r="BA119" s="3">
        <v>9.1366954539649381</v>
      </c>
      <c r="BB119" s="3">
        <v>1.987108407201593</v>
      </c>
      <c r="BC119" s="3">
        <v>-3.8175671937933875</v>
      </c>
      <c r="BD119" s="3">
        <v>-0.53894728633220312</v>
      </c>
      <c r="BE119" s="3">
        <v>0.66153473177675826</v>
      </c>
      <c r="BF119" s="3">
        <v>-8.2514481408761414E-2</v>
      </c>
      <c r="BG119" s="3">
        <v>0.87792767239949732</v>
      </c>
      <c r="BH119" s="3">
        <v>0.3169188393158357</v>
      </c>
      <c r="BI119" s="3">
        <v>-0.12071677009312223</v>
      </c>
      <c r="BJ119" s="3">
        <v>-1.7107506168213962</v>
      </c>
      <c r="BK119" s="3">
        <v>3.9318877776124816</v>
      </c>
      <c r="BL119" s="3">
        <v>-0.2938850370013536</v>
      </c>
    </row>
    <row r="120" spans="51:64">
      <c r="AY120">
        <v>13</v>
      </c>
      <c r="AZ120" s="1" t="s">
        <v>475</v>
      </c>
      <c r="BA120" s="3">
        <v>12.58439394000658</v>
      </c>
      <c r="BB120" s="3">
        <v>-1.942759378036462</v>
      </c>
      <c r="BC120" s="3">
        <v>-0.36951918978799658</v>
      </c>
      <c r="BD120" s="3">
        <v>0.15270215107374252</v>
      </c>
      <c r="BE120" s="3">
        <v>0.55407714294299915</v>
      </c>
      <c r="BF120" s="3">
        <v>-1.3791482089354732</v>
      </c>
      <c r="BG120" s="3">
        <v>0.61505984776287148</v>
      </c>
      <c r="BH120" s="3">
        <v>0.43244117720622788</v>
      </c>
      <c r="BI120" s="3">
        <v>-0.17715063137967046</v>
      </c>
      <c r="BJ120" s="3">
        <v>0.90331856869800897</v>
      </c>
      <c r="BK120" s="3">
        <v>4.877140420444718</v>
      </c>
      <c r="BL120" s="3">
        <v>-2.8253635312364969</v>
      </c>
    </row>
    <row r="121" spans="51:64">
      <c r="AY121">
        <v>14</v>
      </c>
      <c r="AZ121" s="1" t="s">
        <v>476</v>
      </c>
      <c r="BA121" s="3">
        <v>21.718163186971331</v>
      </c>
      <c r="BB121" s="3">
        <v>-6.3460942929363213</v>
      </c>
      <c r="BC121" s="3">
        <v>-3.8167364420321257</v>
      </c>
      <c r="BD121" s="3">
        <v>0.92220317419633679</v>
      </c>
      <c r="BE121" s="3">
        <v>0.99878350301457841</v>
      </c>
      <c r="BF121" s="3">
        <v>-0.72166110328655952</v>
      </c>
      <c r="BG121" s="3">
        <v>0.60193932814477868</v>
      </c>
      <c r="BH121" s="3">
        <v>2.4976957281369394E-2</v>
      </c>
      <c r="BI121" s="3">
        <v>-0.19810242196464933</v>
      </c>
      <c r="BJ121" s="3">
        <v>0.36640833441621545</v>
      </c>
      <c r="BK121" s="3">
        <v>8.0012717204866846</v>
      </c>
      <c r="BL121" s="3">
        <v>-5.1617669544875016</v>
      </c>
    </row>
    <row r="122" spans="51:64">
      <c r="AY122">
        <v>15</v>
      </c>
      <c r="AZ122" s="1" t="s">
        <v>453</v>
      </c>
      <c r="BA122" s="3">
        <v>23.910772623713825</v>
      </c>
      <c r="BB122" s="3">
        <v>2.0379982289035006</v>
      </c>
      <c r="BC122" s="3">
        <v>-3.0852192787206625</v>
      </c>
      <c r="BD122" s="3">
        <v>2.2843683804995636</v>
      </c>
      <c r="BE122" s="3">
        <v>-0.17111471274505008</v>
      </c>
      <c r="BF122" s="3">
        <v>-1.8946985336003364</v>
      </c>
      <c r="BG122" s="3">
        <v>-2.9566011168307593E-2</v>
      </c>
      <c r="BH122" s="3">
        <v>0.29274758408004453</v>
      </c>
      <c r="BI122" s="3">
        <v>-9.125677394121412E-2</v>
      </c>
      <c r="BJ122" s="3">
        <v>-1.5860369447086826</v>
      </c>
      <c r="BK122" s="3">
        <v>7.1598143328117745</v>
      </c>
      <c r="BL122" s="3">
        <v>-4.4143431452054793</v>
      </c>
    </row>
    <row r="123" spans="51:64">
      <c r="AY123">
        <v>16</v>
      </c>
      <c r="AZ123" s="1" t="s">
        <v>454</v>
      </c>
      <c r="BA123" s="3">
        <v>7.0896301876222241</v>
      </c>
      <c r="BB123" s="3">
        <v>0.40597342767201183</v>
      </c>
      <c r="BC123" s="3">
        <v>-2.397388261752281</v>
      </c>
      <c r="BD123" s="3">
        <v>-1.0768801628082094</v>
      </c>
      <c r="BE123" s="3">
        <v>0.47764303658380225</v>
      </c>
      <c r="BF123" s="3">
        <v>-0.92714862874085457</v>
      </c>
      <c r="BG123" s="3">
        <v>0.19431775891139269</v>
      </c>
      <c r="BH123" s="3">
        <v>0.29267302187503585</v>
      </c>
      <c r="BI123" s="3">
        <v>-8.5521532556237873E-2</v>
      </c>
      <c r="BJ123" s="3">
        <v>-0.31919139172380606</v>
      </c>
      <c r="BK123" s="3">
        <v>3.6963165461098257</v>
      </c>
      <c r="BL123" s="3">
        <v>-0.75832099265874975</v>
      </c>
    </row>
    <row r="124" spans="51:64">
      <c r="AY124">
        <v>17</v>
      </c>
      <c r="AZ124" s="1" t="s">
        <v>455</v>
      </c>
      <c r="BA124" s="3">
        <v>13.693100275944484</v>
      </c>
      <c r="BB124" s="3">
        <v>2.2090898247025317</v>
      </c>
      <c r="BC124" s="3">
        <v>-5.1300243154845564</v>
      </c>
      <c r="BD124" s="3">
        <v>-4.1693815443821086E-2</v>
      </c>
      <c r="BE124" s="3">
        <v>2.3094930797182522</v>
      </c>
      <c r="BF124" s="3">
        <v>-1.0500508818036933</v>
      </c>
      <c r="BG124" s="3">
        <v>0.35063654076898843</v>
      </c>
      <c r="BH124" s="3">
        <v>-3.574731607680337E-2</v>
      </c>
      <c r="BI124" s="3">
        <v>-0.36044574700600723</v>
      </c>
      <c r="BJ124" s="3">
        <v>-2.255115456037224</v>
      </c>
      <c r="BK124" s="3">
        <v>5.761510280051036</v>
      </c>
      <c r="BL124" s="3">
        <v>-1.9568278127772554</v>
      </c>
    </row>
    <row r="125" spans="51:64">
      <c r="AY125">
        <v>18</v>
      </c>
      <c r="AZ125" s="1" t="s">
        <v>456</v>
      </c>
      <c r="BA125" s="3">
        <v>27.211922106541881</v>
      </c>
      <c r="BB125" s="3">
        <v>1.7516574052137703</v>
      </c>
      <c r="BC125" s="3">
        <v>1.2629109661814852</v>
      </c>
      <c r="BD125" s="3">
        <v>-1.2644655881285607</v>
      </c>
      <c r="BE125" s="3">
        <v>0.97816586001357231</v>
      </c>
      <c r="BF125" s="3">
        <v>-0.56384597471943088</v>
      </c>
      <c r="BG125" s="3">
        <v>-0.26470961919215563</v>
      </c>
      <c r="BH125" s="3">
        <v>4.4122430024331472E-2</v>
      </c>
      <c r="BI125" s="3">
        <v>-0.2030739136063105</v>
      </c>
      <c r="BJ125" s="3">
        <v>-2.1592211253207783</v>
      </c>
      <c r="BK125" s="3">
        <v>10.523493859159037</v>
      </c>
      <c r="BL125" s="3">
        <v>-3.8106820050155505</v>
      </c>
    </row>
    <row r="126" spans="51:64"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</row>
  </sheetData>
  <phoneticPr fontId="4"/>
  <pageMargins left="0.75" right="0.75" top="1" bottom="1" header="0.5" footer="0.5"/>
  <pageSetup paperSize="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S174"/>
  <sheetViews>
    <sheetView workbookViewId="0">
      <selection activeCell="C2" sqref="C2"/>
    </sheetView>
  </sheetViews>
  <sheetFormatPr baseColWidth="10" defaultRowHeight="12" x14ac:dyDescent="0"/>
  <cols>
    <col min="11" max="11" width="4" customWidth="1"/>
    <col min="24" max="25" width="10.83203125" customWidth="1"/>
  </cols>
  <sheetData>
    <row r="2" spans="2:45" ht="15">
      <c r="C2" s="22" t="s">
        <v>105</v>
      </c>
    </row>
    <row r="4" spans="2:45">
      <c r="C4" t="s">
        <v>81</v>
      </c>
      <c r="F4" t="s">
        <v>2</v>
      </c>
      <c r="L4" t="s">
        <v>3</v>
      </c>
      <c r="W4" t="s">
        <v>4</v>
      </c>
      <c r="AI4" t="s">
        <v>15</v>
      </c>
    </row>
    <row r="5" spans="2:45">
      <c r="L5" s="8" t="s">
        <v>289</v>
      </c>
      <c r="M5" s="7"/>
      <c r="N5" s="7"/>
      <c r="O5" s="7"/>
      <c r="P5" s="7"/>
      <c r="Q5" s="7"/>
      <c r="R5" s="7"/>
      <c r="S5" s="7"/>
      <c r="T5" s="7"/>
      <c r="U5" s="7"/>
    </row>
    <row r="6" spans="2:45">
      <c r="B6" s="205" t="s">
        <v>83</v>
      </c>
      <c r="C6" s="205" t="s">
        <v>78</v>
      </c>
      <c r="D6" s="205" t="s">
        <v>79</v>
      </c>
      <c r="F6" s="205" t="s">
        <v>0</v>
      </c>
      <c r="G6" s="5" t="s">
        <v>109</v>
      </c>
      <c r="H6" s="205" t="s">
        <v>108</v>
      </c>
      <c r="I6" s="205" t="s">
        <v>106</v>
      </c>
      <c r="J6" s="205" t="s">
        <v>107</v>
      </c>
      <c r="L6" s="205">
        <v>1</v>
      </c>
      <c r="M6" s="205">
        <v>2</v>
      </c>
      <c r="N6" s="205">
        <v>3</v>
      </c>
      <c r="O6" s="205">
        <v>4</v>
      </c>
      <c r="P6" s="205">
        <v>5</v>
      </c>
      <c r="Q6" s="205">
        <v>6</v>
      </c>
      <c r="R6" s="205">
        <v>7</v>
      </c>
      <c r="S6" s="205">
        <v>8</v>
      </c>
      <c r="T6" s="205">
        <v>9</v>
      </c>
      <c r="U6" s="205">
        <v>10</v>
      </c>
      <c r="X6" s="205">
        <v>1</v>
      </c>
      <c r="Y6" s="205">
        <v>2</v>
      </c>
      <c r="Z6" s="205">
        <v>3</v>
      </c>
      <c r="AA6" s="205">
        <v>4</v>
      </c>
      <c r="AB6" s="205">
        <v>5</v>
      </c>
      <c r="AC6" s="205">
        <v>6</v>
      </c>
      <c r="AD6" s="205">
        <v>7</v>
      </c>
      <c r="AE6" s="205">
        <v>8</v>
      </c>
      <c r="AF6" s="205">
        <v>9</v>
      </c>
      <c r="AG6" s="205">
        <v>10</v>
      </c>
      <c r="AJ6" s="205">
        <v>1</v>
      </c>
      <c r="AK6" s="205">
        <v>2</v>
      </c>
      <c r="AL6" s="205">
        <v>3</v>
      </c>
      <c r="AM6" s="205">
        <v>4</v>
      </c>
      <c r="AN6" s="205">
        <v>5</v>
      </c>
      <c r="AO6" s="205">
        <v>6</v>
      </c>
      <c r="AP6" s="205">
        <v>7</v>
      </c>
      <c r="AQ6" s="205">
        <v>8</v>
      </c>
      <c r="AR6" s="205">
        <v>9</v>
      </c>
      <c r="AS6" s="205">
        <v>10</v>
      </c>
    </row>
    <row r="7" spans="2:45">
      <c r="C7" s="5"/>
      <c r="D7" s="5"/>
    </row>
    <row r="8" spans="2:45">
      <c r="B8">
        <v>1</v>
      </c>
      <c r="C8" s="204">
        <v>17</v>
      </c>
      <c r="D8" s="204">
        <v>75</v>
      </c>
      <c r="F8" s="5">
        <v>0</v>
      </c>
      <c r="H8" s="16">
        <v>0</v>
      </c>
      <c r="W8" s="5" t="s">
        <v>289</v>
      </c>
      <c r="X8" s="16">
        <f>L46</f>
        <v>-105.80313047259021</v>
      </c>
      <c r="Y8" s="16">
        <f t="shared" ref="Y8:AG8" si="0">M46</f>
        <v>0.11543242836845932</v>
      </c>
      <c r="Z8" s="16">
        <f t="shared" si="0"/>
        <v>-7.3693192605664395</v>
      </c>
      <c r="AA8" s="16">
        <f t="shared" si="0"/>
        <v>0.11544172473748948</v>
      </c>
      <c r="AB8" s="16">
        <f t="shared" si="0"/>
        <v>-0.52796457532411911</v>
      </c>
      <c r="AC8" s="16">
        <f t="shared" si="0"/>
        <v>2.8386256012751836E-2</v>
      </c>
      <c r="AD8" s="16">
        <f t="shared" si="0"/>
        <v>1.1320848279352245</v>
      </c>
      <c r="AE8" s="16">
        <f t="shared" si="0"/>
        <v>-0.10794287578909421</v>
      </c>
      <c r="AF8" s="16">
        <f t="shared" si="0"/>
        <v>-0.17762935369905195</v>
      </c>
      <c r="AG8" s="16">
        <f t="shared" si="0"/>
        <v>0.10052260979809217</v>
      </c>
      <c r="AI8" s="5" t="s">
        <v>289</v>
      </c>
      <c r="AJ8" s="16">
        <f>X35</f>
        <v>-0.99999999999999989</v>
      </c>
      <c r="AK8" s="16">
        <f>X43</f>
        <v>1.8273164022991372E-3</v>
      </c>
      <c r="AL8" s="16">
        <f>X51</f>
        <v>-7.0343167879469842E-2</v>
      </c>
      <c r="AM8" s="16">
        <f>X59</f>
        <v>7.600381990567588E-4</v>
      </c>
      <c r="AN8" s="16">
        <f>X67</f>
        <v>-5.1542410594887598E-3</v>
      </c>
      <c r="AO8" s="16">
        <f>X75</f>
        <v>6.8856178585107375E-4</v>
      </c>
      <c r="AP8" s="16">
        <f>X83</f>
        <v>1.1235685099104437E-2</v>
      </c>
      <c r="AQ8" s="16">
        <f>X91</f>
        <v>-1.0745435111509422E-3</v>
      </c>
      <c r="AR8" s="16">
        <f>X99</f>
        <v>-2.5494038894226978E-3</v>
      </c>
      <c r="AS8" s="16">
        <f>X107</f>
        <v>-2.5270507716565905E-4</v>
      </c>
    </row>
    <row r="9" spans="2:45">
      <c r="B9">
        <v>2</v>
      </c>
      <c r="C9" s="204">
        <v>19</v>
      </c>
      <c r="D9" s="204">
        <v>55</v>
      </c>
      <c r="F9" s="5">
        <v>1</v>
      </c>
      <c r="G9" s="16">
        <f>SQRT(((C9-C8)^2)+((D9-D8)^2))</f>
        <v>20.09975124224178</v>
      </c>
      <c r="H9" s="16">
        <f>G9+H8</f>
        <v>20.09975124224178</v>
      </c>
      <c r="I9" s="16">
        <f t="shared" ref="I9:I44" si="1">C9-C8</f>
        <v>2</v>
      </c>
      <c r="J9" s="16">
        <f t="shared" ref="J9:J44" si="2">D9-D8</f>
        <v>-20</v>
      </c>
      <c r="L9" s="16">
        <f t="shared" ref="L9:U9" si="3">($I9/$G9)*(COS((2*PI()*L$6*$H9)/$H$46)-COS((2*PI()*L$6*$H8)/$H$46))</f>
        <v>-2.1931182675682423E-3</v>
      </c>
      <c r="M9" s="16">
        <f t="shared" si="3"/>
        <v>-8.6757979352556289E-3</v>
      </c>
      <c r="N9" s="16">
        <f t="shared" si="3"/>
        <v>-1.9162275147361494E-2</v>
      </c>
      <c r="O9" s="16">
        <f t="shared" si="3"/>
        <v>-3.3190294121638042E-2</v>
      </c>
      <c r="P9" s="16">
        <f t="shared" si="3"/>
        <v>-5.0141483907271134E-2</v>
      </c>
      <c r="Q9" s="16">
        <f t="shared" si="3"/>
        <v>-6.9268616876154876E-2</v>
      </c>
      <c r="R9" s="16">
        <f t="shared" si="3"/>
        <v>-8.9728547362318445E-2</v>
      </c>
      <c r="S9" s="16">
        <f t="shared" si="3"/>
        <v>-0.11061937847700512</v>
      </c>
      <c r="T9" s="16">
        <f t="shared" si="3"/>
        <v>-0.13102021874413583</v>
      </c>
      <c r="U9" s="16">
        <f t="shared" si="3"/>
        <v>-0.15003177603867671</v>
      </c>
      <c r="W9" s="5" t="s">
        <v>290</v>
      </c>
      <c r="X9" s="16">
        <f>L89</f>
        <v>-4.5519093383936147</v>
      </c>
      <c r="Y9" s="16">
        <f t="shared" ref="Y9:AG9" si="4">M89</f>
        <v>0.95046302709327224</v>
      </c>
      <c r="Z9" s="16">
        <f t="shared" si="4"/>
        <v>-1.1032994394457847</v>
      </c>
      <c r="AA9" s="16">
        <f t="shared" si="4"/>
        <v>-0.19855138054415891</v>
      </c>
      <c r="AB9" s="16">
        <f t="shared" si="4"/>
        <v>-0.14616022060086545</v>
      </c>
      <c r="AC9" s="16">
        <f t="shared" si="4"/>
        <v>0.17737751565406834</v>
      </c>
      <c r="AD9" s="16">
        <f t="shared" si="4"/>
        <v>0.36917929351344386</v>
      </c>
      <c r="AE9" s="16">
        <f t="shared" si="4"/>
        <v>-2.9954664256087601E-2</v>
      </c>
      <c r="AF9" s="16">
        <f t="shared" si="4"/>
        <v>-0.29049064215750525</v>
      </c>
      <c r="AG9" s="16">
        <f t="shared" si="4"/>
        <v>-0.30362542938060566</v>
      </c>
      <c r="AI9" s="5" t="s">
        <v>290</v>
      </c>
      <c r="AJ9" s="16">
        <f>X36</f>
        <v>2.6208768353607679E-18</v>
      </c>
      <c r="AK9" s="16">
        <f>X44</f>
        <v>8.8661991462199771E-3</v>
      </c>
      <c r="AL9" s="16">
        <f>X52</f>
        <v>-1.0008918088747914E-3</v>
      </c>
      <c r="AM9" s="16">
        <f>X60</f>
        <v>-2.0306932894281998E-3</v>
      </c>
      <c r="AN9" s="16">
        <f>X68</f>
        <v>-4.5046903445536255E-4</v>
      </c>
      <c r="AO9" s="16">
        <f>X76</f>
        <v>1.5630944800843441E-3</v>
      </c>
      <c r="AP9" s="16">
        <f>X84</f>
        <v>3.2593842005378755E-4</v>
      </c>
      <c r="AQ9" s="16">
        <f>X92</f>
        <v>4.8375050488364286E-5</v>
      </c>
      <c r="AR9" s="16">
        <f>X100</f>
        <v>-1.9356684999100853E-3</v>
      </c>
      <c r="AS9" s="16">
        <f>X108</f>
        <v>-3.0065194189739675E-3</v>
      </c>
    </row>
    <row r="10" spans="2:45">
      <c r="B10">
        <v>3</v>
      </c>
      <c r="C10" s="204">
        <v>25</v>
      </c>
      <c r="D10" s="204">
        <v>42</v>
      </c>
      <c r="F10" s="5">
        <v>2</v>
      </c>
      <c r="G10" s="16">
        <f>SQRT(((C10-C9)^2)+((D10-D9)^2))</f>
        <v>14.317821063276353</v>
      </c>
      <c r="H10" s="16">
        <f>G10+H9</f>
        <v>34.417572305518135</v>
      </c>
      <c r="I10" s="16">
        <f t="shared" si="1"/>
        <v>6</v>
      </c>
      <c r="J10" s="16">
        <f t="shared" si="2"/>
        <v>-13</v>
      </c>
      <c r="L10" s="16">
        <f t="shared" ref="L10:L44" si="5">($I10/$G10)*(COS((2*PI()*L$6*$H10)/$H$46)-COS((2*PI()*L$6*$H9)/$H$46))</f>
        <v>-1.7652921672245699E-2</v>
      </c>
      <c r="M10" s="16">
        <f t="shared" ref="M10:M44" si="6">($I10/$G10)*(COS((2*PI()*M$6*$H10)/$H$46)-COS((2*PI()*M$6*$H9)/$H$46))</f>
        <v>-6.75680984270179E-2</v>
      </c>
      <c r="N10" s="16">
        <f t="shared" ref="N10:N44" si="7">($I10/$G10)*(COS((2*PI()*N$6*$H10)/$H$46)-COS((2*PI()*N$6*$H9)/$H$46))</f>
        <v>-0.14103965620503239</v>
      </c>
      <c r="O10" s="16">
        <f t="shared" ref="O10:O44" si="8">($I10/$G10)*(COS((2*PI()*O$6*$H10)/$H$46)-COS((2*PI()*O$6*$H9)/$H$46))</f>
        <v>-0.22491806834708708</v>
      </c>
      <c r="P10" s="16">
        <f t="shared" ref="P10:P44" si="9">($I10/$G10)*(COS((2*PI()*P$6*$H10)/$H$46)-COS((2*PI()*P$6*$H9)/$H$46))</f>
        <v>-0.30346167254085737</v>
      </c>
      <c r="Q10" s="16">
        <f t="shared" ref="Q10:Q44" si="10">($I10/$G10)*(COS((2*PI()*Q$6*$H10)/$H$46)-COS((2*PI()*Q$6*$H9)/$H$46))</f>
        <v>-0.36057623333654265</v>
      </c>
      <c r="R10" s="16">
        <f t="shared" ref="R10:R44" si="11">($I10/$G10)*(COS((2*PI()*R$6*$H10)/$H$46)-COS((2*PI()*R$6*$H9)/$H$46))</f>
        <v>-0.38214547177413322</v>
      </c>
      <c r="S10" s="16">
        <f t="shared" ref="S10:S44" si="12">($I10/$G10)*(COS((2*PI()*S$6*$H10)/$H$46)-COS((2*PI()*S$6*$H9)/$H$46))</f>
        <v>-0.35814179428464565</v>
      </c>
      <c r="T10" s="16">
        <f t="shared" ref="T10:T44" si="13">($I10/$G10)*(COS((2*PI()*T$6*$H10)/$H$46)-COS((2*PI()*T$6*$H9)/$H$46))</f>
        <v>-0.28423316016576516</v>
      </c>
      <c r="U10" s="16">
        <f t="shared" ref="U10:U44" si="14">($I10/$G10)*(COS((2*PI()*U$6*$H10)/$H$46)-COS((2*PI()*U$6*$H9)/$H$46))</f>
        <v>-0.16266576935163399</v>
      </c>
      <c r="W10" s="5" t="s">
        <v>291</v>
      </c>
      <c r="X10" s="16">
        <f>L132</f>
        <v>2.5272137364849905</v>
      </c>
      <c r="Y10" s="16">
        <f t="shared" ref="Y10:AG10" si="15">M132</f>
        <v>-0.18627161377143359</v>
      </c>
      <c r="Z10" s="16">
        <f t="shared" si="15"/>
        <v>2.4989120190769034</v>
      </c>
      <c r="AA10" s="16">
        <f t="shared" si="15"/>
        <v>0.23028345391207206</v>
      </c>
      <c r="AB10" s="16">
        <f t="shared" si="15"/>
        <v>-0.6796981943885696</v>
      </c>
      <c r="AC10" s="16">
        <f t="shared" si="15"/>
        <v>-0.4816051774823793</v>
      </c>
      <c r="AD10" s="16">
        <f t="shared" si="15"/>
        <v>4.0951141224711572E-2</v>
      </c>
      <c r="AE10" s="16">
        <f t="shared" si="15"/>
        <v>0.32280398835916979</v>
      </c>
      <c r="AF10" s="16">
        <f t="shared" si="15"/>
        <v>0.1516653218619026</v>
      </c>
      <c r="AG10" s="16">
        <f t="shared" si="15"/>
        <v>-0.28945344185059541</v>
      </c>
      <c r="AI10" s="5" t="s">
        <v>291</v>
      </c>
      <c r="AJ10" s="16">
        <f>X37</f>
        <v>-5.2417536707215355E-19</v>
      </c>
      <c r="AK10" s="16">
        <f>X45</f>
        <v>-1.9375585181210131E-3</v>
      </c>
      <c r="AL10" s="16">
        <f>X53</f>
        <v>9.9936715576013279E-4</v>
      </c>
      <c r="AM10" s="16">
        <f>X61</f>
        <v>2.3353595271474732E-3</v>
      </c>
      <c r="AN10" s="16">
        <f>X69</f>
        <v>-1.6333147772260121E-3</v>
      </c>
      <c r="AO10" s="16">
        <f>X77</f>
        <v>-4.8586762271797075E-3</v>
      </c>
      <c r="AP10" s="16">
        <f>X85</f>
        <v>7.7466955154581181E-4</v>
      </c>
      <c r="AQ10" s="16">
        <f>X93</f>
        <v>4.0070119717004376E-3</v>
      </c>
      <c r="AR10" s="16">
        <f>X101</f>
        <v>-2.9443797842707887E-4</v>
      </c>
      <c r="AS10" s="16">
        <f>X109</f>
        <v>-3.1395808041473532E-3</v>
      </c>
    </row>
    <row r="11" spans="2:45">
      <c r="B11">
        <v>4</v>
      </c>
      <c r="C11" s="204">
        <v>37</v>
      </c>
      <c r="D11" s="204">
        <v>29</v>
      </c>
      <c r="F11" s="5">
        <v>3</v>
      </c>
      <c r="G11" s="16">
        <f t="shared" ref="G11:G44" si="16">SQRT(((C11-C10)^2)+((D11-D10)^2))</f>
        <v>17.691806012954132</v>
      </c>
      <c r="H11" s="16">
        <f t="shared" ref="H11:H44" si="17">G11+H10</f>
        <v>52.109378318472267</v>
      </c>
      <c r="I11" s="16">
        <f t="shared" si="1"/>
        <v>12</v>
      </c>
      <c r="J11" s="16">
        <f t="shared" si="2"/>
        <v>-13</v>
      </c>
      <c r="L11" s="16">
        <f t="shared" si="5"/>
        <v>-5.4854918356517041E-2</v>
      </c>
      <c r="M11" s="16">
        <f t="shared" si="6"/>
        <v>-0.19646781196161675</v>
      </c>
      <c r="N11" s="16">
        <f t="shared" si="7"/>
        <v>-0.3635443476990855</v>
      </c>
      <c r="O11" s="16">
        <f t="shared" si="8"/>
        <v>-0.47682218134175436</v>
      </c>
      <c r="P11" s="16">
        <f t="shared" si="9"/>
        <v>-0.466015502427787</v>
      </c>
      <c r="Q11" s="16">
        <f t="shared" si="10"/>
        <v>-0.29500642958315437</v>
      </c>
      <c r="R11" s="16">
        <f t="shared" si="11"/>
        <v>2.2640604581234427E-2</v>
      </c>
      <c r="S11" s="16">
        <f t="shared" si="12"/>
        <v>0.42298832344776705</v>
      </c>
      <c r="T11" s="16">
        <f t="shared" si="13"/>
        <v>0.8066538091803892</v>
      </c>
      <c r="U11" s="16">
        <f t="shared" si="14"/>
        <v>1.0654878889066279</v>
      </c>
      <c r="W11" s="5" t="s">
        <v>1</v>
      </c>
      <c r="X11" s="16">
        <f>L174</f>
        <v>-49.954067064311943</v>
      </c>
      <c r="Y11" s="16">
        <f t="shared" ref="Y11:AG11" si="18">M174</f>
        <v>-0.25043020453906362</v>
      </c>
      <c r="Z11" s="16">
        <f t="shared" si="18"/>
        <v>-19.153784726887487</v>
      </c>
      <c r="AA11" s="16">
        <f t="shared" si="18"/>
        <v>0.12133532574228914</v>
      </c>
      <c r="AB11" s="16">
        <f t="shared" si="18"/>
        <v>2.4423409150806488</v>
      </c>
      <c r="AC11" s="16">
        <f t="shared" si="18"/>
        <v>-0.19645546408652068</v>
      </c>
      <c r="AD11" s="16">
        <f t="shared" si="18"/>
        <v>0.13225626507914134</v>
      </c>
      <c r="AE11" s="16">
        <f t="shared" si="18"/>
        <v>0.37130039240784796</v>
      </c>
      <c r="AF11" s="16">
        <f t="shared" si="18"/>
        <v>-0.47735309607977677</v>
      </c>
      <c r="AG11" s="16">
        <f t="shared" si="18"/>
        <v>-0.16799521919627497</v>
      </c>
      <c r="AI11" s="5" t="s">
        <v>1</v>
      </c>
      <c r="AJ11" s="16">
        <f>X38</f>
        <v>-0.47228738883147736</v>
      </c>
      <c r="AK11" s="16">
        <f>X46</f>
        <v>-2.1727151184705064E-3</v>
      </c>
      <c r="AL11" s="16">
        <f>X54</f>
        <v>-0.18239801364713087</v>
      </c>
      <c r="AM11" s="16">
        <f>X62</f>
        <v>7.6763116629760975E-4</v>
      </c>
      <c r="AN11" s="16">
        <f>X70</f>
        <v>2.3882739433040336E-2</v>
      </c>
      <c r="AO11" s="16">
        <f>X78</f>
        <v>-6.8960396120439104E-4</v>
      </c>
      <c r="AP11" s="16">
        <f>X86</f>
        <v>1.0906928562790959E-3</v>
      </c>
      <c r="AQ11" s="16">
        <f>X94</f>
        <v>2.3429812380799373E-3</v>
      </c>
      <c r="AR11" s="16">
        <f>X102</f>
        <v>-4.7300218792500825E-3</v>
      </c>
      <c r="AS11" s="16">
        <f>X110</f>
        <v>-3.8457805976421555E-4</v>
      </c>
    </row>
    <row r="12" spans="2:45">
      <c r="B12">
        <v>5</v>
      </c>
      <c r="C12" s="204">
        <v>51</v>
      </c>
      <c r="D12" s="204">
        <v>21</v>
      </c>
      <c r="F12" s="5">
        <v>4</v>
      </c>
      <c r="G12" s="16">
        <f t="shared" si="16"/>
        <v>16.124515496597098</v>
      </c>
      <c r="H12" s="16">
        <f t="shared" si="17"/>
        <v>68.233893815069365</v>
      </c>
      <c r="I12" s="16">
        <f t="shared" si="1"/>
        <v>14</v>
      </c>
      <c r="J12" s="16">
        <f t="shared" si="2"/>
        <v>-8</v>
      </c>
      <c r="L12" s="16">
        <f t="shared" si="5"/>
        <v>-8.6176326400494108E-2</v>
      </c>
      <c r="M12" s="16">
        <f t="shared" si="6"/>
        <v>-0.27760283974263117</v>
      </c>
      <c r="N12" s="16">
        <f t="shared" si="7"/>
        <v>-0.41300883323205545</v>
      </c>
      <c r="O12" s="16">
        <f t="shared" si="8"/>
        <v>-0.33540059744229228</v>
      </c>
      <c r="P12" s="16">
        <f t="shared" si="9"/>
        <v>4.8839898870071587E-3</v>
      </c>
      <c r="Q12" s="16">
        <f t="shared" si="10"/>
        <v>0.50050602999624993</v>
      </c>
      <c r="R12" s="16">
        <f t="shared" si="11"/>
        <v>0.92247862846474071</v>
      </c>
      <c r="S12" s="16">
        <f t="shared" si="12"/>
        <v>1.0282271959502223</v>
      </c>
      <c r="T12" s="16">
        <f t="shared" si="13"/>
        <v>0.69066822503790626</v>
      </c>
      <c r="U12" s="16">
        <f t="shared" si="14"/>
        <v>-1.7822839856280817E-2</v>
      </c>
    </row>
    <row r="13" spans="2:45">
      <c r="B13">
        <v>6</v>
      </c>
      <c r="C13" s="204">
        <v>68</v>
      </c>
      <c r="D13" s="204">
        <v>20</v>
      </c>
      <c r="F13" s="5">
        <v>5</v>
      </c>
      <c r="G13" s="16">
        <f t="shared" si="16"/>
        <v>17.029386365926403</v>
      </c>
      <c r="H13" s="16">
        <f t="shared" si="17"/>
        <v>85.263280180995764</v>
      </c>
      <c r="I13" s="16">
        <f t="shared" si="1"/>
        <v>17</v>
      </c>
      <c r="J13" s="16">
        <f t="shared" si="2"/>
        <v>-1</v>
      </c>
      <c r="L13" s="16">
        <f t="shared" si="5"/>
        <v>-0.12784328827425001</v>
      </c>
      <c r="M13" s="16">
        <f t="shared" si="6"/>
        <v>-0.35370394299309565</v>
      </c>
      <c r="N13" s="16">
        <f t="shared" si="7"/>
        <v>-0.35251117662618886</v>
      </c>
      <c r="O13" s="16">
        <f t="shared" si="8"/>
        <v>4.9478380048250108E-2</v>
      </c>
      <c r="P13" s="16">
        <f t="shared" si="9"/>
        <v>0.659968871738976</v>
      </c>
      <c r="Q13" s="16">
        <f t="shared" si="10"/>
        <v>1.011517042237444</v>
      </c>
      <c r="R13" s="16">
        <f t="shared" si="11"/>
        <v>0.7158989670910425</v>
      </c>
      <c r="S13" s="16">
        <f t="shared" si="12"/>
        <v>-0.18500644879727909</v>
      </c>
      <c r="T13" s="16">
        <f t="shared" si="13"/>
        <v>-1.1633039979231448</v>
      </c>
      <c r="U13" s="16">
        <f t="shared" si="14"/>
        <v>-1.5283347834712107</v>
      </c>
    </row>
    <row r="14" spans="2:45">
      <c r="B14">
        <v>7</v>
      </c>
      <c r="C14" s="204">
        <v>84</v>
      </c>
      <c r="D14" s="204">
        <v>24</v>
      </c>
      <c r="F14" s="5">
        <v>6</v>
      </c>
      <c r="G14" s="16">
        <f t="shared" si="16"/>
        <v>16.492422502470642</v>
      </c>
      <c r="H14" s="16">
        <f t="shared" si="17"/>
        <v>101.75570268346641</v>
      </c>
      <c r="I14" s="16">
        <f t="shared" si="1"/>
        <v>16</v>
      </c>
      <c r="J14" s="16">
        <f t="shared" si="2"/>
        <v>4</v>
      </c>
      <c r="L14" s="16">
        <f t="shared" si="5"/>
        <v>-0.13875184324830167</v>
      </c>
      <c r="M14" s="16">
        <f t="shared" si="6"/>
        <v>-0.30865715801792359</v>
      </c>
      <c r="N14" s="16">
        <f t="shared" si="7"/>
        <v>-0.10154471503299453</v>
      </c>
      <c r="O14" s="16">
        <f t="shared" si="8"/>
        <v>0.45830346205950984</v>
      </c>
      <c r="P14" s="16">
        <f t="shared" si="9"/>
        <v>0.79828028904363924</v>
      </c>
      <c r="Q14" s="16">
        <f t="shared" si="10"/>
        <v>0.38435098754630587</v>
      </c>
      <c r="R14" s="16">
        <f t="shared" si="11"/>
        <v>-0.5917557504200216</v>
      </c>
      <c r="S14" s="16">
        <f t="shared" si="12"/>
        <v>-1.2352160709265063</v>
      </c>
      <c r="T14" s="16">
        <f t="shared" si="13"/>
        <v>-0.78756676277687832</v>
      </c>
      <c r="U14" s="16">
        <f t="shared" si="14"/>
        <v>0.52059720705833223</v>
      </c>
      <c r="W14" s="152" t="s">
        <v>5</v>
      </c>
    </row>
    <row r="15" spans="2:45">
      <c r="B15">
        <v>8</v>
      </c>
      <c r="C15" s="204">
        <v>99</v>
      </c>
      <c r="D15" s="204">
        <v>29</v>
      </c>
      <c r="F15" s="5">
        <v>7</v>
      </c>
      <c r="G15" s="16">
        <f t="shared" si="16"/>
        <v>15.811388300841896</v>
      </c>
      <c r="H15" s="16">
        <f t="shared" si="17"/>
        <v>117.56709098430831</v>
      </c>
      <c r="I15" s="16">
        <f t="shared" si="1"/>
        <v>15</v>
      </c>
      <c r="J15" s="16">
        <f t="shared" si="2"/>
        <v>5</v>
      </c>
      <c r="L15" s="16">
        <f t="shared" si="5"/>
        <v>-0.14296269946241064</v>
      </c>
      <c r="M15" s="16">
        <f t="shared" si="6"/>
        <v>-0.2340428707329496</v>
      </c>
      <c r="N15" s="16">
        <f t="shared" si="7"/>
        <v>0.13827950903387756</v>
      </c>
      <c r="O15" s="16">
        <f t="shared" si="8"/>
        <v>0.61191653071256646</v>
      </c>
      <c r="P15" s="16">
        <f t="shared" si="9"/>
        <v>0.3955077450692015</v>
      </c>
      <c r="Q15" s="16">
        <f t="shared" si="10"/>
        <v>-0.51203004415157305</v>
      </c>
      <c r="R15" s="16">
        <f t="shared" si="11"/>
        <v>-1.0217867293117711</v>
      </c>
      <c r="S15" s="16">
        <f t="shared" si="12"/>
        <v>-0.28169114251635574</v>
      </c>
      <c r="T15" s="16">
        <f t="shared" si="13"/>
        <v>1.010082068069633</v>
      </c>
      <c r="U15" s="16">
        <f t="shared" si="14"/>
        <v>1.2385913968838029</v>
      </c>
      <c r="Y15" s="16"/>
    </row>
    <row r="16" spans="2:45">
      <c r="B16">
        <v>9</v>
      </c>
      <c r="C16" s="204">
        <v>111</v>
      </c>
      <c r="D16" s="204">
        <v>42</v>
      </c>
      <c r="F16" s="5">
        <v>8</v>
      </c>
      <c r="G16" s="16">
        <f t="shared" si="16"/>
        <v>17.691806012954132</v>
      </c>
      <c r="H16" s="16">
        <f t="shared" si="17"/>
        <v>135.25889699726244</v>
      </c>
      <c r="I16" s="16">
        <f t="shared" si="1"/>
        <v>12</v>
      </c>
      <c r="J16" s="16">
        <f t="shared" si="2"/>
        <v>13</v>
      </c>
      <c r="L16" s="16">
        <f t="shared" si="5"/>
        <v>-0.12156669448762274</v>
      </c>
      <c r="M16" s="16">
        <f t="shared" si="6"/>
        <v>-0.1188001880802742</v>
      </c>
      <c r="N16" s="16">
        <f t="shared" si="7"/>
        <v>0.27372256230215108</v>
      </c>
      <c r="O16" s="16">
        <f t="shared" si="8"/>
        <v>0.41084109615322167</v>
      </c>
      <c r="P16" s="16">
        <f t="shared" si="9"/>
        <v>-0.19704235352809205</v>
      </c>
      <c r="Q16" s="16">
        <f t="shared" si="10"/>
        <v>-0.7128382083937671</v>
      </c>
      <c r="R16" s="16">
        <f t="shared" si="11"/>
        <v>-0.13404786200012719</v>
      </c>
      <c r="S16" s="16">
        <f t="shared" si="12"/>
        <v>0.83857230094608326</v>
      </c>
      <c r="T16" s="16">
        <f t="shared" si="13"/>
        <v>0.61570890624240915</v>
      </c>
      <c r="U16" s="16">
        <f t="shared" si="14"/>
        <v>-0.66687932225452951</v>
      </c>
      <c r="W16" s="210" t="s">
        <v>6</v>
      </c>
      <c r="X16">
        <f>ATAN(((2*X8*X9)+(2*X10*X11))/((X8^2)+(X10^2)-(X9^2)-(X11^2)))*0.5</f>
        <v>4.0827799295236257E-2</v>
      </c>
    </row>
    <row r="17" spans="2:37">
      <c r="B17">
        <v>10</v>
      </c>
      <c r="C17" s="204">
        <v>150</v>
      </c>
      <c r="D17" s="204">
        <v>42</v>
      </c>
      <c r="F17" s="5">
        <v>9</v>
      </c>
      <c r="G17" s="16">
        <f t="shared" si="16"/>
        <v>39</v>
      </c>
      <c r="H17" s="16">
        <f t="shared" si="17"/>
        <v>174.25889699726244</v>
      </c>
      <c r="I17" s="16">
        <f t="shared" si="1"/>
        <v>39</v>
      </c>
      <c r="J17" s="16">
        <f t="shared" si="2"/>
        <v>0</v>
      </c>
      <c r="L17" s="16">
        <f t="shared" si="5"/>
        <v>-0.4048243365060149</v>
      </c>
      <c r="M17" s="16">
        <f t="shared" si="6"/>
        <v>7.7265384363511491E-2</v>
      </c>
      <c r="N17" s="16">
        <f t="shared" si="7"/>
        <v>1.1370690456669217</v>
      </c>
      <c r="O17" s="16">
        <f t="shared" si="8"/>
        <v>-0.28232929493115855</v>
      </c>
      <c r="P17" s="16">
        <f t="shared" si="9"/>
        <v>-1.654184273262846</v>
      </c>
      <c r="Q17" s="16">
        <f t="shared" si="10"/>
        <v>0.5423928806414885</v>
      </c>
      <c r="R17" s="16">
        <f t="shared" si="11"/>
        <v>1.8656358194509863</v>
      </c>
      <c r="S17" s="16">
        <f t="shared" si="12"/>
        <v>-0.75886518228599509</v>
      </c>
      <c r="T17" s="16">
        <f t="shared" si="13"/>
        <v>-1.7470160184364683</v>
      </c>
      <c r="U17" s="16">
        <f t="shared" si="14"/>
        <v>0.83524362882604064</v>
      </c>
    </row>
    <row r="18" spans="2:37">
      <c r="B18">
        <v>11</v>
      </c>
      <c r="C18" s="204">
        <v>161</v>
      </c>
      <c r="D18" s="204">
        <v>33</v>
      </c>
      <c r="F18" s="5">
        <v>10</v>
      </c>
      <c r="G18" s="16">
        <f t="shared" si="16"/>
        <v>14.212670403551895</v>
      </c>
      <c r="H18" s="16">
        <f t="shared" si="17"/>
        <v>188.47156740081434</v>
      </c>
      <c r="I18" s="16">
        <f t="shared" si="1"/>
        <v>11</v>
      </c>
      <c r="J18" s="16">
        <f t="shared" si="2"/>
        <v>-9</v>
      </c>
      <c r="L18" s="16">
        <f t="shared" si="5"/>
        <v>-0.10890733774397643</v>
      </c>
      <c r="M18" s="16">
        <f t="shared" si="6"/>
        <v>0.13961267463351471</v>
      </c>
      <c r="N18" s="16">
        <f t="shared" si="7"/>
        <v>0.19033426691079477</v>
      </c>
      <c r="O18" s="16">
        <f t="shared" si="8"/>
        <v>-0.43820418908076797</v>
      </c>
      <c r="P18" s="16">
        <f t="shared" si="9"/>
        <v>3.6586548949999353E-2</v>
      </c>
      <c r="Q18" s="16">
        <f t="shared" si="10"/>
        <v>0.61725301188255532</v>
      </c>
      <c r="R18" s="16">
        <f t="shared" si="11"/>
        <v>-0.50734408848117685</v>
      </c>
      <c r="S18" s="16">
        <f t="shared" si="12"/>
        <v>-0.43419067443584819</v>
      </c>
      <c r="T18" s="16">
        <f t="shared" si="13"/>
        <v>0.94181947023832646</v>
      </c>
      <c r="U18" s="16">
        <f t="shared" si="14"/>
        <v>-0.13605631108926783</v>
      </c>
      <c r="X18" s="211">
        <f>X8</f>
        <v>-105.80313047259021</v>
      </c>
      <c r="Y18" s="211">
        <f>X9</f>
        <v>-4.5519093383936147</v>
      </c>
      <c r="AA18" s="212">
        <f>COS(X16)</f>
        <v>0.99916666117034902</v>
      </c>
      <c r="AB18" s="82"/>
    </row>
    <row r="19" spans="2:37">
      <c r="B19">
        <v>12</v>
      </c>
      <c r="C19" s="204">
        <v>171</v>
      </c>
      <c r="D19" s="204">
        <v>25</v>
      </c>
      <c r="F19" s="5">
        <v>11</v>
      </c>
      <c r="G19" s="16">
        <f t="shared" si="16"/>
        <v>12.806248474865697</v>
      </c>
      <c r="H19" s="16">
        <f t="shared" si="17"/>
        <v>201.27781587568003</v>
      </c>
      <c r="I19" s="16">
        <f t="shared" si="1"/>
        <v>10</v>
      </c>
      <c r="J19" s="16">
        <f t="shared" si="2"/>
        <v>-8</v>
      </c>
      <c r="L19" s="16">
        <f t="shared" si="5"/>
        <v>-9.3300586720283074E-2</v>
      </c>
      <c r="M19" s="16">
        <f t="shared" si="6"/>
        <v>0.16815900197966718</v>
      </c>
      <c r="N19" s="16">
        <f t="shared" si="7"/>
        <v>5.1260520955431169E-2</v>
      </c>
      <c r="O19" s="16">
        <f t="shared" si="8"/>
        <v>-0.39470956205170571</v>
      </c>
      <c r="P19" s="16">
        <f t="shared" si="9"/>
        <v>0.35820271014130661</v>
      </c>
      <c r="Q19" s="16">
        <f t="shared" si="10"/>
        <v>0.1981799713150825</v>
      </c>
      <c r="R19" s="16">
        <f t="shared" si="11"/>
        <v>-0.69923757502022088</v>
      </c>
      <c r="S19" s="16">
        <f t="shared" si="12"/>
        <v>0.45489558222276616</v>
      </c>
      <c r="T19" s="16">
        <f t="shared" si="13"/>
        <v>0.42108187197822022</v>
      </c>
      <c r="U19" s="16">
        <f t="shared" si="14"/>
        <v>-0.96956932723420997</v>
      </c>
      <c r="X19" s="211">
        <f>X10</f>
        <v>2.5272137364849905</v>
      </c>
      <c r="Y19" s="211">
        <f>X11</f>
        <v>-49.954067064311943</v>
      </c>
      <c r="AA19" s="212">
        <f>SIN(X16)</f>
        <v>4.0816457534883631E-2</v>
      </c>
    </row>
    <row r="20" spans="2:37">
      <c r="B20">
        <v>13</v>
      </c>
      <c r="C20" s="204">
        <v>184</v>
      </c>
      <c r="D20" s="204">
        <v>20</v>
      </c>
      <c r="F20" s="5">
        <v>12</v>
      </c>
      <c r="G20" s="16">
        <f t="shared" si="16"/>
        <v>13.928388277184119</v>
      </c>
      <c r="H20" s="16">
        <f t="shared" si="17"/>
        <v>215.20620415286416</v>
      </c>
      <c r="I20" s="16">
        <f t="shared" si="1"/>
        <v>13</v>
      </c>
      <c r="J20" s="16">
        <f t="shared" si="2"/>
        <v>-5</v>
      </c>
      <c r="L20" s="16">
        <f t="shared" si="5"/>
        <v>-0.11153074743020099</v>
      </c>
      <c r="M20" s="16">
        <f t="shared" si="6"/>
        <v>0.25432282385904664</v>
      </c>
      <c r="N20" s="16">
        <f t="shared" si="7"/>
        <v>-0.10194831564625019</v>
      </c>
      <c r="O20" s="16">
        <f t="shared" si="8"/>
        <v>-0.34882222945950697</v>
      </c>
      <c r="P20" s="16">
        <f t="shared" si="9"/>
        <v>0.66198413401718881</v>
      </c>
      <c r="Q20" s="16">
        <f t="shared" si="10"/>
        <v>-0.38525919747475529</v>
      </c>
      <c r="R20" s="16">
        <f t="shared" si="11"/>
        <v>-0.39918231948785704</v>
      </c>
      <c r="S20" s="16">
        <f t="shared" si="12"/>
        <v>1.0153858992590861</v>
      </c>
      <c r="T20" s="16">
        <f t="shared" si="13"/>
        <v>-0.78728239012809065</v>
      </c>
      <c r="U20" s="16">
        <f t="shared" si="14"/>
        <v>-0.24546120317228526</v>
      </c>
    </row>
    <row r="21" spans="2:37">
      <c r="B21">
        <v>14</v>
      </c>
      <c r="C21" s="204">
        <v>199</v>
      </c>
      <c r="D21" s="204">
        <v>20</v>
      </c>
      <c r="F21" s="5">
        <v>13</v>
      </c>
      <c r="G21" s="16">
        <f t="shared" si="16"/>
        <v>15</v>
      </c>
      <c r="H21" s="16">
        <f t="shared" si="17"/>
        <v>230.20620415286416</v>
      </c>
      <c r="I21" s="16">
        <f t="shared" si="1"/>
        <v>15</v>
      </c>
      <c r="J21" s="16">
        <f t="shared" si="2"/>
        <v>0</v>
      </c>
      <c r="L21" s="16">
        <f t="shared" si="5"/>
        <v>-0.11368418665547853</v>
      </c>
      <c r="M21" s="16">
        <f t="shared" si="6"/>
        <v>0.31225101903266511</v>
      </c>
      <c r="N21" s="16">
        <f t="shared" si="7"/>
        <v>-0.30365061762392642</v>
      </c>
      <c r="O21" s="16">
        <f t="shared" si="8"/>
        <v>-6.310602407893795E-2</v>
      </c>
      <c r="P21" s="16">
        <f t="shared" si="9"/>
        <v>0.60543903601226146</v>
      </c>
      <c r="Q21" s="16">
        <f t="shared" si="10"/>
        <v>-0.89674305479781946</v>
      </c>
      <c r="R21" s="16">
        <f t="shared" si="11"/>
        <v>0.59509608947361237</v>
      </c>
      <c r="S21" s="16">
        <f t="shared" si="12"/>
        <v>0.23882956544798428</v>
      </c>
      <c r="T21" s="16">
        <f t="shared" si="13"/>
        <v>-1.1032465913139344</v>
      </c>
      <c r="U21" s="16">
        <f t="shared" si="14"/>
        <v>1.3674449981518868</v>
      </c>
      <c r="W21" s="153" t="s">
        <v>7</v>
      </c>
      <c r="X21" s="34">
        <f t="array" ref="X21:X22">MMULT(X18:Y19,AA18:AA19)</f>
        <v>-105.90075342988196</v>
      </c>
    </row>
    <row r="22" spans="2:37">
      <c r="B22">
        <v>15</v>
      </c>
      <c r="C22" s="204">
        <v>213</v>
      </c>
      <c r="D22" s="204">
        <v>23</v>
      </c>
      <c r="F22" s="5">
        <v>14</v>
      </c>
      <c r="G22" s="16">
        <f t="shared" si="16"/>
        <v>14.317821063276353</v>
      </c>
      <c r="H22" s="16">
        <f t="shared" si="17"/>
        <v>244.5240252161405</v>
      </c>
      <c r="I22" s="16">
        <f t="shared" si="1"/>
        <v>14</v>
      </c>
      <c r="J22" s="16">
        <f t="shared" si="2"/>
        <v>3</v>
      </c>
      <c r="L22" s="16">
        <f t="shared" si="5"/>
        <v>-8.9463312954315574E-2</v>
      </c>
      <c r="M22" s="16">
        <f t="shared" si="6"/>
        <v>0.2824365702111965</v>
      </c>
      <c r="N22" s="16">
        <f t="shared" si="7"/>
        <v>-0.40110027576288293</v>
      </c>
      <c r="O22" s="16">
        <f t="shared" si="8"/>
        <v>0.2824643479542619</v>
      </c>
      <c r="P22" s="16">
        <f t="shared" si="9"/>
        <v>0.10432107035337004</v>
      </c>
      <c r="Q22" s="16">
        <f t="shared" si="10"/>
        <v>-0.61187598694160805</v>
      </c>
      <c r="R22" s="16">
        <f t="shared" si="11"/>
        <v>0.97335274016507856</v>
      </c>
      <c r="S22" s="16">
        <f t="shared" si="12"/>
        <v>-0.94146354607879279</v>
      </c>
      <c r="T22" s="16">
        <f t="shared" si="13"/>
        <v>0.43574837573992081</v>
      </c>
      <c r="U22" s="16">
        <f t="shared" si="14"/>
        <v>0.38419962068246782</v>
      </c>
      <c r="W22" s="153" t="s">
        <v>8</v>
      </c>
      <c r="X22" s="34">
        <v>0.48615965412233297</v>
      </c>
    </row>
    <row r="23" spans="2:37">
      <c r="B23">
        <v>16</v>
      </c>
      <c r="C23" s="204">
        <v>224</v>
      </c>
      <c r="D23" s="204">
        <v>29</v>
      </c>
      <c r="F23" s="5">
        <v>15</v>
      </c>
      <c r="G23" s="16">
        <f t="shared" si="16"/>
        <v>12.529964086141668</v>
      </c>
      <c r="H23" s="16">
        <f t="shared" si="17"/>
        <v>257.05398930228216</v>
      </c>
      <c r="I23" s="16">
        <f t="shared" si="1"/>
        <v>11</v>
      </c>
      <c r="J23" s="16">
        <f t="shared" si="2"/>
        <v>6</v>
      </c>
      <c r="L23" s="16">
        <f t="shared" si="5"/>
        <v>-5.686746313803797E-2</v>
      </c>
      <c r="M23" s="16">
        <f t="shared" si="6"/>
        <v>0.1973046512044371</v>
      </c>
      <c r="N23" s="16">
        <f t="shared" si="7"/>
        <v>-0.34305537042371298</v>
      </c>
      <c r="O23" s="16">
        <f t="shared" si="8"/>
        <v>0.39999365589730612</v>
      </c>
      <c r="P23" s="16">
        <f t="shared" si="9"/>
        <v>-0.29841159554135693</v>
      </c>
      <c r="Q23" s="16">
        <f t="shared" si="10"/>
        <v>2.6229386079678944E-2</v>
      </c>
      <c r="R23" s="16">
        <f t="shared" si="11"/>
        <v>0.35787756016961897</v>
      </c>
      <c r="S23" s="16">
        <f t="shared" si="12"/>
        <v>-0.73759864859992308</v>
      </c>
      <c r="T23" s="16">
        <f t="shared" si="13"/>
        <v>0.97527702296450691</v>
      </c>
      <c r="U23" s="16">
        <f t="shared" si="14"/>
        <v>-0.95981167009130219</v>
      </c>
    </row>
    <row r="24" spans="2:37">
      <c r="B24">
        <v>17</v>
      </c>
      <c r="C24" s="204">
        <v>234</v>
      </c>
      <c r="D24" s="204">
        <v>39</v>
      </c>
      <c r="F24" s="5">
        <v>16</v>
      </c>
      <c r="G24" s="16">
        <f t="shared" si="16"/>
        <v>14.142135623730951</v>
      </c>
      <c r="H24" s="16">
        <f t="shared" si="17"/>
        <v>271.19612492601311</v>
      </c>
      <c r="I24" s="16">
        <f t="shared" si="1"/>
        <v>10</v>
      </c>
      <c r="J24" s="16">
        <f t="shared" si="2"/>
        <v>10</v>
      </c>
      <c r="L24" s="16">
        <f t="shared" si="5"/>
        <v>-3.8542269917561441E-2</v>
      </c>
      <c r="M24" s="16">
        <f t="shared" si="6"/>
        <v>0.14291938472272445</v>
      </c>
      <c r="N24" s="16">
        <f t="shared" si="7"/>
        <v>-0.28195943489402098</v>
      </c>
      <c r="O24" s="16">
        <f t="shared" si="8"/>
        <v>0.41175377537168173</v>
      </c>
      <c r="P24" s="16">
        <f t="shared" si="9"/>
        <v>-0.48592481449702457</v>
      </c>
      <c r="Q24" s="16">
        <f t="shared" si="10"/>
        <v>0.46678388729811049</v>
      </c>
      <c r="R24" s="16">
        <f t="shared" si="11"/>
        <v>-0.33497243960430639</v>
      </c>
      <c r="S24" s="16">
        <f t="shared" si="12"/>
        <v>9.5463194513512345E-2</v>
      </c>
      <c r="T24" s="16">
        <f t="shared" si="13"/>
        <v>0.22147552404825671</v>
      </c>
      <c r="U24" s="16">
        <f t="shared" si="14"/>
        <v>-0.56472491387163237</v>
      </c>
      <c r="W24" s="153" t="s">
        <v>9</v>
      </c>
      <c r="X24" s="34">
        <f>SQRT((X21^2)+(X22^2))</f>
        <v>105.90186933301014</v>
      </c>
    </row>
    <row r="25" spans="2:37">
      <c r="B25">
        <v>18</v>
      </c>
      <c r="C25" s="204">
        <v>240</v>
      </c>
      <c r="D25" s="204">
        <v>50</v>
      </c>
      <c r="F25" s="5">
        <v>17</v>
      </c>
      <c r="G25" s="16">
        <f t="shared" si="16"/>
        <v>12.529964086141668</v>
      </c>
      <c r="H25" s="16">
        <f t="shared" si="17"/>
        <v>283.72608901215477</v>
      </c>
      <c r="I25" s="16">
        <f t="shared" si="1"/>
        <v>6</v>
      </c>
      <c r="J25" s="16">
        <f t="shared" si="2"/>
        <v>11</v>
      </c>
      <c r="L25" s="16">
        <f t="shared" si="5"/>
        <v>-1.4791410427800092E-2</v>
      </c>
      <c r="M25" s="16">
        <f t="shared" si="6"/>
        <v>5.7374597257865624E-2</v>
      </c>
      <c r="N25" s="16">
        <f t="shared" si="7"/>
        <v>-0.12255319421561379</v>
      </c>
      <c r="O25" s="16">
        <f t="shared" si="8"/>
        <v>0.20223926645677887</v>
      </c>
      <c r="P25" s="16">
        <f t="shared" si="9"/>
        <v>-0.28625593043778719</v>
      </c>
      <c r="Q25" s="16">
        <f t="shared" si="10"/>
        <v>0.36335358298989245</v>
      </c>
      <c r="R25" s="16">
        <f t="shared" si="11"/>
        <v>-0.42234428080715453</v>
      </c>
      <c r="S25" s="16">
        <f t="shared" si="12"/>
        <v>0.45324741362577281</v>
      </c>
      <c r="T25" s="16">
        <f t="shared" si="13"/>
        <v>-0.44833827967378637</v>
      </c>
      <c r="U25" s="16">
        <f t="shared" si="14"/>
        <v>0.40299965571603213</v>
      </c>
    </row>
    <row r="26" spans="2:37">
      <c r="B26">
        <v>19</v>
      </c>
      <c r="C26" s="204">
        <v>243</v>
      </c>
      <c r="D26" s="204">
        <v>62</v>
      </c>
      <c r="F26" s="5">
        <v>18</v>
      </c>
      <c r="G26" s="16">
        <f t="shared" si="16"/>
        <v>12.369316876852981</v>
      </c>
      <c r="H26" s="16">
        <f t="shared" si="17"/>
        <v>296.09540588900774</v>
      </c>
      <c r="I26" s="16">
        <f t="shared" si="1"/>
        <v>3</v>
      </c>
      <c r="J26" s="16">
        <f t="shared" si="2"/>
        <v>12</v>
      </c>
      <c r="L26" s="16">
        <f t="shared" si="5"/>
        <v>-3.3721783846420968E-3</v>
      </c>
      <c r="M26" s="16">
        <f t="shared" si="6"/>
        <v>1.3382488287671291E-2</v>
      </c>
      <c r="N26" s="16">
        <f t="shared" si="7"/>
        <v>-2.9715415465841492E-2</v>
      </c>
      <c r="O26" s="16">
        <f t="shared" si="8"/>
        <v>5.185554743898195E-2</v>
      </c>
      <c r="P26" s="16">
        <f t="shared" si="9"/>
        <v>-7.9102914953455936E-2</v>
      </c>
      <c r="Q26" s="16">
        <f t="shared" si="10"/>
        <v>0.11059382911058685</v>
      </c>
      <c r="R26" s="16">
        <f t="shared" si="11"/>
        <v>-0.14532659610593132</v>
      </c>
      <c r="S26" s="16">
        <f t="shared" si="12"/>
        <v>0.18219134684236163</v>
      </c>
      <c r="T26" s="16">
        <f t="shared" si="13"/>
        <v>-0.22000309661557665</v>
      </c>
      <c r="U26" s="16">
        <f t="shared" si="14"/>
        <v>0.25753705424479179</v>
      </c>
      <c r="W26" s="153" t="s">
        <v>10</v>
      </c>
      <c r="X26" s="34">
        <f>ATAN(X22/X21)</f>
        <v>-4.5906778111602575E-3</v>
      </c>
    </row>
    <row r="27" spans="2:37">
      <c r="B27">
        <v>20</v>
      </c>
      <c r="C27" s="204">
        <v>243</v>
      </c>
      <c r="D27" s="204">
        <v>73</v>
      </c>
      <c r="F27" s="5">
        <v>19</v>
      </c>
      <c r="G27" s="16">
        <f t="shared" si="16"/>
        <v>11</v>
      </c>
      <c r="H27" s="16">
        <f t="shared" si="17"/>
        <v>307.09540588900774</v>
      </c>
      <c r="I27" s="16">
        <f t="shared" si="1"/>
        <v>0</v>
      </c>
      <c r="J27" s="16">
        <f t="shared" si="2"/>
        <v>11</v>
      </c>
      <c r="L27" s="16">
        <f t="shared" si="5"/>
        <v>0</v>
      </c>
      <c r="M27" s="16">
        <f t="shared" si="6"/>
        <v>0</v>
      </c>
      <c r="N27" s="16">
        <f t="shared" si="7"/>
        <v>0</v>
      </c>
      <c r="O27" s="16">
        <f t="shared" si="8"/>
        <v>0</v>
      </c>
      <c r="P27" s="16">
        <f t="shared" si="9"/>
        <v>0</v>
      </c>
      <c r="Q27" s="16">
        <f t="shared" si="10"/>
        <v>0</v>
      </c>
      <c r="R27" s="16">
        <f t="shared" si="11"/>
        <v>0</v>
      </c>
      <c r="S27" s="16">
        <f t="shared" si="12"/>
        <v>0</v>
      </c>
      <c r="T27" s="16">
        <f t="shared" si="13"/>
        <v>0</v>
      </c>
      <c r="U27" s="16">
        <f t="shared" si="14"/>
        <v>0</v>
      </c>
    </row>
    <row r="28" spans="2:37">
      <c r="B28">
        <v>21</v>
      </c>
      <c r="C28" s="204">
        <v>242</v>
      </c>
      <c r="D28" s="204">
        <v>88</v>
      </c>
      <c r="F28" s="5">
        <v>20</v>
      </c>
      <c r="G28" s="16">
        <f t="shared" si="16"/>
        <v>15.033296378372908</v>
      </c>
      <c r="H28" s="16">
        <f t="shared" si="17"/>
        <v>322.12870226738062</v>
      </c>
      <c r="I28" s="16">
        <f t="shared" si="1"/>
        <v>-1</v>
      </c>
      <c r="J28" s="16">
        <f t="shared" si="2"/>
        <v>15</v>
      </c>
      <c r="L28" s="16">
        <f t="shared" si="5"/>
        <v>-1.570543622495242E-3</v>
      </c>
      <c r="M28" s="16">
        <f t="shared" si="6"/>
        <v>6.1916717281800746E-3</v>
      </c>
      <c r="N28" s="16">
        <f t="shared" si="7"/>
        <v>-1.3596662960543583E-2</v>
      </c>
      <c r="O28" s="16">
        <f t="shared" si="8"/>
        <v>2.3356686988733857E-2</v>
      </c>
      <c r="P28" s="16">
        <f t="shared" si="9"/>
        <v>-3.4903496488530056E-2</v>
      </c>
      <c r="Q28" s="16">
        <f t="shared" si="10"/>
        <v>4.7559510802287382E-2</v>
      </c>
      <c r="R28" s="16">
        <f t="shared" si="11"/>
        <v>-6.057371267030482E-2</v>
      </c>
      <c r="S28" s="16">
        <f t="shared" si="12"/>
        <v>7.3161474263467613E-2</v>
      </c>
      <c r="T28" s="16">
        <f t="shared" si="13"/>
        <v>-8.4546222347479216E-2</v>
      </c>
      <c r="U28" s="16">
        <f t="shared" si="14"/>
        <v>9.4000755594779606E-2</v>
      </c>
    </row>
    <row r="29" spans="2:37">
      <c r="B29">
        <v>22</v>
      </c>
      <c r="C29" s="204">
        <v>235</v>
      </c>
      <c r="D29" s="204">
        <v>103</v>
      </c>
      <c r="F29" s="5">
        <v>21</v>
      </c>
      <c r="G29" s="16">
        <f t="shared" si="16"/>
        <v>16.552945357246848</v>
      </c>
      <c r="H29" s="16">
        <f t="shared" si="17"/>
        <v>338.68164762462749</v>
      </c>
      <c r="I29" s="16">
        <f t="shared" si="1"/>
        <v>-7</v>
      </c>
      <c r="J29" s="16">
        <f t="shared" si="2"/>
        <v>15</v>
      </c>
      <c r="L29" s="16">
        <f t="shared" si="5"/>
        <v>-2.2741978619177951E-2</v>
      </c>
      <c r="M29" s="16">
        <f t="shared" si="6"/>
        <v>8.6137467684168759E-2</v>
      </c>
      <c r="N29" s="16">
        <f t="shared" si="7"/>
        <v>-0.17653039676518451</v>
      </c>
      <c r="O29" s="16">
        <f t="shared" si="8"/>
        <v>0.27380797942976015</v>
      </c>
      <c r="P29" s="16">
        <f t="shared" si="9"/>
        <v>-0.35491462520269346</v>
      </c>
      <c r="Q29" s="16">
        <f t="shared" si="10"/>
        <v>0.3979331708665671</v>
      </c>
      <c r="R29" s="16">
        <f t="shared" si="11"/>
        <v>-0.3860599263248215</v>
      </c>
      <c r="S29" s="16">
        <f t="shared" si="12"/>
        <v>0.31081303674785599</v>
      </c>
      <c r="T29" s="16">
        <f t="shared" si="13"/>
        <v>-0.17393362343760674</v>
      </c>
      <c r="U29" s="16">
        <f t="shared" si="14"/>
        <v>-1.2352969281945875E-2</v>
      </c>
    </row>
    <row r="30" spans="2:37">
      <c r="B30">
        <v>23</v>
      </c>
      <c r="C30" s="204">
        <v>224</v>
      </c>
      <c r="D30" s="204">
        <v>113</v>
      </c>
      <c r="F30" s="5">
        <v>22</v>
      </c>
      <c r="G30" s="16">
        <f t="shared" si="16"/>
        <v>14.866068747318506</v>
      </c>
      <c r="H30" s="16">
        <f t="shared" si="17"/>
        <v>353.54771637194597</v>
      </c>
      <c r="I30" s="16">
        <f t="shared" si="1"/>
        <v>-11</v>
      </c>
      <c r="J30" s="16">
        <f t="shared" si="2"/>
        <v>10</v>
      </c>
      <c r="L30" s="16">
        <f t="shared" si="5"/>
        <v>-5.3152299765110829E-2</v>
      </c>
      <c r="M30" s="16">
        <f t="shared" si="6"/>
        <v>0.18796646785214483</v>
      </c>
      <c r="N30" s="16">
        <f t="shared" si="7"/>
        <v>-0.33935731571914352</v>
      </c>
      <c r="O30" s="16">
        <f t="shared" si="8"/>
        <v>0.42542344516298525</v>
      </c>
      <c r="P30" s="16">
        <f t="shared" si="9"/>
        <v>-0.37806466457969529</v>
      </c>
      <c r="Q30" s="16">
        <f t="shared" si="10"/>
        <v>0.1703741008374447</v>
      </c>
      <c r="R30" s="16">
        <f t="shared" si="11"/>
        <v>0.16858655594952351</v>
      </c>
      <c r="S30" s="16">
        <f t="shared" si="12"/>
        <v>-0.55717179129926209</v>
      </c>
      <c r="T30" s="16">
        <f t="shared" si="13"/>
        <v>0.88253946937847227</v>
      </c>
      <c r="U30" s="16">
        <f t="shared" si="14"/>
        <v>-1.0340909540778975</v>
      </c>
    </row>
    <row r="31" spans="2:37">
      <c r="B31">
        <v>24</v>
      </c>
      <c r="C31" s="204">
        <v>210</v>
      </c>
      <c r="D31" s="204">
        <v>119</v>
      </c>
      <c r="F31" s="5">
        <v>23</v>
      </c>
      <c r="G31" s="16">
        <f t="shared" si="16"/>
        <v>15.231546211727817</v>
      </c>
      <c r="H31" s="16">
        <f t="shared" si="17"/>
        <v>368.77926258367381</v>
      </c>
      <c r="I31" s="16">
        <f t="shared" si="1"/>
        <v>-14</v>
      </c>
      <c r="J31" s="16">
        <f t="shared" si="2"/>
        <v>6</v>
      </c>
      <c r="L31" s="16">
        <f t="shared" si="5"/>
        <v>-8.7162364788933994E-2</v>
      </c>
      <c r="M31" s="16">
        <f t="shared" si="6"/>
        <v>0.27918531814062308</v>
      </c>
      <c r="N31" s="16">
        <f t="shared" si="7"/>
        <v>-0.40997990348611357</v>
      </c>
      <c r="O31" s="16">
        <f t="shared" si="8"/>
        <v>0.32043399262600852</v>
      </c>
      <c r="P31" s="16">
        <f t="shared" si="9"/>
        <v>3.4374860295084006E-2</v>
      </c>
      <c r="Q31" s="16">
        <f t="shared" si="10"/>
        <v>-0.53596533946686087</v>
      </c>
      <c r="R31" s="16">
        <f t="shared" si="11"/>
        <v>0.94372934065543779</v>
      </c>
      <c r="S31" s="16">
        <f t="shared" si="12"/>
        <v>-1.0115515919988143</v>
      </c>
      <c r="T31" s="16">
        <f t="shared" si="13"/>
        <v>0.62287249186448257</v>
      </c>
      <c r="U31" s="16">
        <f t="shared" si="14"/>
        <v>0.12657868955893575</v>
      </c>
    </row>
    <row r="32" spans="2:37">
      <c r="B32">
        <v>25</v>
      </c>
      <c r="C32" s="204">
        <v>195</v>
      </c>
      <c r="D32" s="204">
        <v>122</v>
      </c>
      <c r="F32" s="5">
        <v>24</v>
      </c>
      <c r="G32" s="16">
        <f t="shared" si="16"/>
        <v>15.297058540778355</v>
      </c>
      <c r="H32" s="16">
        <f t="shared" si="17"/>
        <v>384.07632112445219</v>
      </c>
      <c r="I32" s="16">
        <f t="shared" si="1"/>
        <v>-15</v>
      </c>
      <c r="J32" s="16">
        <f t="shared" si="2"/>
        <v>3</v>
      </c>
      <c r="L32" s="16">
        <f t="shared" si="5"/>
        <v>-0.11223455951871303</v>
      </c>
      <c r="M32" s="16">
        <f t="shared" si="6"/>
        <v>0.3125143002058301</v>
      </c>
      <c r="N32" s="16">
        <f t="shared" si="7"/>
        <v>-0.31740778585258411</v>
      </c>
      <c r="O32" s="16">
        <f t="shared" si="8"/>
        <v>-3.0360509497863057E-2</v>
      </c>
      <c r="P32" s="16">
        <f t="shared" si="9"/>
        <v>0.57248125921661563</v>
      </c>
      <c r="Q32" s="16">
        <f t="shared" si="10"/>
        <v>-0.90358813801366811</v>
      </c>
      <c r="R32" s="16">
        <f t="shared" si="11"/>
        <v>0.67084678170570433</v>
      </c>
      <c r="S32" s="16">
        <f t="shared" si="12"/>
        <v>0.11513122437738102</v>
      </c>
      <c r="T32" s="16">
        <f t="shared" si="13"/>
        <v>-1.0102670843248132</v>
      </c>
      <c r="U32" s="16">
        <f t="shared" si="14"/>
        <v>1.3967795086485342</v>
      </c>
      <c r="W32">
        <v>1</v>
      </c>
      <c r="X32" s="211">
        <f>COS($X$26)</f>
        <v>0.99998946285712231</v>
      </c>
      <c r="Y32" s="211">
        <f>SIN($X$26)</f>
        <v>-4.5906616869395966E-3</v>
      </c>
      <c r="AA32" s="211">
        <f>X8</f>
        <v>-105.80313047259021</v>
      </c>
      <c r="AB32" s="211">
        <f>X9</f>
        <v>-4.5519093383936147</v>
      </c>
      <c r="AD32" s="211">
        <f>COS(W32*$X$16)</f>
        <v>0.99916666117034902</v>
      </c>
      <c r="AE32" s="211">
        <f>AD33*-1</f>
        <v>-4.0816457534883631E-2</v>
      </c>
      <c r="AG32" s="213">
        <f t="array" ref="AG32:AH33">MMULT(AA32:AB33,AD32:AE33)</f>
        <v>-105.90075342988196</v>
      </c>
      <c r="AH32" s="213">
        <v>-0.22960707360065058</v>
      </c>
      <c r="AJ32" s="211">
        <f t="array" ref="AJ32:AK33">MMULT(X32:Y33,AG32:AH33)</f>
        <v>-105.90186933301013</v>
      </c>
      <c r="AK32" s="211">
        <v>2.7755575615628914E-16</v>
      </c>
    </row>
    <row r="33" spans="2:37">
      <c r="B33">
        <v>26</v>
      </c>
      <c r="C33" s="204">
        <v>180</v>
      </c>
      <c r="D33" s="204">
        <v>119</v>
      </c>
      <c r="F33" s="5">
        <v>25</v>
      </c>
      <c r="G33" s="16">
        <f t="shared" si="16"/>
        <v>15.297058540778355</v>
      </c>
      <c r="H33" s="16">
        <f t="shared" si="17"/>
        <v>399.37337966523057</v>
      </c>
      <c r="I33" s="16">
        <f t="shared" si="1"/>
        <v>-15</v>
      </c>
      <c r="J33" s="16">
        <f t="shared" si="2"/>
        <v>-3</v>
      </c>
      <c r="L33" s="16">
        <f t="shared" si="5"/>
        <v>-0.1282548682704695</v>
      </c>
      <c r="M33" s="16">
        <f t="shared" si="6"/>
        <v>0.29421290532890348</v>
      </c>
      <c r="N33" s="16">
        <f t="shared" si="7"/>
        <v>-0.12361631795221699</v>
      </c>
      <c r="O33" s="16">
        <f t="shared" si="8"/>
        <v>-0.39266676116081334</v>
      </c>
      <c r="P33" s="16">
        <f t="shared" si="9"/>
        <v>0.76184960277518099</v>
      </c>
      <c r="Q33" s="16">
        <f t="shared" si="10"/>
        <v>-0.4631025643946195</v>
      </c>
      <c r="R33" s="16">
        <f t="shared" si="11"/>
        <v>-0.42621054155081184</v>
      </c>
      <c r="S33" s="16">
        <f t="shared" si="12"/>
        <v>1.1502496219503073</v>
      </c>
      <c r="T33" s="16">
        <f t="shared" si="13"/>
        <v>-0.93230293305436163</v>
      </c>
      <c r="U33" s="16">
        <f t="shared" si="14"/>
        <v>-0.21456902660367325</v>
      </c>
      <c r="X33" s="211">
        <f>Y32*-1</f>
        <v>4.5906616869395966E-3</v>
      </c>
      <c r="Y33" s="211">
        <f>X32</f>
        <v>0.99998946285712231</v>
      </c>
      <c r="AA33" s="211">
        <f>X10</f>
        <v>2.5272137364849905</v>
      </c>
      <c r="AB33" s="211">
        <f>X11</f>
        <v>-49.954067064311943</v>
      </c>
      <c r="AD33" s="211">
        <f>SIN(W32*$X$16)</f>
        <v>4.0816457534883631E-2</v>
      </c>
      <c r="AE33" s="211">
        <f>AD32</f>
        <v>0.99916666117034902</v>
      </c>
      <c r="AG33" s="213">
        <v>0.48615965412233297</v>
      </c>
      <c r="AH33" s="213">
        <v>-50.01559031268507</v>
      </c>
      <c r="AJ33" s="211">
        <v>-5.5511151231257827E-17</v>
      </c>
      <c r="AK33" s="211">
        <v>-50.016117339659665</v>
      </c>
    </row>
    <row r="34" spans="2:37">
      <c r="B34">
        <v>27</v>
      </c>
      <c r="C34" s="204">
        <v>169</v>
      </c>
      <c r="D34" s="204">
        <v>110</v>
      </c>
      <c r="F34" s="5">
        <v>26</v>
      </c>
      <c r="G34" s="16">
        <f t="shared" si="16"/>
        <v>14.212670403551895</v>
      </c>
      <c r="H34" s="16">
        <f t="shared" si="17"/>
        <v>413.58605006878247</v>
      </c>
      <c r="I34" s="16">
        <f t="shared" si="1"/>
        <v>-11</v>
      </c>
      <c r="J34" s="16">
        <f t="shared" si="2"/>
        <v>-9</v>
      </c>
      <c r="L34" s="16">
        <f t="shared" si="5"/>
        <v>-0.10312455703433833</v>
      </c>
      <c r="M34" s="16">
        <f t="shared" si="6"/>
        <v>0.18210709924105981</v>
      </c>
      <c r="N34" s="16">
        <f t="shared" si="7"/>
        <v>6.6356364613979646E-2</v>
      </c>
      <c r="O34" s="16">
        <f t="shared" si="8"/>
        <v>-0.4380223166872963</v>
      </c>
      <c r="P34" s="16">
        <f t="shared" si="9"/>
        <v>0.37177805244204554</v>
      </c>
      <c r="Q34" s="16">
        <f t="shared" si="10"/>
        <v>0.25394220956343988</v>
      </c>
      <c r="R34" s="16">
        <f t="shared" si="11"/>
        <v>-0.7680826058083533</v>
      </c>
      <c r="S34" s="16">
        <f t="shared" si="12"/>
        <v>0.43650608297516913</v>
      </c>
      <c r="T34" s="16">
        <f t="shared" si="13"/>
        <v>0.5302859751812804</v>
      </c>
      <c r="U34" s="16">
        <f t="shared" si="14"/>
        <v>-1.0395793370105351</v>
      </c>
    </row>
    <row r="35" spans="2:37">
      <c r="B35">
        <v>28</v>
      </c>
      <c r="C35" s="204">
        <v>148</v>
      </c>
      <c r="D35" s="204">
        <v>101</v>
      </c>
      <c r="F35" s="5">
        <v>27</v>
      </c>
      <c r="G35" s="16">
        <f t="shared" si="16"/>
        <v>22.847319317591726</v>
      </c>
      <c r="H35" s="16">
        <f t="shared" si="17"/>
        <v>436.43336938637418</v>
      </c>
      <c r="I35" s="16">
        <f t="shared" si="1"/>
        <v>-21</v>
      </c>
      <c r="J35" s="16">
        <f t="shared" si="2"/>
        <v>-9</v>
      </c>
      <c r="L35" s="16">
        <f t="shared" si="5"/>
        <v>-0.21160526719339764</v>
      </c>
      <c r="M35" s="16">
        <f t="shared" si="6"/>
        <v>0.21985127880786298</v>
      </c>
      <c r="N35" s="16">
        <f t="shared" si="7"/>
        <v>0.4522865192813082</v>
      </c>
      <c r="O35" s="16">
        <f t="shared" si="8"/>
        <v>-0.73744047884616726</v>
      </c>
      <c r="P35" s="16">
        <f t="shared" si="9"/>
        <v>-0.25329291660104947</v>
      </c>
      <c r="Q35" s="16">
        <f t="shared" si="10"/>
        <v>1.2082050551651742</v>
      </c>
      <c r="R35" s="16">
        <f t="shared" si="11"/>
        <v>-0.37988055856476871</v>
      </c>
      <c r="S35" s="16">
        <f t="shared" si="12"/>
        <v>-1.2831370514501177</v>
      </c>
      <c r="T35" s="16">
        <f t="shared" si="13"/>
        <v>1.1732880671466117</v>
      </c>
      <c r="U35" s="16">
        <f t="shared" si="14"/>
        <v>0.81200827489222194</v>
      </c>
      <c r="W35" s="153" t="s">
        <v>11</v>
      </c>
      <c r="X35" s="34">
        <f>(1/$X$24)*AJ32</f>
        <v>-0.99999999999999989</v>
      </c>
    </row>
    <row r="36" spans="2:37">
      <c r="B36">
        <v>29</v>
      </c>
      <c r="C36" s="204">
        <v>109</v>
      </c>
      <c r="D36" s="204">
        <v>103</v>
      </c>
      <c r="F36" s="5">
        <v>28</v>
      </c>
      <c r="G36" s="16">
        <f t="shared" si="16"/>
        <v>39.05124837953327</v>
      </c>
      <c r="H36" s="16">
        <f t="shared" si="17"/>
        <v>475.48461776590744</v>
      </c>
      <c r="I36" s="16">
        <f t="shared" si="1"/>
        <v>-39</v>
      </c>
      <c r="J36" s="16">
        <f t="shared" si="2"/>
        <v>2</v>
      </c>
      <c r="L36" s="16">
        <f t="shared" si="5"/>
        <v>-0.40458851854887612</v>
      </c>
      <c r="M36" s="16">
        <f t="shared" si="6"/>
        <v>-9.3747549401428959E-2</v>
      </c>
      <c r="N36" s="16">
        <f t="shared" si="7"/>
        <v>1.1310717922530313</v>
      </c>
      <c r="O36" s="16">
        <f t="shared" si="8"/>
        <v>0.34170141147496075</v>
      </c>
      <c r="P36" s="16">
        <f t="shared" si="9"/>
        <v>-1.6296490884806438</v>
      </c>
      <c r="Q36" s="16">
        <f t="shared" si="10"/>
        <v>-0.65368668257765439</v>
      </c>
      <c r="R36" s="16">
        <f t="shared" si="11"/>
        <v>1.8103480989495822</v>
      </c>
      <c r="S36" s="16">
        <f t="shared" si="12"/>
        <v>0.90903137374719356</v>
      </c>
      <c r="T36" s="16">
        <f t="shared" si="13"/>
        <v>-1.6590617423187388</v>
      </c>
      <c r="U36" s="16">
        <f t="shared" si="14"/>
        <v>-0.99233046051845009</v>
      </c>
      <c r="W36" s="153" t="s">
        <v>12</v>
      </c>
      <c r="X36" s="34">
        <f>(1/$X$24)*AK32</f>
        <v>2.6208768353607679E-18</v>
      </c>
    </row>
    <row r="37" spans="2:37">
      <c r="B37">
        <v>30</v>
      </c>
      <c r="C37" s="204">
        <v>95</v>
      </c>
      <c r="D37" s="204">
        <v>107</v>
      </c>
      <c r="F37" s="5">
        <v>29</v>
      </c>
      <c r="G37" s="16">
        <f t="shared" si="16"/>
        <v>14.560219778561036</v>
      </c>
      <c r="H37" s="16">
        <f t="shared" si="17"/>
        <v>490.04483754446846</v>
      </c>
      <c r="I37" s="16">
        <f t="shared" si="1"/>
        <v>-14</v>
      </c>
      <c r="J37" s="16">
        <f t="shared" si="2"/>
        <v>4</v>
      </c>
      <c r="L37" s="16">
        <f t="shared" si="5"/>
        <v>-0.13800256021923246</v>
      </c>
      <c r="M37" s="16">
        <f t="shared" si="6"/>
        <v>-0.18340552023145285</v>
      </c>
      <c r="N37" s="16">
        <f t="shared" si="7"/>
        <v>0.22835534434573362</v>
      </c>
      <c r="O37" s="16">
        <f t="shared" si="8"/>
        <v>0.56409661956199963</v>
      </c>
      <c r="P37" s="16">
        <f t="shared" si="9"/>
        <v>9.1101872593371283E-2</v>
      </c>
      <c r="Q37" s="16">
        <f t="shared" si="10"/>
        <v>-0.75769173049525684</v>
      </c>
      <c r="R37" s="16">
        <f t="shared" si="11"/>
        <v>-0.70619753256732176</v>
      </c>
      <c r="S37" s="16">
        <f t="shared" si="12"/>
        <v>0.45278318680410462</v>
      </c>
      <c r="T37" s="16">
        <f t="shared" si="13"/>
        <v>1.2133514082892067</v>
      </c>
      <c r="U37" s="16">
        <f t="shared" si="14"/>
        <v>0.33552902785576971</v>
      </c>
      <c r="W37" s="153" t="s">
        <v>13</v>
      </c>
      <c r="X37" s="34">
        <f>(1/$X$24)*AJ33</f>
        <v>-5.2417536707215355E-19</v>
      </c>
    </row>
    <row r="38" spans="2:37">
      <c r="B38">
        <v>31</v>
      </c>
      <c r="C38" s="204">
        <v>84</v>
      </c>
      <c r="D38" s="204">
        <v>118</v>
      </c>
      <c r="F38" s="5">
        <v>30</v>
      </c>
      <c r="G38" s="16">
        <f t="shared" si="16"/>
        <v>15.556349186104045</v>
      </c>
      <c r="H38" s="16">
        <f t="shared" si="17"/>
        <v>505.60118673057252</v>
      </c>
      <c r="I38" s="16">
        <f t="shared" si="1"/>
        <v>-11</v>
      </c>
      <c r="J38" s="16">
        <f t="shared" si="2"/>
        <v>11</v>
      </c>
      <c r="L38" s="16">
        <f t="shared" si="5"/>
        <v>-0.10105941102918309</v>
      </c>
      <c r="M38" s="16">
        <f t="shared" si="6"/>
        <v>-0.19220385195055503</v>
      </c>
      <c r="N38" s="16">
        <f t="shared" si="7"/>
        <v>2.6951099282091735E-2</v>
      </c>
      <c r="O38" s="16">
        <f t="shared" si="8"/>
        <v>0.41334510563760885</v>
      </c>
      <c r="P38" s="16">
        <f t="shared" si="9"/>
        <v>0.44392221243278174</v>
      </c>
      <c r="Q38" s="16">
        <f t="shared" si="10"/>
        <v>-0.10428063780571674</v>
      </c>
      <c r="R38" s="16">
        <f t="shared" si="11"/>
        <v>-0.71935856473783466</v>
      </c>
      <c r="S38" s="16">
        <f t="shared" si="12"/>
        <v>-0.63646285215983489</v>
      </c>
      <c r="T38" s="16">
        <f t="shared" si="13"/>
        <v>0.22180202924408698</v>
      </c>
      <c r="U38" s="16">
        <f t="shared" si="14"/>
        <v>0.99345917497493041</v>
      </c>
      <c r="W38" s="153" t="s">
        <v>14</v>
      </c>
      <c r="X38" s="34">
        <f>(1/$X$24)*AK33</f>
        <v>-0.47228738883147736</v>
      </c>
    </row>
    <row r="39" spans="2:37">
      <c r="B39">
        <v>32</v>
      </c>
      <c r="C39" s="204">
        <v>72</v>
      </c>
      <c r="D39" s="204">
        <v>122</v>
      </c>
      <c r="F39" s="5">
        <v>31</v>
      </c>
      <c r="G39" s="16">
        <f t="shared" si="16"/>
        <v>12.649110640673518</v>
      </c>
      <c r="H39" s="16">
        <f t="shared" si="17"/>
        <v>518.25029737124601</v>
      </c>
      <c r="I39" s="16">
        <f t="shared" si="1"/>
        <v>-12</v>
      </c>
      <c r="J39" s="16">
        <f t="shared" si="2"/>
        <v>4</v>
      </c>
      <c r="L39" s="16">
        <f t="shared" si="5"/>
        <v>-0.10028603319808296</v>
      </c>
      <c r="M39" s="16">
        <f t="shared" si="6"/>
        <v>-0.24060127579260568</v>
      </c>
      <c r="N39" s="16">
        <f t="shared" si="7"/>
        <v>-0.13319155698459315</v>
      </c>
      <c r="O39" s="16">
        <f t="shared" si="8"/>
        <v>0.2645866172724205</v>
      </c>
      <c r="P39" s="16">
        <f t="shared" si="9"/>
        <v>0.61438527747457017</v>
      </c>
      <c r="Q39" s="16">
        <f t="shared" si="10"/>
        <v>0.48810581480601145</v>
      </c>
      <c r="R39" s="16">
        <f t="shared" si="11"/>
        <v>-0.16697956989253188</v>
      </c>
      <c r="S39" s="16">
        <f t="shared" si="12"/>
        <v>-0.86432502339047579</v>
      </c>
      <c r="T39" s="16">
        <f t="shared" si="13"/>
        <v>-0.94461818660674868</v>
      </c>
      <c r="U39" s="16">
        <f t="shared" si="14"/>
        <v>-0.19225760549166571</v>
      </c>
    </row>
    <row r="40" spans="2:37">
      <c r="B40">
        <v>33</v>
      </c>
      <c r="C40" s="204">
        <v>55</v>
      </c>
      <c r="D40" s="204">
        <v>122</v>
      </c>
      <c r="F40" s="5">
        <v>32</v>
      </c>
      <c r="G40" s="16">
        <f t="shared" si="16"/>
        <v>17</v>
      </c>
      <c r="H40" s="16">
        <f t="shared" si="17"/>
        <v>535.25029737124601</v>
      </c>
      <c r="I40" s="16">
        <f t="shared" si="1"/>
        <v>-17</v>
      </c>
      <c r="J40" s="16">
        <f t="shared" si="2"/>
        <v>0</v>
      </c>
      <c r="L40" s="16">
        <f t="shared" si="5"/>
        <v>-0.12378098219533484</v>
      </c>
      <c r="M40" s="16">
        <f t="shared" si="6"/>
        <v>-0.35378261858187887</v>
      </c>
      <c r="N40" s="16">
        <f t="shared" si="7"/>
        <v>-0.38892215792958168</v>
      </c>
      <c r="O40" s="16">
        <f t="shared" si="8"/>
        <v>-4.0723242732052856E-2</v>
      </c>
      <c r="P40" s="16">
        <f t="shared" si="9"/>
        <v>0.5623851691446804</v>
      </c>
      <c r="Q40" s="16">
        <f t="shared" si="10"/>
        <v>1.0135519845573484</v>
      </c>
      <c r="R40" s="16">
        <f t="shared" si="11"/>
        <v>0.90472215207461126</v>
      </c>
      <c r="S40" s="16">
        <f t="shared" si="12"/>
        <v>0.15242916551249941</v>
      </c>
      <c r="T40" s="16">
        <f t="shared" si="13"/>
        <v>-0.87309015323775263</v>
      </c>
      <c r="U40" s="16">
        <f t="shared" si="14"/>
        <v>-1.5369621169308665</v>
      </c>
      <c r="W40">
        <v>2</v>
      </c>
      <c r="X40" s="211">
        <f>COS($X$26)</f>
        <v>0.99998946285712231</v>
      </c>
      <c r="Y40" s="211">
        <f>SIN($X$26)</f>
        <v>-4.5906616869395966E-3</v>
      </c>
      <c r="AA40" s="211">
        <f>Y8</f>
        <v>0.11543242836845932</v>
      </c>
      <c r="AB40" s="211">
        <f>Y9</f>
        <v>0.95046302709327224</v>
      </c>
      <c r="AD40" s="211">
        <f>COS(W40*$X$16)</f>
        <v>0.99666803358860612</v>
      </c>
      <c r="AE40" s="211">
        <f>AD41*-1</f>
        <v>-8.1564887191862015E-2</v>
      </c>
      <c r="AG40" s="211">
        <f t="array" ref="AG40:AH41">MMULT(AA40:AB41,AD40:AE41)</f>
        <v>0.19257222097924842</v>
      </c>
      <c r="AH40" s="211">
        <v>0.93788088321356966</v>
      </c>
      <c r="AJ40" s="211">
        <f t="array" ref="AJ40:AK41">MMULT(X40:Y41,AG40:AH41)</f>
        <v>0.1935162228663494</v>
      </c>
      <c r="AK40" s="211">
        <v>0.93894706346343393</v>
      </c>
    </row>
    <row r="41" spans="2:37">
      <c r="B41">
        <v>34</v>
      </c>
      <c r="C41" s="204">
        <v>42</v>
      </c>
      <c r="D41" s="204">
        <v>117</v>
      </c>
      <c r="F41" s="5">
        <v>33</v>
      </c>
      <c r="G41" s="16">
        <f t="shared" si="16"/>
        <v>13.928388277184119</v>
      </c>
      <c r="H41" s="16">
        <f t="shared" si="17"/>
        <v>549.17868564843013</v>
      </c>
      <c r="I41" s="16">
        <f t="shared" si="1"/>
        <v>-13</v>
      </c>
      <c r="J41" s="16">
        <f t="shared" si="2"/>
        <v>-5</v>
      </c>
      <c r="L41" s="16">
        <f t="shared" si="5"/>
        <v>-7.774872956299686E-2</v>
      </c>
      <c r="M41" s="16">
        <f t="shared" si="6"/>
        <v>-0.25441701780885478</v>
      </c>
      <c r="N41" s="16">
        <f t="shared" si="7"/>
        <v>-0.39168955317943999</v>
      </c>
      <c r="O41" s="16">
        <f t="shared" si="8"/>
        <v>-0.348003169315172</v>
      </c>
      <c r="P41" s="16">
        <f t="shared" si="9"/>
        <v>-6.4342007645012939E-2</v>
      </c>
      <c r="Q41" s="16">
        <f t="shared" si="10"/>
        <v>0.38733613944365969</v>
      </c>
      <c r="R41" s="16">
        <f t="shared" si="11"/>
        <v>0.8208788002794335</v>
      </c>
      <c r="S41" s="16">
        <f t="shared" si="12"/>
        <v>1.0147400137885221</v>
      </c>
      <c r="T41" s="16">
        <f t="shared" si="13"/>
        <v>0.81881249848404503</v>
      </c>
      <c r="U41" s="16">
        <f t="shared" si="14"/>
        <v>0.23934142223917132</v>
      </c>
      <c r="X41" s="211">
        <f>Y40*-1</f>
        <v>4.5906616869395966E-3</v>
      </c>
      <c r="Y41" s="211">
        <f>X40</f>
        <v>0.99998946285712231</v>
      </c>
      <c r="AA41" s="211">
        <f>Y10</f>
        <v>-0.18627161377143359</v>
      </c>
      <c r="AB41" s="211">
        <f>Y11</f>
        <v>-0.25043020453906362</v>
      </c>
      <c r="AD41" s="211">
        <f>SIN(W40*$X$16)</f>
        <v>8.1564887191862015E-2</v>
      </c>
      <c r="AE41" s="211">
        <f>AD40</f>
        <v>0.99666803358860612</v>
      </c>
      <c r="AG41" s="211">
        <v>-0.2060772743936147</v>
      </c>
      <c r="AH41" s="211">
        <v>-0.2344025563448279</v>
      </c>
      <c r="AJ41" s="211">
        <v>-0.20519106901111228</v>
      </c>
      <c r="AK41" s="211">
        <v>-0.23009459257411918</v>
      </c>
    </row>
    <row r="42" spans="2:37">
      <c r="B42">
        <v>35</v>
      </c>
      <c r="C42" s="204">
        <v>32</v>
      </c>
      <c r="D42" s="204">
        <v>111</v>
      </c>
      <c r="F42" s="5">
        <v>34</v>
      </c>
      <c r="G42" s="16">
        <f t="shared" si="16"/>
        <v>11.661903789690601</v>
      </c>
      <c r="H42" s="16">
        <f t="shared" si="17"/>
        <v>560.84058943812079</v>
      </c>
      <c r="I42" s="16">
        <f t="shared" si="1"/>
        <v>-10</v>
      </c>
      <c r="J42" s="16">
        <f t="shared" si="2"/>
        <v>-6</v>
      </c>
      <c r="L42" s="16">
        <f t="shared" si="5"/>
        <v>-4.7834633281875927E-2</v>
      </c>
      <c r="M42" s="16">
        <f t="shared" si="6"/>
        <v>-0.16983537682783459</v>
      </c>
      <c r="N42" s="16">
        <f t="shared" si="7"/>
        <v>-0.30889137116797077</v>
      </c>
      <c r="O42" s="16">
        <f t="shared" si="8"/>
        <v>-0.39217339130386702</v>
      </c>
      <c r="P42" s="16">
        <f t="shared" si="9"/>
        <v>-0.35728052911500846</v>
      </c>
      <c r="Q42" s="16">
        <f t="shared" si="10"/>
        <v>-0.17634313696696835</v>
      </c>
      <c r="R42" s="16">
        <f t="shared" si="11"/>
        <v>0.12979470905655835</v>
      </c>
      <c r="S42" s="16">
        <f t="shared" si="12"/>
        <v>0.49236744982371744</v>
      </c>
      <c r="T42" s="16">
        <f t="shared" si="13"/>
        <v>0.81108701997431687</v>
      </c>
      <c r="U42" s="16">
        <f t="shared" si="14"/>
        <v>0.98203672541046749</v>
      </c>
    </row>
    <row r="43" spans="2:37">
      <c r="B43">
        <v>36</v>
      </c>
      <c r="C43" s="204">
        <v>24</v>
      </c>
      <c r="D43" s="204">
        <v>100</v>
      </c>
      <c r="F43" s="5">
        <v>35</v>
      </c>
      <c r="G43" s="16">
        <f t="shared" si="16"/>
        <v>13.601470508735444</v>
      </c>
      <c r="H43" s="16">
        <f t="shared" si="17"/>
        <v>574.44205994685626</v>
      </c>
      <c r="I43" s="16">
        <f t="shared" si="1"/>
        <v>-8</v>
      </c>
      <c r="J43" s="16">
        <f t="shared" si="2"/>
        <v>-11</v>
      </c>
      <c r="L43" s="16">
        <f t="shared" si="5"/>
        <v>-2.8120825399830462E-2</v>
      </c>
      <c r="M43" s="16">
        <f t="shared" si="6"/>
        <v>-0.10566846145991661</v>
      </c>
      <c r="N43" s="16">
        <f t="shared" si="7"/>
        <v>-0.21350130618832824</v>
      </c>
      <c r="O43" s="16">
        <f t="shared" si="8"/>
        <v>-0.32382848002707104</v>
      </c>
      <c r="P43" s="16">
        <f t="shared" si="9"/>
        <v>-0.40560795794521276</v>
      </c>
      <c r="Q43" s="16">
        <f t="shared" si="10"/>
        <v>-0.43070166775129759</v>
      </c>
      <c r="R43" s="16">
        <f t="shared" si="11"/>
        <v>-0.37968073157015902</v>
      </c>
      <c r="S43" s="16">
        <f t="shared" si="12"/>
        <v>-0.24622281340863375</v>
      </c>
      <c r="T43" s="16">
        <f t="shared" si="13"/>
        <v>-3.9276763295235627E-2</v>
      </c>
      <c r="U43" s="16">
        <f t="shared" si="14"/>
        <v>0.21745165013423901</v>
      </c>
      <c r="W43" s="153" t="s">
        <v>11</v>
      </c>
      <c r="X43" s="34">
        <f>(1/$X$24)*AJ40</f>
        <v>1.8273164022991372E-3</v>
      </c>
    </row>
    <row r="44" spans="2:37">
      <c r="C44" s="204">
        <f>C8</f>
        <v>17</v>
      </c>
      <c r="D44" s="204">
        <f>D8</f>
        <v>75</v>
      </c>
      <c r="F44" s="5">
        <v>36</v>
      </c>
      <c r="G44" s="16">
        <f t="shared" si="16"/>
        <v>25.96150997149434</v>
      </c>
      <c r="H44" s="16">
        <f t="shared" si="17"/>
        <v>600.40356991835063</v>
      </c>
      <c r="I44" s="16">
        <f t="shared" si="1"/>
        <v>-7</v>
      </c>
      <c r="J44" s="16">
        <f t="shared" si="2"/>
        <v>-25</v>
      </c>
      <c r="L44" s="16">
        <f t="shared" si="5"/>
        <v>-9.8900427645371315E-3</v>
      </c>
      <c r="M44" s="16">
        <f t="shared" si="6"/>
        <v>-3.8834636266743307E-2</v>
      </c>
      <c r="N44" s="16">
        <f t="shared" si="7"/>
        <v>-8.471040145670862E-2</v>
      </c>
      <c r="O44" s="16">
        <f t="shared" si="8"/>
        <v>-0.14415188638239379</v>
      </c>
      <c r="P44" s="16">
        <f t="shared" si="9"/>
        <v>-0.2127984561716198</v>
      </c>
      <c r="Q44" s="16">
        <f t="shared" si="10"/>
        <v>-0.28561418975928637</v>
      </c>
      <c r="R44" s="16">
        <f t="shared" si="11"/>
        <v>-0.35725731569532082</v>
      </c>
      <c r="S44" s="16">
        <f t="shared" si="12"/>
        <v>-0.42247208517568746</v>
      </c>
      <c r="T44" s="16">
        <f t="shared" si="13"/>
        <v>-0.47647433444113846</v>
      </c>
      <c r="U44" s="16">
        <f t="shared" si="14"/>
        <v>-0.51530245163730504</v>
      </c>
      <c r="W44" s="153" t="s">
        <v>12</v>
      </c>
      <c r="X44" s="34">
        <f>(1/$X$24)*AK40</f>
        <v>8.8661991462199771E-3</v>
      </c>
    </row>
    <row r="45" spans="2:37">
      <c r="W45" s="153" t="s">
        <v>13</v>
      </c>
      <c r="X45" s="34">
        <f>(1/$X$24)*AJ41</f>
        <v>-1.9375585181210131E-3</v>
      </c>
    </row>
    <row r="46" spans="2:37">
      <c r="F46" s="5"/>
      <c r="G46" s="209" t="s">
        <v>110</v>
      </c>
      <c r="H46" s="16">
        <f>H44</f>
        <v>600.40356991835063</v>
      </c>
      <c r="K46" s="5"/>
      <c r="L46" s="16">
        <f>($H$46/(2*(L6^2)*(PI()^2)))*(SUM(L9:L44))</f>
        <v>-105.80313047259021</v>
      </c>
      <c r="M46" s="16">
        <f>($H$46/(2*(M6^2)*(PI()^2)))*(SUM(M9:M44))</f>
        <v>0.11543242836845932</v>
      </c>
      <c r="N46" s="16">
        <f>($H$46/(2*(N6^2)*(PI()^2)))*(SUM(N9:N44))</f>
        <v>-7.3693192605664395</v>
      </c>
      <c r="O46" s="16">
        <f>($H$46/(2*(O6^2)*(PI()^2)))*(SUM(O9:O44))</f>
        <v>0.11544172473748948</v>
      </c>
      <c r="P46" s="16">
        <f t="shared" ref="P46:U46" si="19">($H$46/(2*(P6^2)*(PI()^2)))*(SUM(P9:P44))</f>
        <v>-0.52796457532411911</v>
      </c>
      <c r="Q46" s="16">
        <f t="shared" si="19"/>
        <v>2.8386256012751836E-2</v>
      </c>
      <c r="R46" s="16">
        <f t="shared" si="19"/>
        <v>1.1320848279352245</v>
      </c>
      <c r="S46" s="16">
        <f t="shared" si="19"/>
        <v>-0.10794287578909421</v>
      </c>
      <c r="T46" s="16">
        <f t="shared" si="19"/>
        <v>-0.17762935369905195</v>
      </c>
      <c r="U46" s="16">
        <f t="shared" si="19"/>
        <v>0.10052260979809217</v>
      </c>
      <c r="W46" s="153" t="s">
        <v>14</v>
      </c>
      <c r="X46" s="34">
        <f>(1/$X$24)*AK41</f>
        <v>-2.1727151184705064E-3</v>
      </c>
    </row>
    <row r="47" spans="2:37">
      <c r="L47" s="16"/>
    </row>
    <row r="48" spans="2:37">
      <c r="W48">
        <v>3</v>
      </c>
      <c r="X48" s="211">
        <f>COS($X$26)</f>
        <v>0.99998946285712231</v>
      </c>
      <c r="Y48" s="211">
        <f>SIN($X$26)</f>
        <v>-4.5906616869395966E-3</v>
      </c>
      <c r="AA48" s="211">
        <f>Z8</f>
        <v>-7.3693192605664395</v>
      </c>
      <c r="AB48" s="211">
        <f>Z9</f>
        <v>-1.1032994394457847</v>
      </c>
      <c r="AD48" s="211">
        <f>COS(W48*$X$16)</f>
        <v>0.99250828166154059</v>
      </c>
      <c r="AE48" s="211">
        <f>AD49*-1</f>
        <v>-0.12217737447357425</v>
      </c>
      <c r="AG48" s="211">
        <f t="array" ref="AG48:AH49">MMULT(AA48:AB49,AD48:AE49)</f>
        <v>-7.4489086250897438</v>
      </c>
      <c r="AH48" s="211">
        <v>-0.19466975188892754</v>
      </c>
      <c r="AJ48" s="211">
        <f t="array" ref="AJ48:AK49">MMULT(X48:Y49,AG48:AH49)</f>
        <v>-7.449472973241611</v>
      </c>
      <c r="AK48" s="211">
        <v>-0.10599631355993831</v>
      </c>
    </row>
    <row r="49" spans="10:37">
      <c r="J49" s="205" t="s">
        <v>0</v>
      </c>
      <c r="L49" s="8" t="s">
        <v>290</v>
      </c>
      <c r="M49" s="7"/>
      <c r="N49" s="7"/>
      <c r="O49" s="7"/>
      <c r="P49" s="7"/>
      <c r="Q49" s="7"/>
      <c r="R49" s="7"/>
      <c r="S49" s="7"/>
      <c r="T49" s="7"/>
      <c r="U49" s="7"/>
      <c r="X49" s="211">
        <f>Y48*-1</f>
        <v>4.5906616869395966E-3</v>
      </c>
      <c r="Y49" s="211">
        <f>X48</f>
        <v>0.99998946285712231</v>
      </c>
      <c r="AA49" s="211">
        <f>Z10</f>
        <v>2.4989120190769034</v>
      </c>
      <c r="AB49" s="211">
        <f>Z11</f>
        <v>-19.153784726887487</v>
      </c>
      <c r="AD49" s="211">
        <f>SIN(W48*$X$16)</f>
        <v>0.12217737447357425</v>
      </c>
      <c r="AE49" s="211">
        <f>AD48</f>
        <v>0.99250828166154059</v>
      </c>
      <c r="AG49" s="211">
        <v>0.14003174491422854</v>
      </c>
      <c r="AH49" s="211">
        <v>-19.315600476129436</v>
      </c>
      <c r="AJ49" s="211">
        <v>0.10583484994501156</v>
      </c>
      <c r="AK49" s="211">
        <v>-19.316290607859052</v>
      </c>
    </row>
    <row r="50" spans="10:37">
      <c r="L50" s="205">
        <v>1</v>
      </c>
      <c r="M50" s="205">
        <v>2</v>
      </c>
      <c r="N50" s="205">
        <v>3</v>
      </c>
      <c r="O50" s="205">
        <v>4</v>
      </c>
      <c r="P50" s="205">
        <v>5</v>
      </c>
      <c r="Q50" s="205">
        <v>6</v>
      </c>
      <c r="R50" s="205">
        <v>7</v>
      </c>
      <c r="S50" s="205">
        <v>8</v>
      </c>
      <c r="T50" s="205">
        <v>9</v>
      </c>
      <c r="U50" s="205">
        <v>10</v>
      </c>
    </row>
    <row r="51" spans="10:37">
      <c r="W51" s="153" t="s">
        <v>11</v>
      </c>
      <c r="X51" s="34">
        <f>(1/$X$24)*AJ48</f>
        <v>-7.0343167879469842E-2</v>
      </c>
    </row>
    <row r="52" spans="10:37">
      <c r="J52" s="5">
        <v>1</v>
      </c>
      <c r="L52" s="16">
        <f t="shared" ref="L52:U52" si="20">($I9/$G9)*(SIN((2*PI()*L$50*$H9)/$H$46)-SIN((2*PI()*L$50*$H8)/$H$46))</f>
        <v>2.0775877358521336E-2</v>
      </c>
      <c r="M52" s="16">
        <f t="shared" si="20"/>
        <v>4.0635930532619671E-2</v>
      </c>
      <c r="N52" s="16">
        <f t="shared" si="20"/>
        <v>5.8704705904289042E-2</v>
      </c>
      <c r="O52" s="16">
        <f t="shared" si="20"/>
        <v>7.4185711408105579E-2</v>
      </c>
      <c r="P52" s="16">
        <f t="shared" si="20"/>
        <v>8.6396526802800133E-2</v>
      </c>
      <c r="Q52" s="16">
        <f t="shared" si="20"/>
        <v>9.4798885527735757E-2</v>
      </c>
      <c r="R52" s="16">
        <f t="shared" si="20"/>
        <v>9.9022402102015433E-2</v>
      </c>
      <c r="S52" s="16">
        <f t="shared" si="20"/>
        <v>9.8880899135616693E-2</v>
      </c>
      <c r="T52" s="16">
        <f t="shared" si="20"/>
        <v>9.4380614239426369E-2</v>
      </c>
      <c r="U52" s="16">
        <f t="shared" si="20"/>
        <v>8.5719925064294156E-2</v>
      </c>
      <c r="W52" s="153" t="s">
        <v>12</v>
      </c>
      <c r="X52" s="34">
        <f>(1/$X$24)*AK48</f>
        <v>-1.0008918088747914E-3</v>
      </c>
    </row>
    <row r="53" spans="10:37">
      <c r="J53" s="5">
        <v>2</v>
      </c>
      <c r="L53" s="16">
        <f t="shared" ref="L53:U87" si="21">($I10/$G10)*(SIN((2*PI()*L$50*$H10)/$H$46)-SIN((2*PI()*L$50*$H9)/$H$46))</f>
        <v>6.0195848778149014E-2</v>
      </c>
      <c r="M53" s="16">
        <f t="shared" si="21"/>
        <v>0.10529498562489191</v>
      </c>
      <c r="N53" s="16">
        <f t="shared" si="21"/>
        <v>0.12246303577525047</v>
      </c>
      <c r="O53" s="16">
        <f t="shared" si="21"/>
        <v>0.10308564521495997</v>
      </c>
      <c r="P53" s="16">
        <f t="shared" si="21"/>
        <v>4.4156585208406686E-2</v>
      </c>
      <c r="Q53" s="16">
        <f t="shared" si="21"/>
        <v>-5.1094317693486768E-2</v>
      </c>
      <c r="R53" s="16">
        <f t="shared" si="21"/>
        <v>-0.17342468304574846</v>
      </c>
      <c r="S53" s="16">
        <f t="shared" si="21"/>
        <v>-0.30863424595321132</v>
      </c>
      <c r="T53" s="16">
        <f t="shared" si="21"/>
        <v>-0.4393211402987891</v>
      </c>
      <c r="U53" s="16">
        <f t="shared" si="21"/>
        <v>-0.54711732110816347</v>
      </c>
      <c r="W53" s="153" t="s">
        <v>13</v>
      </c>
      <c r="X53" s="34">
        <f>(1/$X$24)*AJ49</f>
        <v>9.9936715576013279E-4</v>
      </c>
    </row>
    <row r="54" spans="10:37">
      <c r="J54" s="5">
        <v>3</v>
      </c>
      <c r="L54" s="16">
        <f t="shared" si="21"/>
        <v>0.11276562917677364</v>
      </c>
      <c r="M54" s="16">
        <f t="shared" si="21"/>
        <v>0.15415415785618944</v>
      </c>
      <c r="N54" s="16">
        <f t="shared" si="21"/>
        <v>7.8455555283019118E-2</v>
      </c>
      <c r="O54" s="16">
        <f t="shared" si="21"/>
        <v>-0.11678833310462274</v>
      </c>
      <c r="P54" s="16">
        <f t="shared" si="21"/>
        <v>-0.38693729278138694</v>
      </c>
      <c r="Q54" s="16">
        <f t="shared" si="21"/>
        <v>-0.65166246504909608</v>
      </c>
      <c r="R54" s="16">
        <f t="shared" si="21"/>
        <v>-0.81850013180004844</v>
      </c>
      <c r="S54" s="16">
        <f t="shared" si="21"/>
        <v>-0.81168475745431068</v>
      </c>
      <c r="T54" s="16">
        <f t="shared" si="21"/>
        <v>-0.59763932536764763</v>
      </c>
      <c r="U54" s="16">
        <f t="shared" si="21"/>
        <v>-0.19927801748210164</v>
      </c>
      <c r="W54" s="153" t="s">
        <v>14</v>
      </c>
      <c r="X54" s="34">
        <f>(1/$X$24)*AK49</f>
        <v>-0.18239801364713087</v>
      </c>
    </row>
    <row r="55" spans="10:37">
      <c r="J55" s="5">
        <v>4</v>
      </c>
      <c r="L55" s="16">
        <f t="shared" si="21"/>
        <v>0.11826950892817852</v>
      </c>
      <c r="M55" s="16">
        <f t="shared" si="21"/>
        <v>8.9356097400841175E-2</v>
      </c>
      <c r="N55" s="16">
        <f t="shared" si="21"/>
        <v>-0.13607915408491997</v>
      </c>
      <c r="O55" s="16">
        <f t="shared" si="21"/>
        <v>-0.46701483621090362</v>
      </c>
      <c r="P55" s="16">
        <f t="shared" si="21"/>
        <v>-0.71099379499550475</v>
      </c>
      <c r="Q55" s="16">
        <f t="shared" si="21"/>
        <v>-0.67707974565487272</v>
      </c>
      <c r="R55" s="16">
        <f t="shared" si="21"/>
        <v>-0.28995387629248409</v>
      </c>
      <c r="S55" s="16">
        <f t="shared" si="21"/>
        <v>0.34663046597469105</v>
      </c>
      <c r="T55" s="16">
        <f t="shared" si="21"/>
        <v>0.97577011794792912</v>
      </c>
      <c r="U55" s="16">
        <f t="shared" si="21"/>
        <v>1.2972314537950169</v>
      </c>
    </row>
    <row r="56" spans="10:37">
      <c r="J56" s="5">
        <v>5</v>
      </c>
      <c r="L56" s="16">
        <f t="shared" si="21"/>
        <v>0.12337837430893134</v>
      </c>
      <c r="M56" s="16">
        <f t="shared" si="21"/>
        <v>-1.2576595985682852E-2</v>
      </c>
      <c r="N56" s="16">
        <f t="shared" si="21"/>
        <v>-0.39225437895991627</v>
      </c>
      <c r="O56" s="16">
        <f t="shared" si="21"/>
        <v>-0.69488485568024616</v>
      </c>
      <c r="P56" s="16">
        <f t="shared" si="21"/>
        <v>-0.5519958348818127</v>
      </c>
      <c r="Q56" s="16">
        <f t="shared" si="21"/>
        <v>0.10826422153473865</v>
      </c>
      <c r="R56" s="16">
        <f t="shared" si="21"/>
        <v>0.92052045656554293</v>
      </c>
      <c r="S56" s="16">
        <f t="shared" si="21"/>
        <v>1.2925483154747184</v>
      </c>
      <c r="T56" s="16">
        <f t="shared" si="21"/>
        <v>0.84011922395321292</v>
      </c>
      <c r="U56" s="16">
        <f t="shared" si="21"/>
        <v>-0.27449506349329744</v>
      </c>
      <c r="W56">
        <v>4</v>
      </c>
      <c r="X56" s="211">
        <f>COS($X$26)</f>
        <v>0.99998946285712231</v>
      </c>
      <c r="Y56" s="211">
        <f>SIN($X$26)</f>
        <v>-4.5906616869395966E-3</v>
      </c>
      <c r="AA56" s="211">
        <f>AA8</f>
        <v>0.11544172473748948</v>
      </c>
      <c r="AB56" s="211">
        <f>AA9</f>
        <v>-0.19855138054415891</v>
      </c>
      <c r="AD56" s="211">
        <f>COS(W56*$X$16)</f>
        <v>0.98669433835475762</v>
      </c>
      <c r="AE56" s="211">
        <f>AD57*-1</f>
        <v>-0.16258623145477921</v>
      </c>
      <c r="AG56" s="211">
        <f t="array" ref="AG56:AH57">MMULT(AA56:AB57,AD56:AE57)</f>
        <v>8.1623975495570669E-2</v>
      </c>
      <c r="AH56" s="211">
        <v>-0.21467875803315095</v>
      </c>
      <c r="AJ56" s="211">
        <f t="array" ref="AJ56:AK57">MMULT(X56:Y57,AG56:AH57)</f>
        <v>8.0489466044605218E-2</v>
      </c>
      <c r="AK56" s="211">
        <v>-0.21505421539244576</v>
      </c>
    </row>
    <row r="57" spans="10:37">
      <c r="J57" s="5">
        <v>6</v>
      </c>
      <c r="L57" s="16">
        <f t="shared" si="21"/>
        <v>9.3349958344447787E-2</v>
      </c>
      <c r="M57" s="16">
        <f t="shared" si="21"/>
        <v>-0.12555842595527961</v>
      </c>
      <c r="N57" s="16">
        <f t="shared" si="21"/>
        <v>-0.48623450044766009</v>
      </c>
      <c r="O57" s="16">
        <f t="shared" si="21"/>
        <v>-0.47010153546122424</v>
      </c>
      <c r="P57" s="16">
        <f t="shared" si="21"/>
        <v>0.14564664716361975</v>
      </c>
      <c r="Q57" s="16">
        <f t="shared" si="21"/>
        <v>0.88007521292576096</v>
      </c>
      <c r="R57" s="16">
        <f t="shared" si="21"/>
        <v>0.92973400710411302</v>
      </c>
      <c r="S57" s="16">
        <f t="shared" si="21"/>
        <v>3.1399063384531911E-2</v>
      </c>
      <c r="T57" s="16">
        <f t="shared" si="21"/>
        <v>-1.1086993721345706</v>
      </c>
      <c r="U57" s="16">
        <f t="shared" si="21"/>
        <v>-1.3791889763063223</v>
      </c>
      <c r="X57" s="211">
        <f>Y56*-1</f>
        <v>4.5906616869395966E-3</v>
      </c>
      <c r="Y57" s="211">
        <f>X56</f>
        <v>0.99998946285712231</v>
      </c>
      <c r="AA57" s="211">
        <f>AA10</f>
        <v>0.23028345391207206</v>
      </c>
      <c r="AB57" s="211">
        <f>AA11</f>
        <v>0.12133532574228914</v>
      </c>
      <c r="AD57" s="211">
        <f>SIN(W56*$X$16)</f>
        <v>0.16258623145477921</v>
      </c>
      <c r="AE57" s="211">
        <f>AD56</f>
        <v>0.98669433835475762</v>
      </c>
      <c r="AG57" s="211">
        <v>0.24694683354659711</v>
      </c>
      <c r="AH57" s="211">
        <v>8.2279960014392833E-2</v>
      </c>
      <c r="AJ57" s="211">
        <v>0.24731893948957204</v>
      </c>
      <c r="AK57" s="211">
        <v>8.1293575469195634E-2</v>
      </c>
    </row>
    <row r="58" spans="10:37">
      <c r="J58" s="5">
        <v>7</v>
      </c>
      <c r="L58" s="16">
        <f t="shared" si="21"/>
        <v>6.4392161156632544E-2</v>
      </c>
      <c r="M58" s="16">
        <f t="shared" si="21"/>
        <v>-0.207101683008551</v>
      </c>
      <c r="N58" s="16">
        <f t="shared" si="21"/>
        <v>-0.44511784826359774</v>
      </c>
      <c r="O58" s="16">
        <f t="shared" si="21"/>
        <v>-7.5020646997055948E-2</v>
      </c>
      <c r="P58" s="16">
        <f t="shared" si="21"/>
        <v>0.65211167418732341</v>
      </c>
      <c r="Q58" s="16">
        <f t="shared" si="21"/>
        <v>0.74457198591057483</v>
      </c>
      <c r="R58" s="16">
        <f t="shared" si="21"/>
        <v>-0.18510586512623042</v>
      </c>
      <c r="S58" s="16">
        <f t="shared" si="21"/>
        <v>-1.1315592532890049</v>
      </c>
      <c r="T58" s="16">
        <f t="shared" si="21"/>
        <v>-0.7956127777961467</v>
      </c>
      <c r="U58" s="16">
        <f t="shared" si="21"/>
        <v>0.64548765090530213</v>
      </c>
    </row>
    <row r="59" spans="10:37">
      <c r="J59" s="5">
        <v>8</v>
      </c>
      <c r="L59" s="16">
        <f t="shared" si="21"/>
        <v>3.076829509229825E-2</v>
      </c>
      <c r="M59" s="16">
        <f t="shared" si="21"/>
        <v>-0.21965796328252599</v>
      </c>
      <c r="N59" s="16">
        <f t="shared" si="21"/>
        <v>-0.25178507856000037</v>
      </c>
      <c r="O59" s="16">
        <f t="shared" si="21"/>
        <v>0.26871639525805652</v>
      </c>
      <c r="P59" s="16">
        <f t="shared" si="21"/>
        <v>0.57276978618300278</v>
      </c>
      <c r="Q59" s="16">
        <f t="shared" si="21"/>
        <v>-5.9619212534464616E-2</v>
      </c>
      <c r="R59" s="16">
        <f t="shared" si="21"/>
        <v>-0.80776619972965857</v>
      </c>
      <c r="S59" s="16">
        <f t="shared" si="21"/>
        <v>-0.36680752901597613</v>
      </c>
      <c r="T59" s="16">
        <f t="shared" si="21"/>
        <v>0.79294745971275071</v>
      </c>
      <c r="U59" s="16">
        <f t="shared" si="21"/>
        <v>0.85454557468144476</v>
      </c>
      <c r="W59" s="153" t="s">
        <v>11</v>
      </c>
      <c r="X59" s="34">
        <f>(1/$X$24)*AJ56</f>
        <v>7.600381990567588E-4</v>
      </c>
    </row>
    <row r="60" spans="10:37">
      <c r="J60" s="5">
        <v>9</v>
      </c>
      <c r="L60" s="16">
        <f t="shared" si="21"/>
        <v>-1.9749099314979701E-2</v>
      </c>
      <c r="M60" s="16">
        <f t="shared" si="21"/>
        <v>-0.79002253050493709</v>
      </c>
      <c r="N60" s="16">
        <f t="shared" si="21"/>
        <v>0.16747731188249959</v>
      </c>
      <c r="O60" s="16">
        <f t="shared" si="21"/>
        <v>1.4295731296786827</v>
      </c>
      <c r="P60" s="16">
        <f t="shared" si="21"/>
        <v>-0.41134969727796333</v>
      </c>
      <c r="Q60" s="16">
        <f t="shared" si="21"/>
        <v>-1.8013146745993431</v>
      </c>
      <c r="R60" s="16">
        <f t="shared" si="21"/>
        <v>0.66250629220739277</v>
      </c>
      <c r="S60" s="16">
        <f t="shared" si="21"/>
        <v>1.8463203268534192</v>
      </c>
      <c r="T60" s="16">
        <f t="shared" si="21"/>
        <v>-0.81971284925235421</v>
      </c>
      <c r="U60" s="16">
        <f t="shared" si="21"/>
        <v>-1.5755557506069384</v>
      </c>
      <c r="W60" s="153" t="s">
        <v>12</v>
      </c>
      <c r="X60" s="34">
        <f>(1/$X$24)*AK56</f>
        <v>-2.0306932894281998E-3</v>
      </c>
    </row>
    <row r="61" spans="10:37">
      <c r="J61" s="5">
        <v>10</v>
      </c>
      <c r="L61" s="16">
        <f t="shared" si="21"/>
        <v>-3.6960569874791155E-2</v>
      </c>
      <c r="M61" s="16">
        <f t="shared" si="21"/>
        <v>-0.18199945723285635</v>
      </c>
      <c r="N61" s="16">
        <f t="shared" si="21"/>
        <v>0.28472608774426805</v>
      </c>
      <c r="O61" s="16">
        <f t="shared" si="21"/>
        <v>0.11754778894295581</v>
      </c>
      <c r="P61" s="16">
        <f t="shared" si="21"/>
        <v>-0.56120825312113076</v>
      </c>
      <c r="Q61" s="16">
        <f t="shared" si="21"/>
        <v>0.25537132510118177</v>
      </c>
      <c r="R61" s="16">
        <f t="shared" si="21"/>
        <v>0.57908640429812508</v>
      </c>
      <c r="S61" s="16">
        <f t="shared" si="21"/>
        <v>-0.7510700358639989</v>
      </c>
      <c r="T61" s="16">
        <f t="shared" si="21"/>
        <v>-0.18795556828649149</v>
      </c>
      <c r="U61" s="16">
        <f t="shared" si="21"/>
        <v>1.0390623028509594</v>
      </c>
      <c r="W61" s="153" t="s">
        <v>13</v>
      </c>
      <c r="X61" s="34">
        <f>(1/$X$24)*AJ57</f>
        <v>2.3353595271474732E-3</v>
      </c>
    </row>
    <row r="62" spans="10:37">
      <c r="J62" s="5">
        <v>11</v>
      </c>
      <c r="L62" s="16">
        <f t="shared" si="21"/>
        <v>-4.7224030372801082E-2</v>
      </c>
      <c r="M62" s="16">
        <f t="shared" si="21"/>
        <v>-0.12355921066301778</v>
      </c>
      <c r="N62" s="16">
        <f t="shared" si="21"/>
        <v>0.30759586941411371</v>
      </c>
      <c r="O62" s="16">
        <f t="shared" si="21"/>
        <v>-0.1235801665306393</v>
      </c>
      <c r="P62" s="16">
        <f t="shared" si="21"/>
        <v>-0.36794797406171292</v>
      </c>
      <c r="Q62" s="16">
        <f t="shared" si="21"/>
        <v>0.57808997006993545</v>
      </c>
      <c r="R62" s="16">
        <f t="shared" si="21"/>
        <v>-9.7320260694477523E-2</v>
      </c>
      <c r="S62" s="16">
        <f t="shared" si="21"/>
        <v>-0.65524619510667304</v>
      </c>
      <c r="T62" s="16">
        <f t="shared" si="21"/>
        <v>0.77929471650493132</v>
      </c>
      <c r="U62" s="16">
        <f t="shared" si="21"/>
        <v>2.6028787925199269E-2</v>
      </c>
      <c r="W62" s="153" t="s">
        <v>14</v>
      </c>
      <c r="X62" s="34">
        <f>(1/$X$24)*AK57</f>
        <v>7.6763116629760975E-4</v>
      </c>
    </row>
    <row r="63" spans="10:37">
      <c r="J63" s="5">
        <v>12</v>
      </c>
      <c r="L63" s="16">
        <f t="shared" si="21"/>
        <v>-7.7692761232012256E-2</v>
      </c>
      <c r="M63" s="16">
        <f t="shared" si="21"/>
        <v>-9.3963626972754094E-2</v>
      </c>
      <c r="N63" s="16">
        <f t="shared" si="21"/>
        <v>0.39184350318943112</v>
      </c>
      <c r="O63" s="16">
        <f t="shared" si="21"/>
        <v>-0.40762376959237495</v>
      </c>
      <c r="P63" s="16">
        <f t="shared" si="21"/>
        <v>-6.6003487764050572E-2</v>
      </c>
      <c r="Q63" s="16">
        <f t="shared" si="21"/>
        <v>0.69026397904657422</v>
      </c>
      <c r="R63" s="16">
        <f t="shared" si="21"/>
        <v>-0.81948139263957953</v>
      </c>
      <c r="S63" s="16">
        <f t="shared" si="21"/>
        <v>0.1588196042197485</v>
      </c>
      <c r="T63" s="16">
        <f t="shared" si="21"/>
        <v>0.8223771630586858</v>
      </c>
      <c r="U63" s="16">
        <f t="shared" si="21"/>
        <v>-1.2186936516089166</v>
      </c>
    </row>
    <row r="64" spans="10:37">
      <c r="J64" s="5">
        <v>13</v>
      </c>
      <c r="L64" s="16">
        <f t="shared" si="21"/>
        <v>-0.10801019293612046</v>
      </c>
      <c r="M64" s="16">
        <f t="shared" si="21"/>
        <v>-1.5993834641408911E-2</v>
      </c>
      <c r="N64" s="16">
        <f t="shared" si="21"/>
        <v>0.35425377971009137</v>
      </c>
      <c r="O64" s="16">
        <f t="shared" si="21"/>
        <v>-0.61439995332619546</v>
      </c>
      <c r="P64" s="16">
        <f t="shared" si="21"/>
        <v>0.46742231594330585</v>
      </c>
      <c r="Q64" s="16">
        <f t="shared" si="21"/>
        <v>0.13876815357195904</v>
      </c>
      <c r="R64" s="16">
        <f t="shared" si="21"/>
        <v>-0.8582323908423648</v>
      </c>
      <c r="S64" s="16">
        <f t="shared" si="21"/>
        <v>1.1503564747492945</v>
      </c>
      <c r="T64" s="16">
        <f t="shared" si="21"/>
        <v>-0.68417912011013882</v>
      </c>
      <c r="U64" s="16">
        <f t="shared" si="21"/>
        <v>-0.35774643340300172</v>
      </c>
      <c r="W64">
        <v>5</v>
      </c>
      <c r="X64" s="211">
        <f>COS($X$26)</f>
        <v>0.99998946285712231</v>
      </c>
      <c r="Y64" s="211">
        <f>SIN($X$26)</f>
        <v>-4.5906616869395966E-3</v>
      </c>
      <c r="AA64" s="211">
        <f>AB8</f>
        <v>-0.52796457532411911</v>
      </c>
      <c r="AB64" s="211">
        <f>AB9</f>
        <v>-0.14616022060086545</v>
      </c>
      <c r="AD64" s="211">
        <f>COS(W64*$X$16)</f>
        <v>0.97923589363767904</v>
      </c>
      <c r="AE64" s="211">
        <f>AD65*-1</f>
        <v>-0.20272410959630838</v>
      </c>
      <c r="AG64" s="211">
        <f t="array" ref="AG64:AH65">MMULT(AA64:AB65,AD64:AE65)</f>
        <v>-0.54663206330626191</v>
      </c>
      <c r="AH64" s="211">
        <v>-3.6094185803393658E-2</v>
      </c>
      <c r="AJ64" s="211">
        <f t="array" ref="AJ64:AK65">MMULT(X64:Y65,AG64:AH65)</f>
        <v>-0.54584376319281436</v>
      </c>
      <c r="AK64" s="211">
        <v>-4.7705512825459047E-2</v>
      </c>
    </row>
    <row r="65" spans="10:37">
      <c r="J65" s="5">
        <v>14</v>
      </c>
      <c r="L65" s="16">
        <f t="shared" si="21"/>
        <v>-0.11584950369042808</v>
      </c>
      <c r="M65" s="16">
        <f t="shared" si="21"/>
        <v>7.3814985291832766E-2</v>
      </c>
      <c r="N65" s="16">
        <f t="shared" si="21"/>
        <v>0.17050471709959564</v>
      </c>
      <c r="O65" s="16">
        <f t="shared" si="21"/>
        <v>-0.50348227679422497</v>
      </c>
      <c r="P65" s="16">
        <f t="shared" si="21"/>
        <v>0.70788847000800403</v>
      </c>
      <c r="Q65" s="16">
        <f t="shared" si="21"/>
        <v>-0.5896455251040349</v>
      </c>
      <c r="R65" s="16">
        <f t="shared" si="21"/>
        <v>0.10682947001899223</v>
      </c>
      <c r="S65" s="16">
        <f t="shared" si="21"/>
        <v>0.5749714011709921</v>
      </c>
      <c r="T65" s="16">
        <f t="shared" si="21"/>
        <v>-1.1405114011934965</v>
      </c>
      <c r="U65" s="16">
        <f t="shared" si="21"/>
        <v>1.2752165012872763</v>
      </c>
      <c r="X65" s="211">
        <f>Y64*-1</f>
        <v>4.5906616869395966E-3</v>
      </c>
      <c r="Y65" s="211">
        <f>X64</f>
        <v>0.99998946285712231</v>
      </c>
      <c r="AA65" s="211">
        <f>AB10</f>
        <v>-0.6796981943885696</v>
      </c>
      <c r="AB65" s="211">
        <f>AB11</f>
        <v>2.4423409150806488</v>
      </c>
      <c r="AD65" s="211">
        <f>SIN(W64*$X$16)</f>
        <v>0.20272410959630838</v>
      </c>
      <c r="AE65" s="211">
        <f>AD64</f>
        <v>0.97923589363767904</v>
      </c>
      <c r="AG65" s="211">
        <v>-0.17046348144565032</v>
      </c>
      <c r="AH65" s="211">
        <v>2.5294190997985071</v>
      </c>
      <c r="AJ65" s="211">
        <v>-0.1729710881174637</v>
      </c>
      <c r="AK65" s="211">
        <v>2.5292267507521662</v>
      </c>
    </row>
    <row r="66" spans="10:37">
      <c r="J66" s="5">
        <v>15</v>
      </c>
      <c r="L66" s="16">
        <f t="shared" si="21"/>
        <v>-9.9992092209939182E-2</v>
      </c>
      <c r="M66" s="16">
        <f t="shared" si="21"/>
        <v>0.11735839717754137</v>
      </c>
      <c r="N66" s="16">
        <f t="shared" si="21"/>
        <v>-6.6875332809392197E-3</v>
      </c>
      <c r="O66" s="16">
        <f t="shared" si="21"/>
        <v>-0.21727786223666906</v>
      </c>
      <c r="P66" s="16">
        <f t="shared" si="21"/>
        <v>0.48014071969759764</v>
      </c>
      <c r="Q66" s="16">
        <f t="shared" si="21"/>
        <v>-0.67249850828156343</v>
      </c>
      <c r="R66" s="16">
        <f t="shared" si="21"/>
        <v>0.69058779289877514</v>
      </c>
      <c r="S66" s="16">
        <f t="shared" si="21"/>
        <v>-0.4786012856075757</v>
      </c>
      <c r="T66" s="16">
        <f t="shared" si="21"/>
        <v>5.70941176125975E-2</v>
      </c>
      <c r="U66" s="16">
        <f t="shared" si="21"/>
        <v>0.47389718682582388</v>
      </c>
    </row>
    <row r="67" spans="10:37">
      <c r="J67" s="5">
        <v>16</v>
      </c>
      <c r="L67" s="16">
        <f t="shared" si="21"/>
        <v>-9.7190579179094988E-2</v>
      </c>
      <c r="M67" s="16">
        <f t="shared" si="21"/>
        <v>0.1518588635060589</v>
      </c>
      <c r="N67" s="16">
        <f t="shared" si="21"/>
        <v>-0.13211269132054534</v>
      </c>
      <c r="O67" s="16">
        <f t="shared" si="21"/>
        <v>2.499677278937483E-2</v>
      </c>
      <c r="P67" s="16">
        <f t="shared" si="21"/>
        <v>0.15936403207644406</v>
      </c>
      <c r="Q67" s="16">
        <f t="shared" si="21"/>
        <v>-0.38875679698664506</v>
      </c>
      <c r="R67" s="16">
        <f t="shared" si="21"/>
        <v>0.6149039679532482</v>
      </c>
      <c r="S67" s="16">
        <f t="shared" si="21"/>
        <v>-0.78335041787257265</v>
      </c>
      <c r="T67" s="16">
        <f t="shared" si="21"/>
        <v>0.84521309074151085</v>
      </c>
      <c r="U67" s="16">
        <f t="shared" si="21"/>
        <v>-0.76836177633649205</v>
      </c>
      <c r="W67" s="153" t="s">
        <v>11</v>
      </c>
      <c r="X67" s="34">
        <f>(1/$X$24)*AJ64</f>
        <v>-5.1542410594887598E-3</v>
      </c>
    </row>
    <row r="68" spans="10:37">
      <c r="J68" s="5">
        <v>17</v>
      </c>
      <c r="L68" s="16">
        <f t="shared" si="21"/>
        <v>-6.097626436616136E-2</v>
      </c>
      <c r="M68" s="16">
        <f t="shared" si="21"/>
        <v>0.1113019533153284</v>
      </c>
      <c r="N68" s="16">
        <f t="shared" si="21"/>
        <v>-0.14145080723908268</v>
      </c>
      <c r="O68" s="16">
        <f t="shared" si="21"/>
        <v>0.14403793582632451</v>
      </c>
      <c r="P68" s="16">
        <f t="shared" si="21"/>
        <v>-0.11463228654498665</v>
      </c>
      <c r="Q68" s="16">
        <f t="shared" si="21"/>
        <v>5.2286171962596502E-2</v>
      </c>
      <c r="R68" s="16">
        <f t="shared" si="21"/>
        <v>4.0270248709217922E-2</v>
      </c>
      <c r="S68" s="16">
        <f t="shared" si="21"/>
        <v>-0.15679051347712145</v>
      </c>
      <c r="T68" s="16">
        <f t="shared" si="21"/>
        <v>0.28801726843405734</v>
      </c>
      <c r="U68" s="16">
        <f t="shared" si="21"/>
        <v>-0.42248728341877528</v>
      </c>
      <c r="W68" s="153" t="s">
        <v>12</v>
      </c>
      <c r="X68" s="34">
        <f>(1/$X$24)*AK64</f>
        <v>-4.5046903445536255E-4</v>
      </c>
    </row>
    <row r="69" spans="10:37">
      <c r="J69" s="5">
        <v>18</v>
      </c>
      <c r="L69" s="16">
        <f t="shared" si="21"/>
        <v>-3.1191136760401198E-2</v>
      </c>
      <c r="M69" s="16">
        <f t="shared" si="21"/>
        <v>6.1167592728874134E-2</v>
      </c>
      <c r="N69" s="16">
        <f t="shared" si="21"/>
        <v>-8.8751242333492186E-2</v>
      </c>
      <c r="O69" s="16">
        <f t="shared" si="21"/>
        <v>0.11283598544280267</v>
      </c>
      <c r="P69" s="16">
        <f t="shared" si="21"/>
        <v>-0.13242107976373482</v>
      </c>
      <c r="Q69" s="16">
        <f t="shared" si="21"/>
        <v>0.14664134599274431</v>
      </c>
      <c r="R69" s="16">
        <f t="shared" si="21"/>
        <v>-0.15479334903708522</v>
      </c>
      <c r="S69" s="16">
        <f t="shared" si="21"/>
        <v>0.15635677795637895</v>
      </c>
      <c r="T69" s="16">
        <f t="shared" si="21"/>
        <v>-0.15101038966123156</v>
      </c>
      <c r="U69" s="16">
        <f t="shared" si="21"/>
        <v>0.1386420426233583</v>
      </c>
      <c r="W69" s="153" t="s">
        <v>13</v>
      </c>
      <c r="X69" s="34">
        <f>(1/$X$24)*AJ65</f>
        <v>-1.6333147772260121E-3</v>
      </c>
    </row>
    <row r="70" spans="10:37">
      <c r="J70" s="5">
        <v>19</v>
      </c>
      <c r="L70" s="16">
        <f t="shared" si="21"/>
        <v>0</v>
      </c>
      <c r="M70" s="16">
        <f t="shared" si="21"/>
        <v>0</v>
      </c>
      <c r="N70" s="16">
        <f t="shared" si="21"/>
        <v>0</v>
      </c>
      <c r="O70" s="16">
        <f t="shared" si="21"/>
        <v>0</v>
      </c>
      <c r="P70" s="16">
        <f t="shared" si="21"/>
        <v>0</v>
      </c>
      <c r="Q70" s="16">
        <f t="shared" si="21"/>
        <v>0</v>
      </c>
      <c r="R70" s="16">
        <f t="shared" si="21"/>
        <v>0</v>
      </c>
      <c r="S70" s="16">
        <f t="shared" si="21"/>
        <v>0</v>
      </c>
      <c r="T70" s="16">
        <f t="shared" si="21"/>
        <v>0</v>
      </c>
      <c r="U70" s="16">
        <f t="shared" si="21"/>
        <v>0</v>
      </c>
      <c r="W70" s="153" t="s">
        <v>14</v>
      </c>
      <c r="X70" s="34">
        <f>(1/$X$24)*AK65</f>
        <v>2.3882739433040336E-2</v>
      </c>
    </row>
    <row r="71" spans="10:37">
      <c r="J71" s="5">
        <v>20</v>
      </c>
      <c r="L71" s="16">
        <f t="shared" si="21"/>
        <v>1.0335501907814848E-2</v>
      </c>
      <c r="M71" s="16">
        <f t="shared" si="21"/>
        <v>-1.9902780094392516E-2</v>
      </c>
      <c r="N71" s="16">
        <f t="shared" si="21"/>
        <v>2.7975061223190555E-2</v>
      </c>
      <c r="O71" s="16">
        <f t="shared" si="21"/>
        <v>-3.3906293646275218E-2</v>
      </c>
      <c r="P71" s="16">
        <f t="shared" si="21"/>
        <v>3.7166174812515107E-2</v>
      </c>
      <c r="Q71" s="16">
        <f t="shared" si="21"/>
        <v>-3.7369092506466736E-2</v>
      </c>
      <c r="R71" s="16">
        <f t="shared" si="21"/>
        <v>3.4295456794621856E-2</v>
      </c>
      <c r="S71" s="16">
        <f t="shared" si="21"/>
        <v>-2.7904298583520958E-2</v>
      </c>
      <c r="T71" s="16">
        <f t="shared" si="21"/>
        <v>1.8336468680773692E-2</v>
      </c>
      <c r="U71" s="16">
        <f t="shared" si="21"/>
        <v>-5.9082641854137068E-3</v>
      </c>
    </row>
    <row r="72" spans="10:37">
      <c r="J72" s="5">
        <v>21</v>
      </c>
      <c r="L72" s="16">
        <f t="shared" si="21"/>
        <v>6.9538673472532717E-2</v>
      </c>
      <c r="M72" s="16">
        <f t="shared" si="21"/>
        <v>-0.11760703235545328</v>
      </c>
      <c r="N72" s="16">
        <f t="shared" si="21"/>
        <v>0.12671191213882205</v>
      </c>
      <c r="O72" s="16">
        <f t="shared" si="21"/>
        <v>-8.6649755715357421E-2</v>
      </c>
      <c r="P72" s="16">
        <f t="shared" si="21"/>
        <v>-3.402487324485047E-3</v>
      </c>
      <c r="Q72" s="16">
        <f t="shared" si="21"/>
        <v>0.1343765580164617</v>
      </c>
      <c r="R72" s="16">
        <f t="shared" si="21"/>
        <v>-0.28848377500139311</v>
      </c>
      <c r="S72" s="16">
        <f t="shared" si="21"/>
        <v>0.44189496394631345</v>
      </c>
      <c r="T72" s="16">
        <f t="shared" si="21"/>
        <v>-0.56850939284763669</v>
      </c>
      <c r="U72" s="16">
        <f t="shared" si="21"/>
        <v>0.64421202853395854</v>
      </c>
      <c r="W72">
        <v>6</v>
      </c>
      <c r="X72" s="211">
        <f>COS($X$26)</f>
        <v>0.99998946285712231</v>
      </c>
      <c r="Y72" s="211">
        <f>SIN($X$26)</f>
        <v>-4.5906616869395966E-3</v>
      </c>
      <c r="AA72" s="211">
        <f>AC8</f>
        <v>2.8386256012751836E-2</v>
      </c>
      <c r="AB72" s="211">
        <f>AC9</f>
        <v>0.17737751565406834</v>
      </c>
      <c r="AD72" s="211">
        <f>COS(W72*$X$16)</f>
        <v>0.97014537833348802</v>
      </c>
      <c r="AE72" s="211">
        <f>AD73*-1</f>
        <v>-0.24252411199337151</v>
      </c>
      <c r="AG72" s="211">
        <f t="array" ref="AG72:AH73">MMULT(AA72:AB73,AD72:AE73)</f>
        <v>7.0557119550555658E-2</v>
      </c>
      <c r="AH72" s="211">
        <v>0.16519762549976116</v>
      </c>
      <c r="AJ72" s="211">
        <f t="array" ref="AJ72:AK73">MMULT(X72:Y73,AG72:AH73)</f>
        <v>7.2919980272904514E-2</v>
      </c>
      <c r="AK72" s="211">
        <v>0.16553462738504163</v>
      </c>
    </row>
    <row r="73" spans="10:37">
      <c r="J73" s="5">
        <v>22</v>
      </c>
      <c r="L73" s="16">
        <f t="shared" si="21"/>
        <v>0.10197759929677754</v>
      </c>
      <c r="M73" s="16">
        <f t="shared" si="21"/>
        <v>-0.13133000690994101</v>
      </c>
      <c r="N73" s="16">
        <f t="shared" si="21"/>
        <v>4.4149114350941106E-2</v>
      </c>
      <c r="O73" s="16">
        <f t="shared" si="21"/>
        <v>0.15582506198316001</v>
      </c>
      <c r="P73" s="16">
        <f t="shared" si="21"/>
        <v>-0.41470335916650869</v>
      </c>
      <c r="Q73" s="16">
        <f t="shared" si="21"/>
        <v>0.64371768091833559</v>
      </c>
      <c r="R73" s="16">
        <f t="shared" si="21"/>
        <v>-0.74780056812380002</v>
      </c>
      <c r="S73" s="16">
        <f t="shared" si="21"/>
        <v>0.65853601342625623</v>
      </c>
      <c r="T73" s="16">
        <f t="shared" si="21"/>
        <v>-0.36082279306026344</v>
      </c>
      <c r="U73" s="16">
        <f t="shared" si="21"/>
        <v>-9.5788024809457556E-2</v>
      </c>
      <c r="X73" s="211">
        <f>Y72*-1</f>
        <v>4.5906616869395966E-3</v>
      </c>
      <c r="Y73" s="211">
        <f>X72</f>
        <v>0.99998946285712231</v>
      </c>
      <c r="AA73" s="211">
        <f>AC10</f>
        <v>-0.4816051774823793</v>
      </c>
      <c r="AB73" s="211">
        <f>AC11</f>
        <v>-0.19645546408652068</v>
      </c>
      <c r="AD73" s="211">
        <f>SIN(W72*$X$16)</f>
        <v>0.24252411199337151</v>
      </c>
      <c r="AE73" s="211">
        <f>AD72</f>
        <v>0.97014537833348802</v>
      </c>
      <c r="AG73" s="211">
        <v>-0.51487222408983857</v>
      </c>
      <c r="AH73" s="211">
        <v>-7.3789492531574449E-2</v>
      </c>
      <c r="AJ73" s="211">
        <v>-0.51454289494218808</v>
      </c>
      <c r="AK73" s="211">
        <v>-7.303034859099361E-2</v>
      </c>
    </row>
    <row r="74" spans="10:37">
      <c r="J74" s="5">
        <v>23</v>
      </c>
      <c r="L74" s="16">
        <f t="shared" si="21"/>
        <v>0.11756799448585495</v>
      </c>
      <c r="M74" s="16">
        <f t="shared" si="21"/>
        <v>-8.4797044611011202E-2</v>
      </c>
      <c r="N74" s="16">
        <f t="shared" si="21"/>
        <v>-0.14644952652121221</v>
      </c>
      <c r="O74" s="16">
        <f t="shared" si="21"/>
        <v>0.47883478897936443</v>
      </c>
      <c r="P74" s="16">
        <f t="shared" si="21"/>
        <v>-0.71248253974188203</v>
      </c>
      <c r="Q74" s="16">
        <f t="shared" si="21"/>
        <v>0.65448085043499449</v>
      </c>
      <c r="R74" s="16">
        <f t="shared" si="21"/>
        <v>-0.23762532674357512</v>
      </c>
      <c r="S74" s="16">
        <f t="shared" si="21"/>
        <v>-0.41733420018025524</v>
      </c>
      <c r="T74" s="16">
        <f t="shared" si="21"/>
        <v>1.0354845681207083</v>
      </c>
      <c r="U74" s="16">
        <f t="shared" si="21"/>
        <v>-1.3087351986927651</v>
      </c>
    </row>
    <row r="75" spans="10:37">
      <c r="J75" s="5">
        <v>24</v>
      </c>
      <c r="L75" s="16">
        <f t="shared" si="21"/>
        <v>0.10950652586429109</v>
      </c>
      <c r="M75" s="16">
        <f t="shared" si="21"/>
        <v>7.6907586811568521E-3</v>
      </c>
      <c r="N75" s="16">
        <f t="shared" si="21"/>
        <v>-0.34174589453820531</v>
      </c>
      <c r="O75" s="16">
        <f t="shared" si="21"/>
        <v>0.61647671024321971</v>
      </c>
      <c r="P75" s="16">
        <f t="shared" si="21"/>
        <v>-0.5060557467244382</v>
      </c>
      <c r="Q75" s="16">
        <f t="shared" si="21"/>
        <v>-6.6817950627937051E-2</v>
      </c>
      <c r="R75" s="16">
        <f t="shared" si="21"/>
        <v>0.79761735078419027</v>
      </c>
      <c r="S75" s="16">
        <f t="shared" si="21"/>
        <v>-1.1660471870071873</v>
      </c>
      <c r="T75" s="16">
        <f t="shared" si="21"/>
        <v>0.80811047049752827</v>
      </c>
      <c r="U75" s="16">
        <f t="shared" si="21"/>
        <v>0.17270630352108485</v>
      </c>
      <c r="W75" s="153" t="s">
        <v>11</v>
      </c>
      <c r="X75" s="34">
        <f>(1/$X$24)*AJ72</f>
        <v>6.8856178585107375E-4</v>
      </c>
    </row>
    <row r="76" spans="10:37">
      <c r="J76" s="5">
        <v>25</v>
      </c>
      <c r="L76" s="16">
        <f t="shared" si="21"/>
        <v>9.0216208755139901E-2</v>
      </c>
      <c r="M76" s="16">
        <f t="shared" si="21"/>
        <v>0.10565558168009047</v>
      </c>
      <c r="N76" s="16">
        <f t="shared" si="21"/>
        <v>-0.44972987991626096</v>
      </c>
      <c r="O76" s="16">
        <f t="shared" ref="O76:U85" si="22">($I33/$G33)*(SIN((2*PI()*O$50*$H33)/$H$46)-SIN((2*PI()*O$50*$H32)/$H$46))</f>
        <v>0.47621225256050842</v>
      </c>
      <c r="P76" s="16">
        <f t="shared" si="22"/>
        <v>5.8415697362691643E-2</v>
      </c>
      <c r="Q76" s="16">
        <f t="shared" si="22"/>
        <v>-0.7787632352238083</v>
      </c>
      <c r="R76" s="16">
        <f t="shared" si="22"/>
        <v>0.951090646083674</v>
      </c>
      <c r="S76" s="16">
        <f t="shared" si="22"/>
        <v>-0.22326452552341952</v>
      </c>
      <c r="T76" s="16">
        <f t="shared" si="22"/>
        <v>-0.89693553570817819</v>
      </c>
      <c r="U76" s="16">
        <f t="shared" si="22"/>
        <v>1.3909639089058747</v>
      </c>
      <c r="W76" s="153" t="s">
        <v>12</v>
      </c>
      <c r="X76" s="34">
        <f>(1/$X$24)*AK72</f>
        <v>1.5630944800843441E-3</v>
      </c>
    </row>
    <row r="77" spans="10:37">
      <c r="J77" s="5">
        <v>26</v>
      </c>
      <c r="L77" s="16">
        <f t="shared" si="21"/>
        <v>5.0913825984906659E-2</v>
      </c>
      <c r="M77" s="16">
        <f t="shared" si="21"/>
        <v>0.13947224009595868</v>
      </c>
      <c r="N77" s="16">
        <f t="shared" ref="N77:N85" si="23">($I34/$G34)*(SIN((2*PI()*N$50*$H34)/$H$46)-SIN((2*PI()*N$50*$H33)/$H$46))</f>
        <v>-0.33599540335820632</v>
      </c>
      <c r="O77" s="16">
        <f t="shared" si="22"/>
        <v>0.11822370361820389</v>
      </c>
      <c r="P77" s="16">
        <f t="shared" si="22"/>
        <v>0.42198857645408422</v>
      </c>
      <c r="Q77" s="16">
        <f t="shared" si="22"/>
        <v>-0.61784233309482817</v>
      </c>
      <c r="R77" s="16">
        <f t="shared" si="22"/>
        <v>5.2803393966413294E-2</v>
      </c>
      <c r="S77" s="16">
        <f t="shared" si="22"/>
        <v>0.74972673692851566</v>
      </c>
      <c r="T77" s="16">
        <f t="shared" si="22"/>
        <v>-0.80071717522227692</v>
      </c>
      <c r="U77" s="16">
        <f t="shared" si="22"/>
        <v>-0.13204768477297679</v>
      </c>
      <c r="W77" s="153" t="s">
        <v>13</v>
      </c>
      <c r="X77" s="34">
        <f>(1/$X$24)*AJ73</f>
        <v>-4.8586762271797075E-3</v>
      </c>
    </row>
    <row r="78" spans="10:37">
      <c r="J78" s="5">
        <v>27</v>
      </c>
      <c r="L78" s="16">
        <f t="shared" si="21"/>
        <v>5.7355396988620126E-2</v>
      </c>
      <c r="M78" s="16">
        <f t="shared" si="21"/>
        <v>0.37576109469623931</v>
      </c>
      <c r="N78" s="16">
        <f t="shared" si="23"/>
        <v>-0.46019772677373977</v>
      </c>
      <c r="O78" s="16">
        <f t="shared" si="22"/>
        <v>-0.41447022674140505</v>
      </c>
      <c r="P78" s="16">
        <f t="shared" si="22"/>
        <v>1.0030574819929579</v>
      </c>
      <c r="Q78" s="16">
        <f t="shared" si="22"/>
        <v>-2.0951768682060643E-2</v>
      </c>
      <c r="R78" s="16">
        <f t="shared" si="22"/>
        <v>-1.3110533715686727</v>
      </c>
      <c r="S78" s="16">
        <f t="shared" si="22"/>
        <v>0.78091555862755746</v>
      </c>
      <c r="T78" s="16">
        <f t="shared" si="22"/>
        <v>1.1137894857779236</v>
      </c>
      <c r="U78" s="16">
        <f t="shared" si="22"/>
        <v>-1.5052799815013582</v>
      </c>
      <c r="W78" s="153" t="s">
        <v>14</v>
      </c>
      <c r="X78" s="34">
        <f>(1/$X$24)*AK73</f>
        <v>-6.8960396120439104E-4</v>
      </c>
    </row>
    <row r="79" spans="10:37">
      <c r="J79" s="5">
        <v>28</v>
      </c>
      <c r="L79" s="16">
        <f t="shared" si="21"/>
        <v>-2.3976814034226065E-2</v>
      </c>
      <c r="M79" s="16">
        <f t="shared" si="21"/>
        <v>0.78817757811970757</v>
      </c>
      <c r="N79" s="16">
        <f t="shared" si="23"/>
        <v>0.2029928074829366</v>
      </c>
      <c r="O79" s="16">
        <f t="shared" si="22"/>
        <v>-1.4160969459959252</v>
      </c>
      <c r="P79" s="16">
        <f t="shared" si="22"/>
        <v>-0.49691354052822678</v>
      </c>
      <c r="Q79" s="16">
        <f t="shared" si="22"/>
        <v>1.762506058698817</v>
      </c>
      <c r="R79" s="16">
        <f t="shared" si="22"/>
        <v>0.79621621509818408</v>
      </c>
      <c r="S79" s="16">
        <f t="shared" si="22"/>
        <v>-1.7739540520913819</v>
      </c>
      <c r="T79" s="16">
        <f t="shared" si="22"/>
        <v>-0.97818183006224935</v>
      </c>
      <c r="U79" s="16">
        <f t="shared" si="22"/>
        <v>1.4759039847828914</v>
      </c>
    </row>
    <row r="80" spans="10:37">
      <c r="J80" s="5">
        <v>29</v>
      </c>
      <c r="L80" s="16">
        <f t="shared" si="21"/>
        <v>-4.8772082904356466E-2</v>
      </c>
      <c r="M80" s="16">
        <f t="shared" si="21"/>
        <v>0.22706755939474702</v>
      </c>
      <c r="N80" s="16">
        <f t="shared" si="23"/>
        <v>0.37107622926238787</v>
      </c>
      <c r="O80" s="16">
        <f t="shared" si="22"/>
        <v>-0.12137932021401103</v>
      </c>
      <c r="P80" s="16">
        <f t="shared" si="22"/>
        <v>-0.70912939949833753</v>
      </c>
      <c r="Q80" s="16">
        <f t="shared" si="22"/>
        <v>-0.382485857084225</v>
      </c>
      <c r="R80" s="16">
        <f t="shared" si="22"/>
        <v>0.67606145265730744</v>
      </c>
      <c r="S80" s="16">
        <f t="shared" si="22"/>
        <v>1.003415502076358</v>
      </c>
      <c r="T80" s="16">
        <f t="shared" si="22"/>
        <v>-0.1023732808056083</v>
      </c>
      <c r="U80" s="16">
        <f t="shared" si="22"/>
        <v>-1.2843123122468789</v>
      </c>
      <c r="W80">
        <v>7</v>
      </c>
      <c r="X80" s="211">
        <f>COS($X$26)</f>
        <v>0.99998946285712231</v>
      </c>
      <c r="Y80" s="211">
        <f>SIN($X$26)</f>
        <v>-4.5906616869395966E-3</v>
      </c>
      <c r="AA80" s="211">
        <f>AD8</f>
        <v>1.1320848279352245</v>
      </c>
      <c r="AB80" s="211">
        <f>AD9</f>
        <v>0.36917929351344386</v>
      </c>
      <c r="AD80" s="211">
        <f>COS(W80*$X$16)</f>
        <v>0.95943794340095345</v>
      </c>
      <c r="AE80" s="211">
        <f>AD81*-1</f>
        <v>-0.28191990487113322</v>
      </c>
      <c r="AG80" s="211">
        <f t="array" ref="AG80:AH81">MMULT(AA80:AB81,AD80:AE81)</f>
        <v>1.1902441303772964</v>
      </c>
      <c r="AH80" s="211">
        <v>3.5047375117203794E-2</v>
      </c>
      <c r="AJ80" s="211">
        <f t="array" ref="AJ80:AK81">MMULT(X80:Y81,AG80:AH81)</f>
        <v>1.1898800552322071</v>
      </c>
      <c r="AK80" s="211">
        <v>3.4517487971143977E-2</v>
      </c>
    </row>
    <row r="81" spans="10:37">
      <c r="J81" s="5">
        <v>30</v>
      </c>
      <c r="L81" s="16">
        <f t="shared" si="21"/>
        <v>-5.4854879766723506E-2</v>
      </c>
      <c r="M81" s="16">
        <f t="shared" si="21"/>
        <v>0.12488507915172546</v>
      </c>
      <c r="N81" s="16">
        <f t="shared" si="23"/>
        <v>0.34085711177239769</v>
      </c>
      <c r="O81" s="16">
        <f t="shared" si="22"/>
        <v>0.18379235208661651</v>
      </c>
      <c r="P81" s="16">
        <f t="shared" si="22"/>
        <v>-0.34106232553420668</v>
      </c>
      <c r="Q81" s="16">
        <f t="shared" si="22"/>
        <v>-0.6553086399441127</v>
      </c>
      <c r="R81" s="16">
        <f t="shared" si="22"/>
        <v>-0.25404963923629648</v>
      </c>
      <c r="S81" s="16">
        <f t="shared" si="22"/>
        <v>0.57419532360563408</v>
      </c>
      <c r="T81" s="16">
        <f t="shared" si="22"/>
        <v>0.91943990127108932</v>
      </c>
      <c r="U81" s="16">
        <f t="shared" si="22"/>
        <v>0.26490280012070222</v>
      </c>
      <c r="X81" s="211">
        <f>Y80*-1</f>
        <v>4.5906616869395966E-3</v>
      </c>
      <c r="Y81" s="211">
        <f>X80</f>
        <v>0.99998946285712231</v>
      </c>
      <c r="AA81" s="211">
        <f>AD10</f>
        <v>4.0951141224711572E-2</v>
      </c>
      <c r="AB81" s="211">
        <f>AD11</f>
        <v>0.13225626507914134</v>
      </c>
      <c r="AD81" s="211">
        <f>SIN(W80*$X$16)</f>
        <v>0.28191990487113322</v>
      </c>
      <c r="AE81" s="211">
        <f>AD80</f>
        <v>0.95943794340095345</v>
      </c>
      <c r="AG81" s="211">
        <v>7.6575752386282184E-2</v>
      </c>
      <c r="AH81" s="211">
        <v>0.11534673713098768</v>
      </c>
      <c r="AJ81" s="211">
        <v>8.2038953624066116E-2</v>
      </c>
      <c r="AK81" s="211">
        <v>0.11550641234811641</v>
      </c>
    </row>
    <row r="82" spans="10:37">
      <c r="J82" s="5">
        <v>31</v>
      </c>
      <c r="L82" s="16">
        <f t="shared" si="21"/>
        <v>-7.5431046872748458E-2</v>
      </c>
      <c r="M82" s="16">
        <f t="shared" si="21"/>
        <v>6.9455213126786472E-2</v>
      </c>
      <c r="N82" s="16">
        <f t="shared" si="23"/>
        <v>0.34976544127112297</v>
      </c>
      <c r="O82" s="16">
        <f t="shared" si="22"/>
        <v>0.42009048136984517</v>
      </c>
      <c r="P82" s="16">
        <f t="shared" si="22"/>
        <v>5.0996753403040891E-2</v>
      </c>
      <c r="Q82" s="16">
        <f t="shared" si="22"/>
        <v>-0.54795506126071447</v>
      </c>
      <c r="R82" s="16">
        <f t="shared" si="22"/>
        <v>-0.83133876959068065</v>
      </c>
      <c r="S82" s="16">
        <f t="shared" si="22"/>
        <v>-0.41396475111561792</v>
      </c>
      <c r="T82" s="16">
        <f t="shared" si="22"/>
        <v>0.49088087922537532</v>
      </c>
      <c r="U82" s="16">
        <f t="shared" si="22"/>
        <v>1.1501361904603888</v>
      </c>
    </row>
    <row r="83" spans="10:37">
      <c r="J83" s="5">
        <v>32</v>
      </c>
      <c r="L83" s="16">
        <f t="shared" si="21"/>
        <v>-0.12745464402847262</v>
      </c>
      <c r="M83" s="16">
        <f t="shared" si="21"/>
        <v>-1.0348497712833971E-2</v>
      </c>
      <c r="N83" s="16">
        <f t="shared" si="23"/>
        <v>0.35621641905061796</v>
      </c>
      <c r="O83" s="16">
        <f t="shared" si="22"/>
        <v>0.69550425399385507</v>
      </c>
      <c r="P83" s="16">
        <f t="shared" si="22"/>
        <v>0.6512698543647516</v>
      </c>
      <c r="Q83" s="16">
        <f t="shared" si="22"/>
        <v>8.9145705337269843E-2</v>
      </c>
      <c r="R83" s="16">
        <f t="shared" si="22"/>
        <v>-0.73618725778293448</v>
      </c>
      <c r="S83" s="16">
        <f t="shared" si="22"/>
        <v>-1.2971913457866382</v>
      </c>
      <c r="T83" s="16">
        <f t="shared" si="22"/>
        <v>-1.139465764792948</v>
      </c>
      <c r="U83" s="16">
        <f t="shared" si="22"/>
        <v>-0.22633959193366993</v>
      </c>
      <c r="W83" s="153" t="s">
        <v>11</v>
      </c>
      <c r="X83" s="34">
        <f>(1/$X$24)*AJ80</f>
        <v>1.1235685099104437E-2</v>
      </c>
    </row>
    <row r="84" spans="10:37">
      <c r="J84" s="5">
        <v>33</v>
      </c>
      <c r="L84" s="16">
        <f t="shared" si="21"/>
        <v>-0.11149173880397474</v>
      </c>
      <c r="M84" s="16">
        <f t="shared" si="21"/>
        <v>-9.3708286606699734E-2</v>
      </c>
      <c r="N84" s="16">
        <f t="shared" si="23"/>
        <v>0.10253820743978243</v>
      </c>
      <c r="O84" s="16">
        <f t="shared" si="22"/>
        <v>0.40832325362192429</v>
      </c>
      <c r="P84" s="16">
        <f t="shared" si="22"/>
        <v>0.6621476875589869</v>
      </c>
      <c r="Q84" s="16">
        <f t="shared" si="22"/>
        <v>0.68910066397369241</v>
      </c>
      <c r="R84" s="16">
        <f t="shared" si="22"/>
        <v>0.39630073470283672</v>
      </c>
      <c r="S84" s="16">
        <f t="shared" si="22"/>
        <v>-0.16289535142284034</v>
      </c>
      <c r="T84" s="16">
        <f t="shared" si="22"/>
        <v>-0.79098916076806447</v>
      </c>
      <c r="U84" s="16">
        <f t="shared" si="22"/>
        <v>-1.219910284543575</v>
      </c>
      <c r="W84" s="153" t="s">
        <v>12</v>
      </c>
      <c r="X84" s="34">
        <f>(1/$X$24)*AK80</f>
        <v>3.2593842005378755E-4</v>
      </c>
    </row>
    <row r="85" spans="10:37">
      <c r="J85" s="5">
        <v>34</v>
      </c>
      <c r="L85" s="16">
        <f t="shared" si="21"/>
        <v>-9.3004041894679854E-2</v>
      </c>
      <c r="M85" s="16">
        <f t="shared" si="21"/>
        <v>-0.12142838732088093</v>
      </c>
      <c r="N85" s="16">
        <f t="shared" si="23"/>
        <v>-4.5314818184839567E-2</v>
      </c>
      <c r="O85" s="16">
        <f t="shared" si="22"/>
        <v>0.13405847467093113</v>
      </c>
      <c r="P85" s="16">
        <f t="shared" si="22"/>
        <v>0.37114311104822384</v>
      </c>
      <c r="Q85" s="16">
        <f t="shared" si="22"/>
        <v>0.58809226587711583</v>
      </c>
      <c r="R85" s="16">
        <f t="shared" si="22"/>
        <v>0.69851560947599844</v>
      </c>
      <c r="S85" s="16">
        <f t="shared" si="22"/>
        <v>0.63602939528089297</v>
      </c>
      <c r="T85" s="16">
        <f t="shared" si="22"/>
        <v>0.37886310637136672</v>
      </c>
      <c r="U85" s="16">
        <f t="shared" si="22"/>
        <v>-3.7391693830825912E-2</v>
      </c>
      <c r="W85" s="153" t="s">
        <v>13</v>
      </c>
      <c r="X85" s="34">
        <f>(1/$X$24)*AJ81</f>
        <v>7.7466955154581181E-4</v>
      </c>
    </row>
    <row r="86" spans="10:37">
      <c r="J86" s="5">
        <v>35</v>
      </c>
      <c r="L86" s="16">
        <f t="shared" si="21"/>
        <v>-7.8780372385142405E-2</v>
      </c>
      <c r="M86" s="16">
        <f t="shared" si="21"/>
        <v>-0.12915557832170621</v>
      </c>
      <c r="N86" s="16">
        <f t="shared" ref="N86:U86" si="24">($I43/$G43)*(SIN((2*PI()*N$50*$H43)/$H$46)-SIN((2*PI()*N$50*$H42)/$H$46))</f>
        <v>-0.12862759920774491</v>
      </c>
      <c r="O86" s="16">
        <f t="shared" si="24"/>
        <v>-6.5433289957698482E-2</v>
      </c>
      <c r="P86" s="16">
        <f t="shared" si="24"/>
        <v>5.8598378886597101E-2</v>
      </c>
      <c r="Q86" s="16">
        <f t="shared" si="24"/>
        <v>0.22770616897036922</v>
      </c>
      <c r="R86" s="16">
        <f t="shared" si="24"/>
        <v>0.41447861763241606</v>
      </c>
      <c r="S86" s="16">
        <f t="shared" si="24"/>
        <v>0.58440062748405985</v>
      </c>
      <c r="T86" s="16">
        <f t="shared" si="24"/>
        <v>0.70190258103965164</v>
      </c>
      <c r="U86" s="16">
        <f t="shared" si="24"/>
        <v>0.73687389547534721</v>
      </c>
      <c r="W86" s="153" t="s">
        <v>14</v>
      </c>
      <c r="X86" s="34">
        <f>(1/$X$24)*AK81</f>
        <v>1.0906928562790959E-3</v>
      </c>
    </row>
    <row r="87" spans="10:37">
      <c r="J87" s="5">
        <v>36</v>
      </c>
      <c r="L87" s="16">
        <f t="shared" si="21"/>
        <v>-7.2356686229391218E-2</v>
      </c>
      <c r="M87" s="16">
        <f t="shared" si="21"/>
        <v>-0.13940527678113204</v>
      </c>
      <c r="N87" s="16">
        <f t="shared" ref="N87:U87" si="25">($I44/$G44)*(SIN((2*PI()*N$50*$H44)/$H$46)-SIN((2*PI()*N$50*$H43)/$H$46))</f>
        <v>-0.19622707854962712</v>
      </c>
      <c r="O87" s="16">
        <f t="shared" si="25"/>
        <v>-0.23865363695132238</v>
      </c>
      <c r="P87" s="16">
        <f t="shared" si="25"/>
        <v>-0.26357253428157551</v>
      </c>
      <c r="Q87" s="16">
        <f t="shared" si="25"/>
        <v>-0.26915571707216729</v>
      </c>
      <c r="R87" s="16">
        <f t="shared" si="25"/>
        <v>-0.25499360232555207</v>
      </c>
      <c r="S87" s="16">
        <f t="shared" si="25"/>
        <v>-0.22212512457549968</v>
      </c>
      <c r="T87" s="16">
        <f t="shared" si="25"/>
        <v>-0.17296151951794836</v>
      </c>
      <c r="U87" s="16">
        <f t="shared" si="25"/>
        <v>-0.1111094354545674</v>
      </c>
    </row>
    <row r="88" spans="10:37">
      <c r="W88">
        <v>8</v>
      </c>
      <c r="X88" s="211">
        <f>COS($X$26)</f>
        <v>0.99998946285712231</v>
      </c>
      <c r="Y88" s="211">
        <f>SIN($X$26)</f>
        <v>-4.5906616869395966E-3</v>
      </c>
      <c r="AA88" s="211">
        <f>AE8</f>
        <v>-0.10794287578909421</v>
      </c>
      <c r="AB88" s="211">
        <f>AE9</f>
        <v>-2.9954664256087601E-2</v>
      </c>
      <c r="AD88" s="211">
        <f>COS(W88*$X$16)</f>
        <v>0.94713143468266592</v>
      </c>
      <c r="AE88" s="211">
        <f>AD89*-1</f>
        <v>-0.32084582814173374</v>
      </c>
      <c r="AG88" s="211">
        <f t="array" ref="AG88:AH89">MMULT(AA88:AB89,AD88:AE89)</f>
        <v>-0.11184691986984963</v>
      </c>
      <c r="AH88" s="211">
        <v>6.2620172422464156E-3</v>
      </c>
      <c r="AJ88" s="211">
        <f t="array" ref="AJ88:AK89">MMULT(X88:Y89,AG88:AH89)</f>
        <v>-0.113796166510541</v>
      </c>
      <c r="AK88" s="211">
        <v>5.1230082757965228E-3</v>
      </c>
    </row>
    <row r="89" spans="10:37">
      <c r="L89" s="16">
        <f>($H$46/(2*(L50^2)*(PI()^2)))*(SUM(L52:L87))</f>
        <v>-4.5519093383936147</v>
      </c>
      <c r="M89" s="16">
        <f>($H$46/(2*(M50^2)*(PI()^2)))*(SUM(M52:M87))</f>
        <v>0.95046302709327224</v>
      </c>
      <c r="N89" s="16">
        <f t="shared" ref="N89:U89" si="26">($H$46/(2*(N50^2)*(PI()^2)))*(SUM(N52:N87))</f>
        <v>-1.1032994394457847</v>
      </c>
      <c r="O89" s="16">
        <f t="shared" si="26"/>
        <v>-0.19855138054415891</v>
      </c>
      <c r="P89" s="16">
        <f t="shared" si="26"/>
        <v>-0.14616022060086545</v>
      </c>
      <c r="Q89" s="16">
        <f t="shared" si="26"/>
        <v>0.17737751565406834</v>
      </c>
      <c r="R89" s="16">
        <f t="shared" si="26"/>
        <v>0.36917929351344386</v>
      </c>
      <c r="S89" s="16">
        <f t="shared" si="26"/>
        <v>-2.9954664256087601E-2</v>
      </c>
      <c r="T89" s="16">
        <f t="shared" si="26"/>
        <v>-0.29049064215750525</v>
      </c>
      <c r="U89" s="16">
        <f t="shared" si="26"/>
        <v>-0.30362542938060566</v>
      </c>
      <c r="X89" s="211">
        <f>Y88*-1</f>
        <v>4.5906616869395966E-3</v>
      </c>
      <c r="Y89" s="211">
        <f>X88</f>
        <v>0.99998946285712231</v>
      </c>
      <c r="AA89" s="211">
        <f>AE10</f>
        <v>0.32280398835916979</v>
      </c>
      <c r="AB89" s="211">
        <f>AE11</f>
        <v>0.37130039240784796</v>
      </c>
      <c r="AD89" s="211">
        <f>SIN(W88*$X$16)</f>
        <v>0.32084582814173374</v>
      </c>
      <c r="AE89" s="211">
        <f>AD88</f>
        <v>0.94713143468266592</v>
      </c>
      <c r="AG89" s="211">
        <v>0.42486798650735375</v>
      </c>
      <c r="AH89" s="211">
        <v>0.24809996038692944</v>
      </c>
      <c r="AJ89" s="211">
        <v>0.42435005824282707</v>
      </c>
      <c r="AK89" s="211">
        <v>0.24812609292483581</v>
      </c>
    </row>
    <row r="91" spans="10:37">
      <c r="W91" s="153" t="s">
        <v>11</v>
      </c>
      <c r="X91" s="34">
        <f>(1/$X$24)*AJ88</f>
        <v>-1.0745435111509422E-3</v>
      </c>
    </row>
    <row r="92" spans="10:37">
      <c r="J92" s="205" t="s">
        <v>0</v>
      </c>
      <c r="L92" s="8" t="s">
        <v>291</v>
      </c>
      <c r="M92" s="7"/>
      <c r="N92" s="7"/>
      <c r="O92" s="7"/>
      <c r="P92" s="7"/>
      <c r="Q92" s="7"/>
      <c r="R92" s="7"/>
      <c r="S92" s="7"/>
      <c r="T92" s="7"/>
      <c r="U92" s="7"/>
      <c r="W92" s="153" t="s">
        <v>12</v>
      </c>
      <c r="X92" s="34">
        <f>(1/$X$24)*AK88</f>
        <v>4.8375050488364286E-5</v>
      </c>
    </row>
    <row r="93" spans="10:37">
      <c r="L93" s="205">
        <v>1</v>
      </c>
      <c r="M93" s="205">
        <v>2</v>
      </c>
      <c r="N93" s="205">
        <v>3</v>
      </c>
      <c r="O93" s="205">
        <v>4</v>
      </c>
      <c r="P93" s="205">
        <v>5</v>
      </c>
      <c r="Q93" s="205">
        <v>6</v>
      </c>
      <c r="R93" s="205">
        <v>7</v>
      </c>
      <c r="S93" s="205">
        <v>8</v>
      </c>
      <c r="T93" s="205">
        <v>9</v>
      </c>
      <c r="U93" s="205">
        <v>10</v>
      </c>
      <c r="W93" s="153" t="s">
        <v>13</v>
      </c>
      <c r="X93" s="34">
        <f>(1/$X$24)*AJ89</f>
        <v>4.0070119717004376E-3</v>
      </c>
    </row>
    <row r="94" spans="10:37">
      <c r="W94" s="153" t="s">
        <v>14</v>
      </c>
      <c r="X94" s="34">
        <f>(1/$X$24)*AK89</f>
        <v>2.3429812380799373E-3</v>
      </c>
    </row>
    <row r="95" spans="10:37">
      <c r="J95" s="5">
        <v>1</v>
      </c>
      <c r="L95" s="16">
        <f>($J9/$G9)*(COS((2*PI()*L$93*$H9)/$H$46)-COS((2*PI()*L$93*$H8)/$H$46))</f>
        <v>2.1931182675682424E-2</v>
      </c>
      <c r="M95" s="16">
        <f>($J9/$G9)*(COS((2*PI()*M$93*$H9)/$H$46)-COS((2*PI()*M$93*$H8)/$H$46))</f>
        <v>8.6757979352556289E-2</v>
      </c>
      <c r="N95" s="16">
        <f t="shared" ref="N95:T95" si="27">($J9/$G9)*(COS((2*PI()*N$93*$H9)/$H$46)-COS((2*PI()*N$93*$H8)/$H$46))</f>
        <v>0.19162275147361493</v>
      </c>
      <c r="O95" s="16">
        <f t="shared" si="27"/>
        <v>0.33190294121638042</v>
      </c>
      <c r="P95" s="16">
        <f t="shared" si="27"/>
        <v>0.50141483907271134</v>
      </c>
      <c r="Q95" s="16">
        <f t="shared" si="27"/>
        <v>0.69268616876154876</v>
      </c>
      <c r="R95" s="16">
        <f t="shared" si="27"/>
        <v>0.89728547362318445</v>
      </c>
      <c r="S95" s="16">
        <f t="shared" si="27"/>
        <v>1.1061937847700511</v>
      </c>
      <c r="T95" s="16">
        <f t="shared" si="27"/>
        <v>1.3102021874413583</v>
      </c>
      <c r="U95" s="16">
        <f>($J9/$G9)*(COS((2*PI()*U$93*$H9)/$H$46)-COS((2*PI()*U$93*$H8)/$H$46))</f>
        <v>1.500317760386767</v>
      </c>
    </row>
    <row r="96" spans="10:37">
      <c r="J96" s="5">
        <v>2</v>
      </c>
      <c r="L96" s="16">
        <f>($J10/$G10)*(COS((2*PI()*L$93*$H10)/$H$46)-COS((2*PI()*L$93*$H9)/$H$46))</f>
        <v>3.8247996956532346E-2</v>
      </c>
      <c r="M96" s="16">
        <f t="shared" ref="M96:U130" si="28">($J10/$G10)*(COS((2*PI()*M$93*$H10)/$H$46)-COS((2*PI()*M$93*$H9)/$H$46))</f>
        <v>0.14639754659187212</v>
      </c>
      <c r="N96" s="16">
        <f t="shared" si="28"/>
        <v>0.30558592177757021</v>
      </c>
      <c r="O96" s="16">
        <f t="shared" si="28"/>
        <v>0.48732248141868872</v>
      </c>
      <c r="P96" s="16">
        <f t="shared" si="28"/>
        <v>0.65750029050519099</v>
      </c>
      <c r="Q96" s="16">
        <f t="shared" si="28"/>
        <v>0.78124850556250913</v>
      </c>
      <c r="R96" s="16">
        <f t="shared" si="28"/>
        <v>0.82798185551062198</v>
      </c>
      <c r="S96" s="16">
        <f t="shared" si="28"/>
        <v>0.77597388761673236</v>
      </c>
      <c r="T96" s="16">
        <f t="shared" si="28"/>
        <v>0.61583851369249121</v>
      </c>
      <c r="U96" s="16">
        <f t="shared" si="28"/>
        <v>0.35244250026187368</v>
      </c>
      <c r="W96">
        <v>9</v>
      </c>
      <c r="X96" s="211">
        <f>COS($X$26)</f>
        <v>0.99998946285712231</v>
      </c>
      <c r="Y96" s="211">
        <f>SIN($X$26)</f>
        <v>-4.5906616869395966E-3</v>
      </c>
      <c r="AA96" s="211">
        <f>AF8</f>
        <v>-0.17762935369905195</v>
      </c>
      <c r="AB96" s="211">
        <f>AF9</f>
        <v>-0.29049064215750525</v>
      </c>
      <c r="AD96" s="211">
        <f>COS(W96*$X$16)</f>
        <v>0.93324636316177012</v>
      </c>
      <c r="AE96" s="211">
        <f>AD97*-1</f>
        <v>-0.35923700483849014</v>
      </c>
      <c r="AG96" s="211">
        <f t="array" ref="AG96:AH97">MMULT(AA96:AB97,AD96:AE97)</f>
        <v>-0.27012693655268777</v>
      </c>
      <c r="AH96" s="211">
        <v>-0.20728829833177473</v>
      </c>
      <c r="AJ96" s="211">
        <f t="array" ref="AJ96:AK97">MMULT(X96:Y97,AG96:AH97)</f>
        <v>-0.26998663757471036</v>
      </c>
      <c r="AK96" s="211">
        <v>-0.20499091254950158</v>
      </c>
    </row>
    <row r="97" spans="10:37">
      <c r="J97" s="5">
        <v>3</v>
      </c>
      <c r="L97" s="16">
        <f t="shared" ref="L97:L130" si="29">($J11/$G11)*(COS((2*PI()*L$93*$H11)/$H$46)-COS((2*PI()*L$93*$H10)/$H$46))</f>
        <v>5.9426161552893458E-2</v>
      </c>
      <c r="M97" s="16">
        <f t="shared" si="28"/>
        <v>0.21284012962508481</v>
      </c>
      <c r="N97" s="16">
        <f t="shared" si="28"/>
        <v>0.39383971000734264</v>
      </c>
      <c r="O97" s="16">
        <f t="shared" si="28"/>
        <v>0.51655736312023381</v>
      </c>
      <c r="P97" s="16">
        <f t="shared" si="28"/>
        <v>0.50485012763010251</v>
      </c>
      <c r="Q97" s="16">
        <f t="shared" si="28"/>
        <v>0.31959029871508388</v>
      </c>
      <c r="R97" s="16">
        <f t="shared" si="28"/>
        <v>-2.4527321629670629E-2</v>
      </c>
      <c r="S97" s="16">
        <f t="shared" si="28"/>
        <v>-0.45823735040174762</v>
      </c>
      <c r="T97" s="16">
        <f t="shared" si="28"/>
        <v>-0.87387495994542153</v>
      </c>
      <c r="U97" s="16">
        <f t="shared" si="28"/>
        <v>-1.1542785463155134</v>
      </c>
      <c r="X97" s="211">
        <f>Y96*-1</f>
        <v>4.5906616869395966E-3</v>
      </c>
      <c r="Y97" s="211">
        <f>X96</f>
        <v>0.99998946285712231</v>
      </c>
      <c r="AA97" s="211">
        <f>AF10</f>
        <v>0.1516653218619026</v>
      </c>
      <c r="AB97" s="211">
        <f>AF11</f>
        <v>-0.47735309607977677</v>
      </c>
      <c r="AD97" s="211">
        <f>SIN(W96*$X$16)</f>
        <v>0.35923700483849014</v>
      </c>
      <c r="AE97" s="211">
        <f>AD96</f>
        <v>0.93324636316177012</v>
      </c>
      <c r="AG97" s="211">
        <v>-2.9941786440699114E-2</v>
      </c>
      <c r="AH97" s="211">
        <v>-0.49997183682399815</v>
      </c>
      <c r="AJ97" s="211">
        <v>-3.1181532318060163E-2</v>
      </c>
      <c r="AK97" s="211">
        <v>-0.50091815899862124</v>
      </c>
    </row>
    <row r="98" spans="10:37">
      <c r="J98" s="5">
        <v>4</v>
      </c>
      <c r="L98" s="16">
        <f t="shared" si="29"/>
        <v>4.9243615085996631E-2</v>
      </c>
      <c r="M98" s="16">
        <f t="shared" si="28"/>
        <v>0.15863019413864637</v>
      </c>
      <c r="N98" s="16">
        <f t="shared" si="28"/>
        <v>0.23600504756117455</v>
      </c>
      <c r="O98" s="16">
        <f t="shared" si="28"/>
        <v>0.19165748425273846</v>
      </c>
      <c r="P98" s="16">
        <f t="shared" si="28"/>
        <v>-2.7908513640040908E-3</v>
      </c>
      <c r="Q98" s="16">
        <f t="shared" si="28"/>
        <v>-0.28600344571214281</v>
      </c>
      <c r="R98" s="16">
        <f t="shared" si="28"/>
        <v>-0.52713064483699468</v>
      </c>
      <c r="S98" s="16">
        <f t="shared" si="28"/>
        <v>-0.58755839768584128</v>
      </c>
      <c r="T98" s="16">
        <f t="shared" si="28"/>
        <v>-0.39466755716451785</v>
      </c>
      <c r="U98" s="16">
        <f t="shared" si="28"/>
        <v>1.0184479917874752E-2</v>
      </c>
    </row>
    <row r="99" spans="10:37">
      <c r="J99" s="5">
        <v>5</v>
      </c>
      <c r="L99" s="16">
        <f t="shared" si="29"/>
        <v>7.5201934278970595E-3</v>
      </c>
      <c r="M99" s="16">
        <f t="shared" si="28"/>
        <v>2.0806114293711511E-2</v>
      </c>
      <c r="N99" s="16">
        <f t="shared" si="28"/>
        <v>2.0735951566246406E-2</v>
      </c>
      <c r="O99" s="16">
        <f t="shared" si="28"/>
        <v>-2.9104929440147125E-3</v>
      </c>
      <c r="P99" s="16">
        <f t="shared" si="28"/>
        <v>-3.8821698337586821E-2</v>
      </c>
      <c r="Q99" s="16">
        <f t="shared" si="28"/>
        <v>-5.9501002484555532E-2</v>
      </c>
      <c r="R99" s="16">
        <f t="shared" si="28"/>
        <v>-4.2111703946531916E-2</v>
      </c>
      <c r="S99" s="16">
        <f t="shared" si="28"/>
        <v>1.088273228219289E-2</v>
      </c>
      <c r="T99" s="16">
        <f t="shared" si="28"/>
        <v>6.8429646936655569E-2</v>
      </c>
      <c r="U99" s="16">
        <f t="shared" si="28"/>
        <v>8.9902046086541815E-2</v>
      </c>
      <c r="W99" s="153" t="s">
        <v>11</v>
      </c>
      <c r="X99" s="34">
        <f>(1/$X$24)*AJ96</f>
        <v>-2.5494038894226978E-3</v>
      </c>
    </row>
    <row r="100" spans="10:37">
      <c r="J100" s="5">
        <v>6</v>
      </c>
      <c r="L100" s="16">
        <f t="shared" si="29"/>
        <v>-3.4687960812075418E-2</v>
      </c>
      <c r="M100" s="16">
        <f t="shared" si="28"/>
        <v>-7.7164289504480899E-2</v>
      </c>
      <c r="N100" s="16">
        <f t="shared" si="28"/>
        <v>-2.5386178758248633E-2</v>
      </c>
      <c r="O100" s="16">
        <f t="shared" si="28"/>
        <v>0.11457586551487746</v>
      </c>
      <c r="P100" s="16">
        <f t="shared" si="28"/>
        <v>0.19957007226090981</v>
      </c>
      <c r="Q100" s="16">
        <f t="shared" si="28"/>
        <v>9.6087746886576467E-2</v>
      </c>
      <c r="R100" s="16">
        <f t="shared" si="28"/>
        <v>-0.1479389376050054</v>
      </c>
      <c r="S100" s="16">
        <f t="shared" si="28"/>
        <v>-0.30880401773162658</v>
      </c>
      <c r="T100" s="16">
        <f t="shared" si="28"/>
        <v>-0.19689169069421958</v>
      </c>
      <c r="U100" s="16">
        <f t="shared" si="28"/>
        <v>0.13014930176458306</v>
      </c>
      <c r="W100" s="153" t="s">
        <v>12</v>
      </c>
      <c r="X100" s="34">
        <f>(1/$X$24)*AK96</f>
        <v>-1.9356684999100853E-3</v>
      </c>
    </row>
    <row r="101" spans="10:37">
      <c r="J101" s="5">
        <v>7</v>
      </c>
      <c r="L101" s="16">
        <f t="shared" si="29"/>
        <v>-4.7654233154136881E-2</v>
      </c>
      <c r="M101" s="16">
        <f t="shared" si="28"/>
        <v>-7.8014290244316539E-2</v>
      </c>
      <c r="N101" s="16">
        <f t="shared" si="28"/>
        <v>4.6093169677959192E-2</v>
      </c>
      <c r="O101" s="16">
        <f t="shared" si="28"/>
        <v>0.20397217690418884</v>
      </c>
      <c r="P101" s="16">
        <f t="shared" si="28"/>
        <v>0.13183591502306719</v>
      </c>
      <c r="Q101" s="16">
        <f t="shared" si="28"/>
        <v>-0.17067668138385769</v>
      </c>
      <c r="R101" s="16">
        <f t="shared" si="28"/>
        <v>-0.34059557643725707</v>
      </c>
      <c r="S101" s="16">
        <f t="shared" si="28"/>
        <v>-9.3897047505451914E-2</v>
      </c>
      <c r="T101" s="16">
        <f t="shared" si="28"/>
        <v>0.33669402268987769</v>
      </c>
      <c r="U101" s="16">
        <f t="shared" si="28"/>
        <v>0.41286379896126768</v>
      </c>
      <c r="W101" s="153" t="s">
        <v>13</v>
      </c>
      <c r="X101" s="34">
        <f>(1/$X$24)*AJ97</f>
        <v>-2.9443797842707887E-4</v>
      </c>
    </row>
    <row r="102" spans="10:37">
      <c r="J102" s="5">
        <v>8</v>
      </c>
      <c r="L102" s="16">
        <f t="shared" si="29"/>
        <v>-0.13169725236159127</v>
      </c>
      <c r="M102" s="16">
        <f t="shared" si="28"/>
        <v>-0.12870020375363037</v>
      </c>
      <c r="N102" s="16">
        <f t="shared" si="28"/>
        <v>0.29653277582733034</v>
      </c>
      <c r="O102" s="16">
        <f t="shared" si="28"/>
        <v>0.44507785416599011</v>
      </c>
      <c r="P102" s="16">
        <f t="shared" si="28"/>
        <v>-0.21346254965543304</v>
      </c>
      <c r="Q102" s="16">
        <f t="shared" si="28"/>
        <v>-0.77224139242658096</v>
      </c>
      <c r="R102" s="16">
        <f t="shared" si="28"/>
        <v>-0.14521851716680445</v>
      </c>
      <c r="S102" s="16">
        <f t="shared" si="28"/>
        <v>0.90845332602492346</v>
      </c>
      <c r="T102" s="16">
        <f t="shared" si="28"/>
        <v>0.66701798176260985</v>
      </c>
      <c r="U102" s="16">
        <f t="shared" si="28"/>
        <v>-0.72245259910907356</v>
      </c>
      <c r="W102" s="153" t="s">
        <v>14</v>
      </c>
      <c r="X102" s="34">
        <f>(1/$X$24)*AK97</f>
        <v>-4.7300218792500825E-3</v>
      </c>
    </row>
    <row r="103" spans="10:37">
      <c r="J103" s="5">
        <v>9</v>
      </c>
      <c r="L103" s="16">
        <f t="shared" si="29"/>
        <v>0</v>
      </c>
      <c r="M103" s="16">
        <f t="shared" si="28"/>
        <v>0</v>
      </c>
      <c r="N103" s="16">
        <f t="shared" si="28"/>
        <v>0</v>
      </c>
      <c r="O103" s="16">
        <f t="shared" si="28"/>
        <v>0</v>
      </c>
      <c r="P103" s="16">
        <f t="shared" si="28"/>
        <v>0</v>
      </c>
      <c r="Q103" s="16">
        <f t="shared" si="28"/>
        <v>0</v>
      </c>
      <c r="R103" s="16">
        <f t="shared" si="28"/>
        <v>0</v>
      </c>
      <c r="S103" s="16">
        <f t="shared" si="28"/>
        <v>0</v>
      </c>
      <c r="T103" s="16">
        <f t="shared" si="28"/>
        <v>0</v>
      </c>
      <c r="U103" s="16">
        <f t="shared" si="28"/>
        <v>0</v>
      </c>
    </row>
    <row r="104" spans="10:37">
      <c r="J104" s="5">
        <v>10</v>
      </c>
      <c r="L104" s="16">
        <f t="shared" si="29"/>
        <v>8.910600360870799E-2</v>
      </c>
      <c r="M104" s="16">
        <f t="shared" si="28"/>
        <v>-0.11422855197287567</v>
      </c>
      <c r="N104" s="16">
        <f t="shared" si="28"/>
        <v>-0.15572803656337755</v>
      </c>
      <c r="O104" s="16">
        <f t="shared" si="28"/>
        <v>0.35853070015699195</v>
      </c>
      <c r="P104" s="16">
        <f t="shared" si="28"/>
        <v>-2.9934449140908561E-2</v>
      </c>
      <c r="Q104" s="16">
        <f t="shared" si="28"/>
        <v>-0.50502519154027248</v>
      </c>
      <c r="R104" s="16">
        <f t="shared" si="28"/>
        <v>0.41509970875732655</v>
      </c>
      <c r="S104" s="16">
        <f t="shared" si="28"/>
        <v>0.35524691544751213</v>
      </c>
      <c r="T104" s="16">
        <f t="shared" si="28"/>
        <v>-0.7705795665586308</v>
      </c>
      <c r="U104" s="16">
        <f t="shared" si="28"/>
        <v>0.11131879998212824</v>
      </c>
      <c r="W104">
        <v>10</v>
      </c>
      <c r="X104" s="211">
        <f>COS($X$26)</f>
        <v>0.99998946285712231</v>
      </c>
      <c r="Y104" s="211">
        <f>SIN($X$26)</f>
        <v>-4.5906616869395966E-3</v>
      </c>
      <c r="AA104" s="211">
        <f>AG8</f>
        <v>0.10052260979809217</v>
      </c>
      <c r="AB104" s="211">
        <f>AG9</f>
        <v>-0.30362542938060566</v>
      </c>
      <c r="AD104" s="211">
        <f>COS(W104*$X$16)</f>
        <v>0.9178058707767679</v>
      </c>
      <c r="AE104" s="211">
        <f>AD105*-1</f>
        <v>-0.39702944924488764</v>
      </c>
      <c r="AG104" s="211">
        <f t="array" ref="AG104:AH105">MMULT(AA104:AB105,AD104:AE105)</f>
        <v>-2.828799558523315E-2</v>
      </c>
      <c r="AH104" s="211">
        <v>-0.31857963800743211</v>
      </c>
      <c r="AJ104" s="211">
        <f t="array" ref="AJ104:AK105">MMULT(X104:Y105,AG104:AH105)</f>
        <v>-2.676194006178587E-2</v>
      </c>
      <c r="AK104" s="211">
        <v>-0.31839602665533867</v>
      </c>
    </row>
    <row r="105" spans="10:37">
      <c r="J105" s="5">
        <v>11</v>
      </c>
      <c r="L105" s="16">
        <f t="shared" si="29"/>
        <v>7.4640469376226454E-2</v>
      </c>
      <c r="M105" s="16">
        <f t="shared" si="28"/>
        <v>-0.13452720158373374</v>
      </c>
      <c r="N105" s="16">
        <f t="shared" si="28"/>
        <v>-4.1008416764344933E-2</v>
      </c>
      <c r="O105" s="16">
        <f t="shared" si="28"/>
        <v>0.31576764964136456</v>
      </c>
      <c r="P105" s="16">
        <f t="shared" si="28"/>
        <v>-0.28656216811304525</v>
      </c>
      <c r="Q105" s="16">
        <f t="shared" si="28"/>
        <v>-0.15854397705206599</v>
      </c>
      <c r="R105" s="16">
        <f t="shared" si="28"/>
        <v>0.55939006001617675</v>
      </c>
      <c r="S105" s="16">
        <f t="shared" si="28"/>
        <v>-0.36391646577821291</v>
      </c>
      <c r="T105" s="16">
        <f t="shared" si="28"/>
        <v>-0.33686549758257617</v>
      </c>
      <c r="U105" s="16">
        <f t="shared" si="28"/>
        <v>0.77565546178736788</v>
      </c>
      <c r="X105" s="211">
        <f>Y104*-1</f>
        <v>4.5906616869395966E-3</v>
      </c>
      <c r="Y105" s="211">
        <f>X104</f>
        <v>0.99998946285712231</v>
      </c>
      <c r="AA105" s="211">
        <f>AG10</f>
        <v>-0.28945344185059541</v>
      </c>
      <c r="AB105" s="211">
        <f>AG11</f>
        <v>-0.16799521919627497</v>
      </c>
      <c r="AD105" s="211">
        <f>SIN(W104*$X$16)</f>
        <v>0.39702944924488764</v>
      </c>
      <c r="AE105" s="211">
        <f>AD104</f>
        <v>0.9178058707767679</v>
      </c>
      <c r="AG105" s="211">
        <v>-0.33236111760028952</v>
      </c>
      <c r="AH105" s="211">
        <v>-3.9265457840792134E-2</v>
      </c>
      <c r="AJ105" s="211">
        <v>-0.33248747608123985</v>
      </c>
      <c r="AK105" s="211">
        <v>-4.0727535433492515E-2</v>
      </c>
    </row>
    <row r="106" spans="10:37">
      <c r="J106" s="5">
        <v>12</v>
      </c>
      <c r="L106" s="16">
        <f t="shared" si="29"/>
        <v>4.289644131930808E-2</v>
      </c>
      <c r="M106" s="16">
        <f t="shared" si="28"/>
        <v>-9.7816470715017936E-2</v>
      </c>
      <c r="N106" s="16">
        <f t="shared" si="28"/>
        <v>3.9210890633173151E-2</v>
      </c>
      <c r="O106" s="16">
        <f t="shared" si="28"/>
        <v>0.13416239594596424</v>
      </c>
      <c r="P106" s="16">
        <f t="shared" si="28"/>
        <v>-0.25460928231430341</v>
      </c>
      <c r="Q106" s="16">
        <f t="shared" si="28"/>
        <v>0.14817661441336744</v>
      </c>
      <c r="R106" s="16">
        <f t="shared" si="28"/>
        <v>0.15353166134148349</v>
      </c>
      <c r="S106" s="16">
        <f t="shared" si="28"/>
        <v>-0.39053303817657159</v>
      </c>
      <c r="T106" s="16">
        <f t="shared" si="28"/>
        <v>0.30280091928003489</v>
      </c>
      <c r="U106" s="16">
        <f t="shared" si="28"/>
        <v>9.4408155066263572E-2</v>
      </c>
    </row>
    <row r="107" spans="10:37">
      <c r="J107" s="5">
        <v>13</v>
      </c>
      <c r="L107" s="16">
        <f t="shared" si="29"/>
        <v>0</v>
      </c>
      <c r="M107" s="16">
        <f t="shared" si="28"/>
        <v>0</v>
      </c>
      <c r="N107" s="16">
        <f t="shared" si="28"/>
        <v>0</v>
      </c>
      <c r="O107" s="16">
        <f t="shared" si="28"/>
        <v>0</v>
      </c>
      <c r="P107" s="16">
        <f t="shared" si="28"/>
        <v>0</v>
      </c>
      <c r="Q107" s="16">
        <f t="shared" si="28"/>
        <v>0</v>
      </c>
      <c r="R107" s="16">
        <f t="shared" si="28"/>
        <v>0</v>
      </c>
      <c r="S107" s="16">
        <f t="shared" si="28"/>
        <v>0</v>
      </c>
      <c r="T107" s="16">
        <f t="shared" si="28"/>
        <v>0</v>
      </c>
      <c r="U107" s="16">
        <f t="shared" si="28"/>
        <v>0</v>
      </c>
      <c r="W107" s="153" t="s">
        <v>11</v>
      </c>
      <c r="X107" s="34">
        <f>(1/$X$24)*AJ104</f>
        <v>-2.5270507716565905E-4</v>
      </c>
    </row>
    <row r="108" spans="10:37">
      <c r="J108" s="5">
        <v>14</v>
      </c>
      <c r="L108" s="16">
        <f t="shared" si="29"/>
        <v>-1.9170709918781909E-2</v>
      </c>
      <c r="M108" s="16">
        <f t="shared" si="28"/>
        <v>6.0522122188113536E-2</v>
      </c>
      <c r="N108" s="16">
        <f t="shared" si="28"/>
        <v>-8.5950059092046338E-2</v>
      </c>
      <c r="O108" s="16">
        <f t="shared" si="28"/>
        <v>6.0528074561627551E-2</v>
      </c>
      <c r="P108" s="16">
        <f t="shared" si="28"/>
        <v>2.2354515075722153E-2</v>
      </c>
      <c r="Q108" s="16">
        <f t="shared" si="28"/>
        <v>-0.13111628291605887</v>
      </c>
      <c r="R108" s="16">
        <f t="shared" si="28"/>
        <v>0.20857558717823113</v>
      </c>
      <c r="S108" s="16">
        <f t="shared" si="28"/>
        <v>-0.20174218844545561</v>
      </c>
      <c r="T108" s="16">
        <f t="shared" si="28"/>
        <v>9.3374651944268749E-2</v>
      </c>
      <c r="U108" s="16">
        <f t="shared" si="28"/>
        <v>8.2328490146243105E-2</v>
      </c>
      <c r="W108" s="153" t="s">
        <v>12</v>
      </c>
      <c r="X108" s="34">
        <f>(1/$X$24)*AK104</f>
        <v>-3.0065194189739675E-3</v>
      </c>
    </row>
    <row r="109" spans="10:37">
      <c r="J109" s="5">
        <v>15</v>
      </c>
      <c r="L109" s="16">
        <f t="shared" si="29"/>
        <v>-3.1018616257111619E-2</v>
      </c>
      <c r="M109" s="16">
        <f t="shared" si="28"/>
        <v>0.10762071883878388</v>
      </c>
      <c r="N109" s="16">
        <f t="shared" si="28"/>
        <v>-0.18712111114020707</v>
      </c>
      <c r="O109" s="16">
        <f t="shared" si="28"/>
        <v>0.21817835776216699</v>
      </c>
      <c r="P109" s="16">
        <f t="shared" si="28"/>
        <v>-0.16276996120437651</v>
      </c>
      <c r="Q109" s="16">
        <f t="shared" si="28"/>
        <v>1.4306937861643061E-2</v>
      </c>
      <c r="R109" s="16">
        <f t="shared" si="28"/>
        <v>0.19520594191070129</v>
      </c>
      <c r="S109" s="16">
        <f t="shared" si="28"/>
        <v>-0.40232653559995807</v>
      </c>
      <c r="T109" s="16">
        <f t="shared" si="28"/>
        <v>0.5319692852533674</v>
      </c>
      <c r="U109" s="16">
        <f t="shared" si="28"/>
        <v>-0.52353363823161947</v>
      </c>
      <c r="W109" s="153" t="s">
        <v>13</v>
      </c>
      <c r="X109" s="34">
        <f>(1/$X$24)*AJ105</f>
        <v>-3.1395808041473532E-3</v>
      </c>
    </row>
    <row r="110" spans="10:37">
      <c r="J110" s="5">
        <v>16</v>
      </c>
      <c r="L110" s="16">
        <f t="shared" si="29"/>
        <v>-3.8542269917561441E-2</v>
      </c>
      <c r="M110" s="16">
        <f t="shared" si="28"/>
        <v>0.14291938472272445</v>
      </c>
      <c r="N110" s="16">
        <f t="shared" si="28"/>
        <v>-0.28195943489402098</v>
      </c>
      <c r="O110" s="16">
        <f t="shared" si="28"/>
        <v>0.41175377537168173</v>
      </c>
      <c r="P110" s="16">
        <f t="shared" si="28"/>
        <v>-0.48592481449702457</v>
      </c>
      <c r="Q110" s="16">
        <f t="shared" si="28"/>
        <v>0.46678388729811049</v>
      </c>
      <c r="R110" s="16">
        <f t="shared" si="28"/>
        <v>-0.33497243960430639</v>
      </c>
      <c r="S110" s="16">
        <f t="shared" si="28"/>
        <v>9.5463194513512345E-2</v>
      </c>
      <c r="T110" s="16">
        <f t="shared" si="28"/>
        <v>0.22147552404825671</v>
      </c>
      <c r="U110" s="16">
        <f t="shared" si="28"/>
        <v>-0.56472491387163237</v>
      </c>
      <c r="W110" s="153" t="s">
        <v>14</v>
      </c>
      <c r="X110" s="34">
        <f>(1/$X$24)*AK105</f>
        <v>-3.8457805976421555E-4</v>
      </c>
    </row>
    <row r="111" spans="10:37">
      <c r="J111" s="5">
        <v>17</v>
      </c>
      <c r="L111" s="16">
        <f t="shared" si="29"/>
        <v>-2.7117585784300166E-2</v>
      </c>
      <c r="M111" s="16">
        <f t="shared" si="28"/>
        <v>0.10518676163942031</v>
      </c>
      <c r="N111" s="16">
        <f t="shared" si="28"/>
        <v>-0.22468085606195862</v>
      </c>
      <c r="O111" s="16">
        <f t="shared" si="28"/>
        <v>0.37077198850409454</v>
      </c>
      <c r="P111" s="16">
        <f t="shared" si="28"/>
        <v>-0.5248025391359431</v>
      </c>
      <c r="Q111" s="16">
        <f t="shared" si="28"/>
        <v>0.66614823548146951</v>
      </c>
      <c r="R111" s="16">
        <f t="shared" si="28"/>
        <v>-0.77429784814644986</v>
      </c>
      <c r="S111" s="16">
        <f t="shared" si="28"/>
        <v>0.83095359164725013</v>
      </c>
      <c r="T111" s="16">
        <f t="shared" si="28"/>
        <v>-0.82195351273527495</v>
      </c>
      <c r="U111" s="16">
        <f t="shared" si="28"/>
        <v>0.73883270214605878</v>
      </c>
    </row>
    <row r="112" spans="10:37">
      <c r="J112" s="5">
        <v>18</v>
      </c>
      <c r="L112" s="16">
        <f t="shared" si="29"/>
        <v>-1.3488713538568387E-2</v>
      </c>
      <c r="M112" s="16">
        <f t="shared" si="28"/>
        <v>5.3529953150685164E-2</v>
      </c>
      <c r="N112" s="16">
        <f t="shared" si="28"/>
        <v>-0.11886166186336597</v>
      </c>
      <c r="O112" s="16">
        <f t="shared" si="28"/>
        <v>0.2074221897559278</v>
      </c>
      <c r="P112" s="16">
        <f t="shared" si="28"/>
        <v>-0.31641165981382374</v>
      </c>
      <c r="Q112" s="16">
        <f t="shared" si="28"/>
        <v>0.4423753164423474</v>
      </c>
      <c r="R112" s="16">
        <f t="shared" si="28"/>
        <v>-0.58130638442372529</v>
      </c>
      <c r="S112" s="16">
        <f t="shared" si="28"/>
        <v>0.72876538736944652</v>
      </c>
      <c r="T112" s="16">
        <f t="shared" si="28"/>
        <v>-0.88001238646230662</v>
      </c>
      <c r="U112" s="16">
        <f t="shared" si="28"/>
        <v>1.0301482169791671</v>
      </c>
    </row>
    <row r="113" spans="10:21">
      <c r="J113" s="5">
        <v>19</v>
      </c>
      <c r="L113" s="16">
        <f t="shared" si="29"/>
        <v>1.6778585209770158E-3</v>
      </c>
      <c r="M113" s="16">
        <f t="shared" si="28"/>
        <v>-6.699607688725906E-3</v>
      </c>
      <c r="N113" s="16">
        <f t="shared" si="28"/>
        <v>1.5029835560033122E-2</v>
      </c>
      <c r="O113" s="16">
        <f t="shared" si="28"/>
        <v>-2.6609746010286317E-2</v>
      </c>
      <c r="P113" s="16">
        <f t="shared" si="28"/>
        <v>4.1357493145211088E-2</v>
      </c>
      <c r="Q113" s="16">
        <f t="shared" si="28"/>
        <v>-5.9168646965359062E-2</v>
      </c>
      <c r="R113" s="16">
        <f t="shared" si="28"/>
        <v>7.9916787787232657E-2</v>
      </c>
      <c r="S113" s="16">
        <f t="shared" si="28"/>
        <v>-0.10345422623435907</v>
      </c>
      <c r="T113" s="16">
        <f t="shared" si="28"/>
        <v>0.12961284493771297</v>
      </c>
      <c r="U113" s="16">
        <f t="shared" si="28"/>
        <v>-0.15820505743134083</v>
      </c>
    </row>
    <row r="114" spans="10:21">
      <c r="J114" s="5">
        <v>20</v>
      </c>
      <c r="L114" s="16">
        <f t="shared" si="29"/>
        <v>2.3558154337428628E-2</v>
      </c>
      <c r="M114" s="16">
        <f t="shared" si="28"/>
        <v>-9.2875075922701125E-2</v>
      </c>
      <c r="N114" s="16">
        <f t="shared" si="28"/>
        <v>0.20394994440815375</v>
      </c>
      <c r="O114" s="16">
        <f t="shared" si="28"/>
        <v>-0.35035030483100787</v>
      </c>
      <c r="P114" s="16">
        <f t="shared" si="28"/>
        <v>0.52355244732795081</v>
      </c>
      <c r="Q114" s="16">
        <f t="shared" si="28"/>
        <v>-0.71339266203431073</v>
      </c>
      <c r="R114" s="16">
        <f t="shared" si="28"/>
        <v>0.90860569005457226</v>
      </c>
      <c r="S114" s="16">
        <f t="shared" si="28"/>
        <v>-1.0974221139520142</v>
      </c>
      <c r="T114" s="16">
        <f t="shared" si="28"/>
        <v>1.2681933352121884</v>
      </c>
      <c r="U114" s="16">
        <f t="shared" si="28"/>
        <v>-1.410011333921694</v>
      </c>
    </row>
    <row r="115" spans="10:21">
      <c r="J115" s="5">
        <v>21</v>
      </c>
      <c r="L115" s="16">
        <f t="shared" si="29"/>
        <v>4.8732811326809893E-2</v>
      </c>
      <c r="M115" s="16">
        <f t="shared" si="28"/>
        <v>-0.18458028789464734</v>
      </c>
      <c r="N115" s="16">
        <f t="shared" si="28"/>
        <v>0.37827942163968109</v>
      </c>
      <c r="O115" s="16">
        <f t="shared" si="28"/>
        <v>-0.58673138449234319</v>
      </c>
      <c r="P115" s="16">
        <f t="shared" si="28"/>
        <v>0.76053133972005738</v>
      </c>
      <c r="Q115" s="16">
        <f t="shared" si="28"/>
        <v>-0.85271393757121516</v>
      </c>
      <c r="R115" s="16">
        <f t="shared" si="28"/>
        <v>0.82727127069604611</v>
      </c>
      <c r="S115" s="16">
        <f t="shared" si="28"/>
        <v>-0.66602793588826292</v>
      </c>
      <c r="T115" s="16">
        <f t="shared" si="28"/>
        <v>0.37271490736630014</v>
      </c>
      <c r="U115" s="16">
        <f t="shared" si="28"/>
        <v>2.6470648461312588E-2</v>
      </c>
    </row>
    <row r="116" spans="10:21">
      <c r="J116" s="5">
        <v>22</v>
      </c>
      <c r="L116" s="16">
        <f t="shared" si="29"/>
        <v>4.8320272513737113E-2</v>
      </c>
      <c r="M116" s="16">
        <f t="shared" si="28"/>
        <v>-0.17087860713831346</v>
      </c>
      <c r="N116" s="16">
        <f t="shared" si="28"/>
        <v>0.30850665065376681</v>
      </c>
      <c r="O116" s="16">
        <f t="shared" si="28"/>
        <v>-0.38674858651180477</v>
      </c>
      <c r="P116" s="16">
        <f t="shared" si="28"/>
        <v>0.34369514961790476</v>
      </c>
      <c r="Q116" s="16">
        <f t="shared" si="28"/>
        <v>-0.15488554621585882</v>
      </c>
      <c r="R116" s="16">
        <f t="shared" si="28"/>
        <v>-0.15326050540865774</v>
      </c>
      <c r="S116" s="16">
        <f t="shared" si="28"/>
        <v>0.50651981027205639</v>
      </c>
      <c r="T116" s="16">
        <f t="shared" si="28"/>
        <v>-0.80230860852588382</v>
      </c>
      <c r="U116" s="16">
        <f t="shared" si="28"/>
        <v>0.94008268552536123</v>
      </c>
    </row>
    <row r="117" spans="10:21">
      <c r="J117" s="5">
        <v>23</v>
      </c>
      <c r="L117" s="16">
        <f t="shared" si="29"/>
        <v>3.735529919525743E-2</v>
      </c>
      <c r="M117" s="16">
        <f t="shared" si="28"/>
        <v>-0.11965085063169562</v>
      </c>
      <c r="N117" s="16">
        <f t="shared" si="28"/>
        <v>0.1757056729226201</v>
      </c>
      <c r="O117" s="16">
        <f t="shared" si="28"/>
        <v>-0.13732885398257508</v>
      </c>
      <c r="P117" s="16">
        <f t="shared" si="28"/>
        <v>-1.4732082983607432E-2</v>
      </c>
      <c r="Q117" s="16">
        <f t="shared" si="28"/>
        <v>0.22969943120008321</v>
      </c>
      <c r="R117" s="16">
        <f t="shared" si="28"/>
        <v>-0.40445543170947335</v>
      </c>
      <c r="S117" s="16">
        <f t="shared" si="28"/>
        <v>0.43352211085663472</v>
      </c>
      <c r="T117" s="16">
        <f t="shared" si="28"/>
        <v>-0.26694535365620681</v>
      </c>
      <c r="U117" s="16">
        <f t="shared" si="28"/>
        <v>-5.424800981097247E-2</v>
      </c>
    </row>
    <row r="118" spans="10:21">
      <c r="J118" s="5">
        <v>24</v>
      </c>
      <c r="L118" s="16">
        <f t="shared" si="29"/>
        <v>2.2446911903742605E-2</v>
      </c>
      <c r="M118" s="16">
        <f t="shared" si="28"/>
        <v>-6.2502860041166022E-2</v>
      </c>
      <c r="N118" s="16">
        <f t="shared" si="28"/>
        <v>6.3481557170516831E-2</v>
      </c>
      <c r="O118" s="16">
        <f t="shared" si="28"/>
        <v>6.0721018995726116E-3</v>
      </c>
      <c r="P118" s="16">
        <f t="shared" si="28"/>
        <v>-0.11449625184332313</v>
      </c>
      <c r="Q118" s="16">
        <f t="shared" si="28"/>
        <v>0.18071762760273363</v>
      </c>
      <c r="R118" s="16">
        <f t="shared" si="28"/>
        <v>-0.13416935634114086</v>
      </c>
      <c r="S118" s="16">
        <f t="shared" si="28"/>
        <v>-2.3026244875476203E-2</v>
      </c>
      <c r="T118" s="16">
        <f t="shared" si="28"/>
        <v>0.20205341686496261</v>
      </c>
      <c r="U118" s="16">
        <f t="shared" si="28"/>
        <v>-0.27935590172970681</v>
      </c>
    </row>
    <row r="119" spans="10:21">
      <c r="J119" s="5">
        <v>25</v>
      </c>
      <c r="L119" s="16">
        <f t="shared" si="29"/>
        <v>-2.5650973654093901E-2</v>
      </c>
      <c r="M119" s="16">
        <f t="shared" si="28"/>
        <v>5.8842581065780698E-2</v>
      </c>
      <c r="N119" s="16">
        <f t="shared" si="28"/>
        <v>-2.4723263590443398E-2</v>
      </c>
      <c r="O119" s="16">
        <f t="shared" si="28"/>
        <v>-7.8533352232162665E-2</v>
      </c>
      <c r="P119" s="16">
        <f t="shared" si="28"/>
        <v>0.1523699205550362</v>
      </c>
      <c r="Q119" s="16">
        <f t="shared" si="28"/>
        <v>-9.2620512878923894E-2</v>
      </c>
      <c r="R119" s="16">
        <f t="shared" si="28"/>
        <v>-8.5242108310162365E-2</v>
      </c>
      <c r="S119" s="16">
        <f t="shared" si="28"/>
        <v>0.23004992439006144</v>
      </c>
      <c r="T119" s="16">
        <f t="shared" si="28"/>
        <v>-0.18646058661087231</v>
      </c>
      <c r="U119" s="16">
        <f t="shared" si="28"/>
        <v>-4.2913805320734653E-2</v>
      </c>
    </row>
    <row r="120" spans="10:21">
      <c r="J120" s="5">
        <v>26</v>
      </c>
      <c r="L120" s="16">
        <f t="shared" si="29"/>
        <v>-8.4374637573549557E-2</v>
      </c>
      <c r="M120" s="16">
        <f t="shared" si="28"/>
        <v>0.14899671756086713</v>
      </c>
      <c r="N120" s="16">
        <f t="shared" si="28"/>
        <v>5.429157104780153E-2</v>
      </c>
      <c r="O120" s="16">
        <f t="shared" si="28"/>
        <v>-0.35838189547142424</v>
      </c>
      <c r="P120" s="16">
        <f t="shared" si="28"/>
        <v>0.30418204290712819</v>
      </c>
      <c r="Q120" s="16">
        <f t="shared" si="28"/>
        <v>0.20777089873372354</v>
      </c>
      <c r="R120" s="16">
        <f t="shared" si="28"/>
        <v>-0.62843122293410725</v>
      </c>
      <c r="S120" s="16">
        <f t="shared" si="28"/>
        <v>0.35714134061604746</v>
      </c>
      <c r="T120" s="16">
        <f t="shared" si="28"/>
        <v>0.43387034333013857</v>
      </c>
      <c r="U120" s="16">
        <f t="shared" si="28"/>
        <v>-0.85056491209952867</v>
      </c>
    </row>
    <row r="121" spans="10:21">
      <c r="J121" s="5">
        <v>27</v>
      </c>
      <c r="L121" s="16">
        <f t="shared" si="29"/>
        <v>-9.0687971654313276E-2</v>
      </c>
      <c r="M121" s="16">
        <f t="shared" si="28"/>
        <v>9.4221976631941276E-2</v>
      </c>
      <c r="N121" s="16">
        <f t="shared" si="28"/>
        <v>0.19383707969198924</v>
      </c>
      <c r="O121" s="16">
        <f t="shared" si="28"/>
        <v>-0.31604591950550026</v>
      </c>
      <c r="P121" s="16">
        <f t="shared" si="28"/>
        <v>-0.1085541071147355</v>
      </c>
      <c r="Q121" s="16">
        <f t="shared" si="28"/>
        <v>0.51780216649936028</v>
      </c>
      <c r="R121" s="16">
        <f t="shared" si="28"/>
        <v>-0.16280595367061515</v>
      </c>
      <c r="S121" s="16">
        <f t="shared" si="28"/>
        <v>-0.54991587919290752</v>
      </c>
      <c r="T121" s="16">
        <f t="shared" si="28"/>
        <v>0.50283774306283358</v>
      </c>
      <c r="U121" s="16">
        <f t="shared" si="28"/>
        <v>0.34800354638238085</v>
      </c>
    </row>
    <row r="122" spans="10:21">
      <c r="J122" s="5">
        <v>28</v>
      </c>
      <c r="L122" s="16">
        <f t="shared" si="29"/>
        <v>2.0748129156352619E-2</v>
      </c>
      <c r="M122" s="16">
        <f t="shared" si="28"/>
        <v>4.8075666359707154E-3</v>
      </c>
      <c r="N122" s="16">
        <f t="shared" si="28"/>
        <v>-5.8003681654001604E-2</v>
      </c>
      <c r="O122" s="16">
        <f t="shared" si="28"/>
        <v>-1.7523149306408244E-2</v>
      </c>
      <c r="P122" s="16">
        <f t="shared" si="28"/>
        <v>8.3571748127212506E-2</v>
      </c>
      <c r="Q122" s="16">
        <f t="shared" si="28"/>
        <v>3.3522393978341253E-2</v>
      </c>
      <c r="R122" s="16">
        <f t="shared" si="28"/>
        <v>-9.2838364048696512E-2</v>
      </c>
      <c r="S122" s="16">
        <f t="shared" si="28"/>
        <v>-4.6616993525497107E-2</v>
      </c>
      <c r="T122" s="16">
        <f t="shared" si="28"/>
        <v>8.5080089349678908E-2</v>
      </c>
      <c r="U122" s="16">
        <f t="shared" si="28"/>
        <v>5.0888741565048724E-2</v>
      </c>
    </row>
    <row r="123" spans="10:21">
      <c r="J123" s="5">
        <v>29</v>
      </c>
      <c r="L123" s="16">
        <f t="shared" si="29"/>
        <v>3.9429302919780709E-2</v>
      </c>
      <c r="M123" s="16">
        <f t="shared" si="28"/>
        <v>5.2401577208986534E-2</v>
      </c>
      <c r="N123" s="16">
        <f t="shared" si="28"/>
        <v>-6.5244384098781041E-2</v>
      </c>
      <c r="O123" s="16">
        <f t="shared" si="28"/>
        <v>-0.16117046273199992</v>
      </c>
      <c r="P123" s="16">
        <f t="shared" si="28"/>
        <v>-2.6029106455248942E-2</v>
      </c>
      <c r="Q123" s="16">
        <f t="shared" si="28"/>
        <v>0.2164833515700734</v>
      </c>
      <c r="R123" s="16">
        <f>($J37/$G37)*(COS((2*PI()*R$93*$H37)/$H$46)-COS((2*PI()*R$93*$H36)/$H$46))</f>
        <v>0.20177072359066339</v>
      </c>
      <c r="S123" s="16">
        <f>($J37/$G37)*(COS((2*PI()*S$93*$H37)/$H$46)-COS((2*PI()*S$93*$H36)/$H$46))</f>
        <v>-0.12936662480117275</v>
      </c>
      <c r="T123" s="16">
        <f>($J37/$G37)*(COS((2*PI()*T$93*$H37)/$H$46)-COS((2*PI()*T$93*$H36)/$H$46))</f>
        <v>-0.34667183093977338</v>
      </c>
      <c r="U123" s="16">
        <f>($J37/$G37)*(COS((2*PI()*U$93*$H37)/$H$46)-COS((2*PI()*U$93*$H36)/$H$46))</f>
        <v>-9.5865436530219922E-2</v>
      </c>
    </row>
    <row r="124" spans="10:21">
      <c r="J124" s="5">
        <v>30</v>
      </c>
      <c r="L124" s="16">
        <f t="shared" si="29"/>
        <v>0.10105941102918309</v>
      </c>
      <c r="M124" s="16">
        <f t="shared" si="28"/>
        <v>0.19220385195055503</v>
      </c>
      <c r="N124" s="16">
        <f t="shared" ref="N124:U124" si="30">($J38/$G38)*(COS((2*PI()*N$93*$H38)/$H$46)-COS((2*PI()*N$93*$H37)/$H$46))</f>
        <v>-2.6951099282091735E-2</v>
      </c>
      <c r="O124" s="16">
        <f t="shared" si="30"/>
        <v>-0.41334510563760885</v>
      </c>
      <c r="P124" s="16">
        <f t="shared" si="30"/>
        <v>-0.44392221243278174</v>
      </c>
      <c r="Q124" s="16">
        <f t="shared" si="30"/>
        <v>0.10428063780571674</v>
      </c>
      <c r="R124" s="16">
        <f t="shared" si="30"/>
        <v>0.71935856473783466</v>
      </c>
      <c r="S124" s="16">
        <f t="shared" si="30"/>
        <v>0.63646285215983489</v>
      </c>
      <c r="T124" s="16">
        <f t="shared" si="30"/>
        <v>-0.22180202924408698</v>
      </c>
      <c r="U124" s="16">
        <f t="shared" si="30"/>
        <v>-0.99345917497493041</v>
      </c>
    </row>
    <row r="125" spans="10:21">
      <c r="J125" s="5">
        <v>31</v>
      </c>
      <c r="L125" s="16">
        <f t="shared" si="29"/>
        <v>3.3428677732694326E-2</v>
      </c>
      <c r="M125" s="16">
        <f t="shared" si="28"/>
        <v>8.0200425264201902E-2</v>
      </c>
      <c r="N125" s="16">
        <f t="shared" ref="N125:U125" si="31">($J39/$G39)*(COS((2*PI()*N$93*$H39)/$H$46)-COS((2*PI()*N$93*$H38)/$H$46))</f>
        <v>4.4397185661531058E-2</v>
      </c>
      <c r="O125" s="16">
        <f t="shared" si="31"/>
        <v>-8.8195539090806838E-2</v>
      </c>
      <c r="P125" s="16">
        <f t="shared" si="31"/>
        <v>-0.20479509249152342</v>
      </c>
      <c r="Q125" s="16">
        <f t="shared" si="31"/>
        <v>-0.16270193826867049</v>
      </c>
      <c r="R125" s="16">
        <f t="shared" si="31"/>
        <v>5.5659856630843961E-2</v>
      </c>
      <c r="S125" s="16">
        <f t="shared" si="31"/>
        <v>0.2881083411301586</v>
      </c>
      <c r="T125" s="16">
        <f t="shared" si="31"/>
        <v>0.31487272886891626</v>
      </c>
      <c r="U125" s="16">
        <f t="shared" si="31"/>
        <v>6.4085868497221907E-2</v>
      </c>
    </row>
    <row r="126" spans="10:21">
      <c r="J126" s="5">
        <v>32</v>
      </c>
      <c r="L126" s="16">
        <f t="shared" si="29"/>
        <v>0</v>
      </c>
      <c r="M126" s="16">
        <f t="shared" si="28"/>
        <v>0</v>
      </c>
      <c r="N126" s="16">
        <f t="shared" ref="N126:U126" si="32">($J40/$G40)*(COS((2*PI()*N$93*$H40)/$H$46)-COS((2*PI()*N$93*$H39)/$H$46))</f>
        <v>0</v>
      </c>
      <c r="O126" s="16">
        <f t="shared" si="32"/>
        <v>0</v>
      </c>
      <c r="P126" s="16">
        <f t="shared" si="32"/>
        <v>0</v>
      </c>
      <c r="Q126" s="16">
        <f t="shared" si="32"/>
        <v>0</v>
      </c>
      <c r="R126" s="16">
        <f t="shared" si="32"/>
        <v>0</v>
      </c>
      <c r="S126" s="16">
        <f t="shared" si="32"/>
        <v>0</v>
      </c>
      <c r="T126" s="16">
        <f t="shared" si="32"/>
        <v>0</v>
      </c>
      <c r="U126" s="16">
        <f t="shared" si="32"/>
        <v>0</v>
      </c>
    </row>
    <row r="127" spans="10:21">
      <c r="J127" s="5">
        <v>33</v>
      </c>
      <c r="L127" s="16">
        <f t="shared" si="29"/>
        <v>-2.9903357524229564E-2</v>
      </c>
      <c r="M127" s="16">
        <f t="shared" si="28"/>
        <v>-9.7852699157251852E-2</v>
      </c>
      <c r="N127" s="16">
        <f t="shared" ref="N127:U127" si="33">($J41/$G41)*(COS((2*PI()*N$93*$H41)/$H$46)-COS((2*PI()*N$93*$H40)/$H$46))</f>
        <v>-0.15064982814593847</v>
      </c>
      <c r="O127" s="16">
        <f t="shared" si="33"/>
        <v>-0.13384737281352771</v>
      </c>
      <c r="P127" s="16">
        <f t="shared" si="33"/>
        <v>-2.4746926017312671E-2</v>
      </c>
      <c r="Q127" s="16">
        <f t="shared" si="33"/>
        <v>0.14897543824756143</v>
      </c>
      <c r="R127" s="16">
        <f t="shared" si="33"/>
        <v>0.31572261549208985</v>
      </c>
      <c r="S127" s="16">
        <f t="shared" si="33"/>
        <v>0.3902846206878931</v>
      </c>
      <c r="T127" s="16">
        <f t="shared" si="33"/>
        <v>0.31492788403232502</v>
      </c>
      <c r="U127" s="16">
        <f t="shared" si="33"/>
        <v>9.2054393168912063E-2</v>
      </c>
    </row>
    <row r="128" spans="10:21">
      <c r="J128" s="5">
        <v>34</v>
      </c>
      <c r="L128" s="16">
        <f t="shared" si="29"/>
        <v>-2.8700779969125553E-2</v>
      </c>
      <c r="M128" s="16">
        <f t="shared" si="28"/>
        <v>-0.10190122609670076</v>
      </c>
      <c r="N128" s="16">
        <f t="shared" ref="N128:U128" si="34">($J42/$G42)*(COS((2*PI()*N$93*$H42)/$H$46)-COS((2*PI()*N$93*$H41)/$H$46))</f>
        <v>-0.18533482270078247</v>
      </c>
      <c r="O128" s="16">
        <f t="shared" si="34"/>
        <v>-0.23530403478232023</v>
      </c>
      <c r="P128" s="16">
        <f t="shared" si="34"/>
        <v>-0.21436831746900506</v>
      </c>
      <c r="Q128" s="16">
        <f t="shared" si="34"/>
        <v>-0.10580588218018101</v>
      </c>
      <c r="R128" s="16">
        <f t="shared" si="34"/>
        <v>7.787682543393501E-2</v>
      </c>
      <c r="S128" s="16">
        <f t="shared" si="34"/>
        <v>0.29542046989423049</v>
      </c>
      <c r="T128" s="16">
        <f t="shared" si="34"/>
        <v>0.48665221198459013</v>
      </c>
      <c r="U128" s="16">
        <f t="shared" si="34"/>
        <v>0.58922203524628047</v>
      </c>
    </row>
    <row r="129" spans="10:21">
      <c r="J129" s="5">
        <v>35</v>
      </c>
      <c r="L129" s="16">
        <f t="shared" si="29"/>
        <v>-3.8666134924766886E-2</v>
      </c>
      <c r="M129" s="16">
        <f t="shared" si="28"/>
        <v>-0.14529413450738535</v>
      </c>
      <c r="N129" s="16">
        <f t="shared" ref="N129:U129" si="35">($J43/$G43)*(COS((2*PI()*N$93*$H43)/$H$46)-COS((2*PI()*N$93*$H42)/$H$46))</f>
        <v>-0.29356429600895134</v>
      </c>
      <c r="O129" s="16">
        <f t="shared" si="35"/>
        <v>-0.44526416003722269</v>
      </c>
      <c r="P129" s="16">
        <f t="shared" si="35"/>
        <v>-0.55771094217466755</v>
      </c>
      <c r="Q129" s="16">
        <f t="shared" si="35"/>
        <v>-0.59221479315803416</v>
      </c>
      <c r="R129" s="16">
        <f t="shared" si="35"/>
        <v>-0.52206100590896864</v>
      </c>
      <c r="S129" s="16">
        <f t="shared" si="35"/>
        <v>-0.33855636843687137</v>
      </c>
      <c r="T129" s="16">
        <f t="shared" si="35"/>
        <v>-5.4005549530948986E-2</v>
      </c>
      <c r="U129" s="16">
        <f t="shared" si="35"/>
        <v>0.29899601893457861</v>
      </c>
    </row>
    <row r="130" spans="10:21">
      <c r="J130" s="5">
        <v>36</v>
      </c>
      <c r="L130" s="16">
        <f t="shared" si="29"/>
        <v>-3.5321581301918321E-2</v>
      </c>
      <c r="M130" s="16">
        <f t="shared" si="28"/>
        <v>-0.13869512952408322</v>
      </c>
      <c r="N130" s="16">
        <f t="shared" ref="N130:U130" si="36">($J44/$G44)*(COS((2*PI()*N$93*$H44)/$H$46)-COS((2*PI()*N$93*$H43)/$H$46))</f>
        <v>-0.30253714805967358</v>
      </c>
      <c r="O130" s="16">
        <f t="shared" si="36"/>
        <v>-0.51482816565140632</v>
      </c>
      <c r="P130" s="16">
        <f t="shared" si="36"/>
        <v>-0.75999448632721345</v>
      </c>
      <c r="Q130" s="16">
        <f t="shared" si="36"/>
        <v>-1.0200506777117369</v>
      </c>
      <c r="R130" s="16">
        <f t="shared" si="36"/>
        <v>-1.2759189846261456</v>
      </c>
      <c r="S130" s="16">
        <f t="shared" si="36"/>
        <v>-1.508828875627455</v>
      </c>
      <c r="T130" s="16">
        <f t="shared" si="36"/>
        <v>-1.7016940515754944</v>
      </c>
      <c r="U130" s="16">
        <f t="shared" si="36"/>
        <v>-1.8403658987046607</v>
      </c>
    </row>
    <row r="132" spans="10:21">
      <c r="L132" s="16">
        <f>($H$46/(2*(L93^2)*(PI()^2)))*(SUM(L95:L130))</f>
        <v>2.5272137364849905</v>
      </c>
      <c r="M132" s="16">
        <f>($H$46/(2*(M93^2)*(PI()^2)))*(SUM(M95:M130))</f>
        <v>-0.18627161377143359</v>
      </c>
      <c r="N132" s="16">
        <f t="shared" ref="N132:U132" si="37">($H$46/(2*(N93^2)*(PI()^2)))*(SUM(N95:N130))</f>
        <v>2.4989120190769034</v>
      </c>
      <c r="O132" s="16">
        <f t="shared" si="37"/>
        <v>0.23028345391207206</v>
      </c>
      <c r="P132" s="16">
        <f t="shared" si="37"/>
        <v>-0.6796981943885696</v>
      </c>
      <c r="Q132" s="16">
        <f t="shared" si="37"/>
        <v>-0.4816051774823793</v>
      </c>
      <c r="R132" s="16">
        <f t="shared" si="37"/>
        <v>4.0951141224711572E-2</v>
      </c>
      <c r="S132" s="16">
        <f t="shared" si="37"/>
        <v>0.32280398835916979</v>
      </c>
      <c r="T132" s="16">
        <f t="shared" si="37"/>
        <v>0.1516653218619026</v>
      </c>
      <c r="U132" s="16">
        <f t="shared" si="37"/>
        <v>-0.28945344185059541</v>
      </c>
    </row>
    <row r="134" spans="10:21">
      <c r="J134" s="205" t="s">
        <v>0</v>
      </c>
      <c r="L134" s="8" t="s">
        <v>1</v>
      </c>
      <c r="M134" s="7"/>
      <c r="N134" s="7"/>
      <c r="O134" s="7"/>
      <c r="P134" s="7"/>
      <c r="Q134" s="7"/>
      <c r="R134" s="7"/>
      <c r="S134" s="7"/>
      <c r="T134" s="7"/>
      <c r="U134" s="7"/>
    </row>
    <row r="135" spans="10:21">
      <c r="L135" s="205">
        <v>1</v>
      </c>
      <c r="M135" s="205">
        <v>2</v>
      </c>
      <c r="N135" s="205">
        <v>3</v>
      </c>
      <c r="O135" s="205">
        <v>4</v>
      </c>
      <c r="P135" s="205">
        <v>5</v>
      </c>
      <c r="Q135" s="205">
        <v>6</v>
      </c>
      <c r="R135" s="205">
        <v>7</v>
      </c>
      <c r="S135" s="205">
        <v>8</v>
      </c>
      <c r="T135" s="205">
        <v>9</v>
      </c>
      <c r="U135" s="205">
        <v>10</v>
      </c>
    </row>
    <row r="137" spans="10:21">
      <c r="J137" s="5">
        <v>1</v>
      </c>
      <c r="L137" s="16">
        <f>($J9/$G9)*(SIN((2*PI()*L$135*$H9)/$H$46)-SIN((2*PI()*L$135*$H8)/$H$46))</f>
        <v>-0.20775877358521333</v>
      </c>
      <c r="M137" s="16">
        <f t="shared" ref="M137:U137" si="38">($J9/$G9)*(SIN((2*PI()*M$135*$H9)/$H$46)-SIN((2*PI()*M$135*$H8)/$H$46))</f>
        <v>-0.40635930532619668</v>
      </c>
      <c r="N137" s="16">
        <f t="shared" si="38"/>
        <v>-0.58704705904289045</v>
      </c>
      <c r="O137" s="16">
        <f t="shared" si="38"/>
        <v>-0.74185711408105581</v>
      </c>
      <c r="P137" s="16">
        <f t="shared" si="38"/>
        <v>-0.86396526802800133</v>
      </c>
      <c r="Q137" s="16">
        <f t="shared" si="38"/>
        <v>-0.94798885527735766</v>
      </c>
      <c r="R137" s="16">
        <f t="shared" si="38"/>
        <v>-0.99022402102015439</v>
      </c>
      <c r="S137" s="16">
        <f t="shared" si="38"/>
        <v>-0.98880899135616696</v>
      </c>
      <c r="T137" s="16">
        <f t="shared" si="38"/>
        <v>-0.94380614239426375</v>
      </c>
      <c r="U137" s="16">
        <f t="shared" si="38"/>
        <v>-0.85719925064294156</v>
      </c>
    </row>
    <row r="138" spans="10:21">
      <c r="J138" s="5">
        <v>2</v>
      </c>
      <c r="L138" s="16">
        <f t="shared" ref="L138:U172" si="39">($J10/$G10)*(SIN((2*PI()*L$135*$H10)/$H$46)-SIN((2*PI()*L$135*$H9)/$H$46))</f>
        <v>-0.13042433901932288</v>
      </c>
      <c r="M138" s="16">
        <f t="shared" si="39"/>
        <v>-0.22813913552059914</v>
      </c>
      <c r="N138" s="16">
        <f t="shared" si="39"/>
        <v>-0.26533657751304274</v>
      </c>
      <c r="O138" s="16">
        <f t="shared" si="39"/>
        <v>-0.22335223129907994</v>
      </c>
      <c r="P138" s="16">
        <f t="shared" si="39"/>
        <v>-9.5672601284881156E-2</v>
      </c>
      <c r="Q138" s="16">
        <f t="shared" si="39"/>
        <v>0.11070435500255467</v>
      </c>
      <c r="R138" s="16">
        <f t="shared" si="39"/>
        <v>0.375753479932455</v>
      </c>
      <c r="S138" s="16">
        <f t="shared" si="39"/>
        <v>0.66870753289862461</v>
      </c>
      <c r="T138" s="16">
        <f t="shared" si="39"/>
        <v>0.9518624706473765</v>
      </c>
      <c r="U138" s="16">
        <f t="shared" si="39"/>
        <v>1.185420862401021</v>
      </c>
    </row>
    <row r="139" spans="10:21">
      <c r="J139" s="5">
        <v>3</v>
      </c>
      <c r="L139" s="16">
        <f t="shared" si="39"/>
        <v>-0.12216276494150477</v>
      </c>
      <c r="M139" s="16">
        <f t="shared" si="39"/>
        <v>-0.16700033767753855</v>
      </c>
      <c r="N139" s="16">
        <f t="shared" si="39"/>
        <v>-8.4993518223270711E-2</v>
      </c>
      <c r="O139" s="16">
        <f t="shared" si="39"/>
        <v>0.12652069419667464</v>
      </c>
      <c r="P139" s="16">
        <f t="shared" si="39"/>
        <v>0.4191820671798358</v>
      </c>
      <c r="Q139" s="16">
        <f t="shared" si="39"/>
        <v>0.70596767046985409</v>
      </c>
      <c r="R139" s="16">
        <f t="shared" si="39"/>
        <v>0.8867084761167191</v>
      </c>
      <c r="S139" s="16">
        <f t="shared" si="39"/>
        <v>0.87932515390883648</v>
      </c>
      <c r="T139" s="16">
        <f t="shared" si="39"/>
        <v>0.64744260248161822</v>
      </c>
      <c r="U139" s="16">
        <f t="shared" si="39"/>
        <v>0.21588451893894345</v>
      </c>
    </row>
    <row r="140" spans="10:21">
      <c r="J140" s="5">
        <v>4</v>
      </c>
      <c r="L140" s="16">
        <f t="shared" si="39"/>
        <v>-6.7582576530387725E-2</v>
      </c>
      <c r="M140" s="16">
        <f t="shared" si="39"/>
        <v>-5.1060627086194958E-2</v>
      </c>
      <c r="N140" s="16">
        <f t="shared" si="39"/>
        <v>7.7759516619954269E-2</v>
      </c>
      <c r="O140" s="16">
        <f t="shared" si="39"/>
        <v>0.26686562069194492</v>
      </c>
      <c r="P140" s="16">
        <f t="shared" si="39"/>
        <v>0.40628216856885979</v>
      </c>
      <c r="Q140" s="16">
        <f t="shared" si="39"/>
        <v>0.3869027118027844</v>
      </c>
      <c r="R140" s="16">
        <f t="shared" si="39"/>
        <v>0.16568792930999088</v>
      </c>
      <c r="S140" s="16">
        <f t="shared" si="39"/>
        <v>-0.19807455198553775</v>
      </c>
      <c r="T140" s="16">
        <f t="shared" si="39"/>
        <v>-0.55758292454167369</v>
      </c>
      <c r="U140" s="16">
        <f t="shared" si="39"/>
        <v>-0.74127511645429534</v>
      </c>
    </row>
    <row r="141" spans="10:21">
      <c r="J141" s="5">
        <v>5</v>
      </c>
      <c r="L141" s="16">
        <f t="shared" si="39"/>
        <v>-7.2575514299371381E-3</v>
      </c>
      <c r="M141" s="16">
        <f t="shared" si="39"/>
        <v>7.397997638636972E-4</v>
      </c>
      <c r="N141" s="16">
        <f t="shared" si="39"/>
        <v>2.3073786997642138E-2</v>
      </c>
      <c r="O141" s="16">
        <f t="shared" si="39"/>
        <v>4.0875579745896833E-2</v>
      </c>
      <c r="P141" s="16">
        <f t="shared" si="39"/>
        <v>3.2470343228341927E-2</v>
      </c>
      <c r="Q141" s="16">
        <f t="shared" si="39"/>
        <v>-6.3684836196905093E-3</v>
      </c>
      <c r="R141" s="16">
        <f t="shared" si="39"/>
        <v>-5.4148262150914298E-2</v>
      </c>
      <c r="S141" s="16">
        <f t="shared" si="39"/>
        <v>-7.6032253851454026E-2</v>
      </c>
      <c r="T141" s="16">
        <f t="shared" si="39"/>
        <v>-4.9418777879600764E-2</v>
      </c>
      <c r="U141" s="16">
        <f t="shared" si="39"/>
        <v>1.6146768440782201E-2</v>
      </c>
    </row>
    <row r="142" spans="10:21">
      <c r="J142" s="5">
        <v>6</v>
      </c>
      <c r="L142" s="16">
        <f t="shared" si="39"/>
        <v>2.3337489586111947E-2</v>
      </c>
      <c r="M142" s="16">
        <f t="shared" si="39"/>
        <v>-3.1389606488819902E-2</v>
      </c>
      <c r="N142" s="16">
        <f t="shared" si="39"/>
        <v>-0.12155862511191502</v>
      </c>
      <c r="O142" s="16">
        <f t="shared" si="39"/>
        <v>-0.11752538386530606</v>
      </c>
      <c r="P142" s="16">
        <f t="shared" si="39"/>
        <v>3.6411661790904937E-2</v>
      </c>
      <c r="Q142" s="16">
        <f t="shared" si="39"/>
        <v>0.22001880323144024</v>
      </c>
      <c r="R142" s="16">
        <f t="shared" si="39"/>
        <v>0.23243350177602826</v>
      </c>
      <c r="S142" s="16">
        <f t="shared" si="39"/>
        <v>7.8497658461329778E-3</v>
      </c>
      <c r="T142" s="16">
        <f t="shared" si="39"/>
        <v>-0.27717484303364265</v>
      </c>
      <c r="U142" s="16">
        <f t="shared" si="39"/>
        <v>-0.34479724407658058</v>
      </c>
    </row>
    <row r="143" spans="10:21">
      <c r="J143" s="5">
        <v>7</v>
      </c>
      <c r="L143" s="16">
        <f t="shared" si="39"/>
        <v>2.1464053718877517E-2</v>
      </c>
      <c r="M143" s="16">
        <f t="shared" si="39"/>
        <v>-6.9033894336183677E-2</v>
      </c>
      <c r="N143" s="16">
        <f t="shared" si="39"/>
        <v>-0.14837261608786592</v>
      </c>
      <c r="O143" s="16">
        <f t="shared" si="39"/>
        <v>-2.5006882332351984E-2</v>
      </c>
      <c r="P143" s="16">
        <f t="shared" si="39"/>
        <v>0.21737055806244115</v>
      </c>
      <c r="Q143" s="16">
        <f t="shared" si="39"/>
        <v>0.2481906619701916</v>
      </c>
      <c r="R143" s="16">
        <f t="shared" si="39"/>
        <v>-6.170195504207681E-2</v>
      </c>
      <c r="S143" s="16">
        <f t="shared" si="39"/>
        <v>-0.3771864177630016</v>
      </c>
      <c r="T143" s="16">
        <f t="shared" si="39"/>
        <v>-0.26520425926538221</v>
      </c>
      <c r="U143" s="16">
        <f t="shared" si="39"/>
        <v>0.2151625503017674</v>
      </c>
    </row>
    <row r="144" spans="10:21">
      <c r="J144" s="5">
        <v>8</v>
      </c>
      <c r="L144" s="16">
        <f t="shared" si="39"/>
        <v>3.3332319683323099E-2</v>
      </c>
      <c r="M144" s="16">
        <f t="shared" si="39"/>
        <v>-0.23796279355606981</v>
      </c>
      <c r="N144" s="16">
        <f t="shared" si="39"/>
        <v>-0.27276716844000037</v>
      </c>
      <c r="O144" s="16">
        <f t="shared" si="39"/>
        <v>0.29110942819622787</v>
      </c>
      <c r="P144" s="16">
        <f t="shared" si="39"/>
        <v>0.62050060169825294</v>
      </c>
      <c r="Q144" s="16">
        <f t="shared" si="39"/>
        <v>-6.4587480245670001E-2</v>
      </c>
      <c r="R144" s="16">
        <f t="shared" si="39"/>
        <v>-0.87508004970713005</v>
      </c>
      <c r="S144" s="16">
        <f t="shared" si="39"/>
        <v>-0.39737482310064076</v>
      </c>
      <c r="T144" s="16">
        <f t="shared" si="39"/>
        <v>0.85902641468881324</v>
      </c>
      <c r="U144" s="16">
        <f t="shared" si="39"/>
        <v>0.92575770590489836</v>
      </c>
    </row>
    <row r="145" spans="10:21">
      <c r="J145" s="5">
        <v>9</v>
      </c>
      <c r="L145" s="16">
        <f t="shared" si="39"/>
        <v>0</v>
      </c>
      <c r="M145" s="16">
        <f t="shared" si="39"/>
        <v>0</v>
      </c>
      <c r="N145" s="16">
        <f t="shared" si="39"/>
        <v>0</v>
      </c>
      <c r="O145" s="16">
        <f t="shared" si="39"/>
        <v>0</v>
      </c>
      <c r="P145" s="16">
        <f t="shared" si="39"/>
        <v>0</v>
      </c>
      <c r="Q145" s="16">
        <f t="shared" si="39"/>
        <v>0</v>
      </c>
      <c r="R145" s="16">
        <f t="shared" si="39"/>
        <v>0</v>
      </c>
      <c r="S145" s="16">
        <f t="shared" si="39"/>
        <v>0</v>
      </c>
      <c r="T145" s="16">
        <f t="shared" si="39"/>
        <v>0</v>
      </c>
      <c r="U145" s="16">
        <f t="shared" si="39"/>
        <v>0</v>
      </c>
    </row>
    <row r="146" spans="10:21">
      <c r="J146" s="5">
        <v>10</v>
      </c>
      <c r="L146" s="16">
        <f t="shared" si="39"/>
        <v>3.0240466261192766E-2</v>
      </c>
      <c r="M146" s="16">
        <f t="shared" si="39"/>
        <v>0.14890864682688248</v>
      </c>
      <c r="N146" s="16">
        <f t="shared" si="39"/>
        <v>-0.23295770815440112</v>
      </c>
      <c r="O146" s="16">
        <f t="shared" si="39"/>
        <v>-9.6175463680600218E-2</v>
      </c>
      <c r="P146" s="16">
        <f t="shared" si="39"/>
        <v>0.45917038891728884</v>
      </c>
      <c r="Q146" s="16">
        <f t="shared" si="39"/>
        <v>-0.20894017508278509</v>
      </c>
      <c r="R146" s="16">
        <f t="shared" si="39"/>
        <v>-0.47379796715301148</v>
      </c>
      <c r="S146" s="16">
        <f t="shared" si="39"/>
        <v>0.61451184752509003</v>
      </c>
      <c r="T146" s="16">
        <f t="shared" si="39"/>
        <v>0.15378182859803852</v>
      </c>
      <c r="U146" s="16">
        <f t="shared" si="39"/>
        <v>-0.85014188415078495</v>
      </c>
    </row>
    <row r="147" spans="10:21">
      <c r="J147" s="5">
        <v>11</v>
      </c>
      <c r="L147" s="16">
        <f t="shared" si="39"/>
        <v>3.7779224298240863E-2</v>
      </c>
      <c r="M147" s="16">
        <f t="shared" si="39"/>
        <v>9.8847368530414231E-2</v>
      </c>
      <c r="N147" s="16">
        <f t="shared" si="39"/>
        <v>-0.24607669553129097</v>
      </c>
      <c r="O147" s="16">
        <f t="shared" si="39"/>
        <v>9.8864133224511444E-2</v>
      </c>
      <c r="P147" s="16">
        <f t="shared" si="39"/>
        <v>0.29435837924937031</v>
      </c>
      <c r="Q147" s="16">
        <f t="shared" si="39"/>
        <v>-0.46247197605594836</v>
      </c>
      <c r="R147" s="16">
        <f t="shared" si="39"/>
        <v>7.7856208555582021E-2</v>
      </c>
      <c r="S147" s="16">
        <f t="shared" si="39"/>
        <v>0.52419695608533845</v>
      </c>
      <c r="T147" s="16">
        <f t="shared" si="39"/>
        <v>-0.62343577320394505</v>
      </c>
      <c r="U147" s="16">
        <f t="shared" si="39"/>
        <v>-2.0823030340159417E-2</v>
      </c>
    </row>
    <row r="148" spans="10:21">
      <c r="J148" s="5">
        <v>12</v>
      </c>
      <c r="L148" s="16">
        <f t="shared" si="39"/>
        <v>2.9881831243081639E-2</v>
      </c>
      <c r="M148" s="16">
        <f t="shared" si="39"/>
        <v>3.613985652798235E-2</v>
      </c>
      <c r="N148" s="16">
        <f t="shared" si="39"/>
        <v>-0.15070903968824276</v>
      </c>
      <c r="O148" s="16">
        <f t="shared" si="39"/>
        <v>0.15677837292014424</v>
      </c>
      <c r="P148" s="16">
        <f t="shared" si="39"/>
        <v>2.5385956832327146E-2</v>
      </c>
      <c r="Q148" s="16">
        <f t="shared" si="39"/>
        <v>-0.26548614578714397</v>
      </c>
      <c r="R148" s="16">
        <f t="shared" si="39"/>
        <v>0.31518515101522293</v>
      </c>
      <c r="S148" s="16">
        <f t="shared" si="39"/>
        <v>-6.1084463161441734E-2</v>
      </c>
      <c r="T148" s="16">
        <f t="shared" si="39"/>
        <v>-0.31629890886872536</v>
      </c>
      <c r="U148" s="16">
        <f t="shared" si="39"/>
        <v>0.46872832754189109</v>
      </c>
    </row>
    <row r="149" spans="10:21">
      <c r="J149" s="5">
        <v>13</v>
      </c>
      <c r="L149" s="16">
        <f t="shared" si="39"/>
        <v>0</v>
      </c>
      <c r="M149" s="16">
        <f t="shared" si="39"/>
        <v>0</v>
      </c>
      <c r="N149" s="16">
        <f t="shared" si="39"/>
        <v>0</v>
      </c>
      <c r="O149" s="16">
        <f t="shared" si="39"/>
        <v>0</v>
      </c>
      <c r="P149" s="16">
        <f t="shared" si="39"/>
        <v>0</v>
      </c>
      <c r="Q149" s="16">
        <f t="shared" si="39"/>
        <v>0</v>
      </c>
      <c r="R149" s="16">
        <f t="shared" si="39"/>
        <v>0</v>
      </c>
      <c r="S149" s="16">
        <f t="shared" si="39"/>
        <v>0</v>
      </c>
      <c r="T149" s="16">
        <f t="shared" si="39"/>
        <v>0</v>
      </c>
      <c r="U149" s="16">
        <f t="shared" si="39"/>
        <v>0</v>
      </c>
    </row>
    <row r="150" spans="10:21">
      <c r="J150" s="5">
        <v>14</v>
      </c>
      <c r="L150" s="16">
        <f t="shared" si="39"/>
        <v>-2.4824893647948872E-2</v>
      </c>
      <c r="M150" s="16">
        <f t="shared" si="39"/>
        <v>1.5817496848249877E-2</v>
      </c>
      <c r="N150" s="16">
        <f t="shared" si="39"/>
        <v>3.6536725092770492E-2</v>
      </c>
      <c r="O150" s="16">
        <f t="shared" si="39"/>
        <v>-0.10788905931304821</v>
      </c>
      <c r="P150" s="16">
        <f t="shared" si="39"/>
        <v>0.15169038643028657</v>
      </c>
      <c r="Q150" s="16">
        <f t="shared" si="39"/>
        <v>-0.12635261252229318</v>
      </c>
      <c r="R150" s="16">
        <f t="shared" si="39"/>
        <v>2.2892029289784049E-2</v>
      </c>
      <c r="S150" s="16">
        <f t="shared" si="39"/>
        <v>0.12320815739378403</v>
      </c>
      <c r="T150" s="16">
        <f t="shared" si="39"/>
        <v>-0.24439530025574924</v>
      </c>
      <c r="U150" s="16">
        <f t="shared" si="39"/>
        <v>0.27326067884727351</v>
      </c>
    </row>
    <row r="151" spans="10:21">
      <c r="J151" s="5">
        <v>15</v>
      </c>
      <c r="L151" s="16">
        <f t="shared" si="39"/>
        <v>-5.4541141205421376E-2</v>
      </c>
      <c r="M151" s="16">
        <f t="shared" si="39"/>
        <v>6.4013671187749838E-2</v>
      </c>
      <c r="N151" s="16">
        <f t="shared" si="39"/>
        <v>-3.6477454259668473E-3</v>
      </c>
      <c r="O151" s="16">
        <f t="shared" si="39"/>
        <v>-0.11851519758363767</v>
      </c>
      <c r="P151" s="16">
        <f t="shared" si="39"/>
        <v>0.26189493801687147</v>
      </c>
      <c r="Q151" s="16">
        <f t="shared" si="39"/>
        <v>-0.36681736815358007</v>
      </c>
      <c r="R151" s="16">
        <f t="shared" si="39"/>
        <v>0.37668425067205918</v>
      </c>
      <c r="S151" s="16">
        <f t="shared" si="39"/>
        <v>-0.26105524669504132</v>
      </c>
      <c r="T151" s="16">
        <f t="shared" si="39"/>
        <v>3.1142245970507729E-2</v>
      </c>
      <c r="U151" s="16">
        <f t="shared" si="39"/>
        <v>0.25848937463226757</v>
      </c>
    </row>
    <row r="152" spans="10:21">
      <c r="J152" s="5">
        <v>16</v>
      </c>
      <c r="L152" s="16">
        <f t="shared" si="39"/>
        <v>-9.7190579179094988E-2</v>
      </c>
      <c r="M152" s="16">
        <f t="shared" si="39"/>
        <v>0.1518588635060589</v>
      </c>
      <c r="N152" s="16">
        <f t="shared" si="39"/>
        <v>-0.13211269132054534</v>
      </c>
      <c r="O152" s="16">
        <f t="shared" si="39"/>
        <v>2.499677278937483E-2</v>
      </c>
      <c r="P152" s="16">
        <f t="shared" si="39"/>
        <v>0.15936403207644406</v>
      </c>
      <c r="Q152" s="16">
        <f t="shared" si="39"/>
        <v>-0.38875679698664506</v>
      </c>
      <c r="R152" s="16">
        <f t="shared" si="39"/>
        <v>0.6149039679532482</v>
      </c>
      <c r="S152" s="16">
        <f t="shared" si="39"/>
        <v>-0.78335041787257265</v>
      </c>
      <c r="T152" s="16">
        <f t="shared" si="39"/>
        <v>0.84521309074151085</v>
      </c>
      <c r="U152" s="16">
        <f t="shared" si="39"/>
        <v>-0.76836177633649205</v>
      </c>
    </row>
    <row r="153" spans="10:21">
      <c r="J153" s="5">
        <v>17</v>
      </c>
      <c r="L153" s="16">
        <f t="shared" si="39"/>
        <v>-0.11178981800462916</v>
      </c>
      <c r="M153" s="16">
        <f t="shared" si="39"/>
        <v>0.20405358107810206</v>
      </c>
      <c r="N153" s="16">
        <f t="shared" si="39"/>
        <v>-0.2593264799383182</v>
      </c>
      <c r="O153" s="16">
        <f t="shared" si="39"/>
        <v>0.2640695490149283</v>
      </c>
      <c r="P153" s="16">
        <f t="shared" si="39"/>
        <v>-0.21015919199914218</v>
      </c>
      <c r="Q153" s="16">
        <f t="shared" si="39"/>
        <v>9.5857981931426917E-2</v>
      </c>
      <c r="R153" s="16">
        <f t="shared" si="39"/>
        <v>7.3828789300232844E-2</v>
      </c>
      <c r="S153" s="16">
        <f t="shared" si="39"/>
        <v>-0.28744927470805598</v>
      </c>
      <c r="T153" s="16">
        <f t="shared" si="39"/>
        <v>0.52803165879577174</v>
      </c>
      <c r="U153" s="16">
        <f t="shared" si="39"/>
        <v>-0.774560019601088</v>
      </c>
    </row>
    <row r="154" spans="10:21">
      <c r="J154" s="5">
        <v>18</v>
      </c>
      <c r="L154" s="16">
        <f t="shared" si="39"/>
        <v>-0.12476454704160479</v>
      </c>
      <c r="M154" s="16">
        <f t="shared" si="39"/>
        <v>0.24467037091549654</v>
      </c>
      <c r="N154" s="16">
        <f t="shared" si="39"/>
        <v>-0.35500496933396875</v>
      </c>
      <c r="O154" s="16">
        <f t="shared" si="39"/>
        <v>0.45134394177121068</v>
      </c>
      <c r="P154" s="16">
        <f t="shared" si="39"/>
        <v>-0.52968431905493929</v>
      </c>
      <c r="Q154" s="16">
        <f t="shared" si="39"/>
        <v>0.58656538397097724</v>
      </c>
      <c r="R154" s="16">
        <f t="shared" si="39"/>
        <v>-0.61917339614834088</v>
      </c>
      <c r="S154" s="16">
        <f t="shared" si="39"/>
        <v>0.6254271118255158</v>
      </c>
      <c r="T154" s="16">
        <f t="shared" si="39"/>
        <v>-0.60404155864492626</v>
      </c>
      <c r="U154" s="16">
        <f t="shared" si="39"/>
        <v>0.55456817049343321</v>
      </c>
    </row>
    <row r="155" spans="10:21">
      <c r="J155" s="5">
        <v>19</v>
      </c>
      <c r="L155" s="16">
        <f t="shared" si="39"/>
        <v>-0.11503851914834762</v>
      </c>
      <c r="M155" s="16">
        <f t="shared" si="39"/>
        <v>0.22962275595193801</v>
      </c>
      <c r="N155" s="16">
        <f t="shared" si="39"/>
        <v>-0.34330052511559594</v>
      </c>
      <c r="O155" s="16">
        <f t="shared" si="39"/>
        <v>0.45562382502569371</v>
      </c>
      <c r="P155" s="16">
        <f t="shared" si="39"/>
        <v>-0.56615090360017062</v>
      </c>
      <c r="Q155" s="16">
        <f t="shared" si="39"/>
        <v>0.6744482930985719</v>
      </c>
      <c r="R155" s="16">
        <f t="shared" si="39"/>
        <v>-0.78009280379283519</v>
      </c>
      <c r="S155" s="16">
        <f t="shared" si="39"/>
        <v>0.8826734666099324</v>
      </c>
      <c r="T155" s="16">
        <f t="shared" si="39"/>
        <v>-0.98179341511847906</v>
      </c>
      <c r="U155" s="16">
        <f t="shared" si="39"/>
        <v>1.0770716975414649</v>
      </c>
    </row>
    <row r="156" spans="10:21">
      <c r="J156" s="5">
        <v>20</v>
      </c>
      <c r="L156" s="16">
        <f t="shared" si="39"/>
        <v>-0.15503252861722272</v>
      </c>
      <c r="M156" s="16">
        <f t="shared" si="39"/>
        <v>0.29854170141588771</v>
      </c>
      <c r="N156" s="16">
        <f t="shared" si="39"/>
        <v>-0.41962591834785828</v>
      </c>
      <c r="O156" s="16">
        <f t="shared" si="39"/>
        <v>0.5085944046941282</v>
      </c>
      <c r="P156" s="16">
        <f t="shared" si="39"/>
        <v>-0.55749262218772655</v>
      </c>
      <c r="Q156" s="16">
        <f t="shared" si="39"/>
        <v>0.56053638759700097</v>
      </c>
      <c r="R156" s="16">
        <f t="shared" si="39"/>
        <v>-0.51443185191932783</v>
      </c>
      <c r="S156" s="16">
        <f t="shared" si="39"/>
        <v>0.41856447875281438</v>
      </c>
      <c r="T156" s="16">
        <f t="shared" si="39"/>
        <v>-0.27504703021160543</v>
      </c>
      <c r="U156" s="16">
        <f t="shared" si="39"/>
        <v>8.8623962781205601E-2</v>
      </c>
    </row>
    <row r="157" spans="10:21">
      <c r="J157" s="5">
        <v>21</v>
      </c>
      <c r="L157" s="16">
        <f t="shared" si="39"/>
        <v>-0.14901144315542728</v>
      </c>
      <c r="M157" s="16">
        <f t="shared" si="39"/>
        <v>0.25201506933311418</v>
      </c>
      <c r="N157" s="16">
        <f t="shared" si="39"/>
        <v>-0.27152552601176155</v>
      </c>
      <c r="O157" s="16">
        <f t="shared" si="39"/>
        <v>0.18567804796148019</v>
      </c>
      <c r="P157" s="16">
        <f t="shared" si="39"/>
        <v>7.2910442667536721E-3</v>
      </c>
      <c r="Q157" s="16">
        <f t="shared" si="39"/>
        <v>-0.28794976717813225</v>
      </c>
      <c r="R157" s="16">
        <f t="shared" si="39"/>
        <v>0.61817951786012815</v>
      </c>
      <c r="S157" s="16">
        <f t="shared" si="39"/>
        <v>-0.9469177798849574</v>
      </c>
      <c r="T157" s="16">
        <f t="shared" si="39"/>
        <v>1.2182344132449359</v>
      </c>
      <c r="U157" s="16">
        <f t="shared" si="39"/>
        <v>-1.3804543468584827</v>
      </c>
    </row>
    <row r="158" spans="10:21">
      <c r="J158" s="5">
        <v>22</v>
      </c>
      <c r="L158" s="16">
        <f t="shared" si="39"/>
        <v>-9.2706908451615944E-2</v>
      </c>
      <c r="M158" s="16">
        <f t="shared" si="39"/>
        <v>0.11939091537267364</v>
      </c>
      <c r="N158" s="16">
        <f t="shared" si="39"/>
        <v>-4.0135558500855553E-2</v>
      </c>
      <c r="O158" s="16">
        <f t="shared" si="39"/>
        <v>-0.14165914725741818</v>
      </c>
      <c r="P158" s="16">
        <f t="shared" si="39"/>
        <v>0.37700305378773519</v>
      </c>
      <c r="Q158" s="16">
        <f t="shared" si="39"/>
        <v>-0.58519789174394132</v>
      </c>
      <c r="R158" s="16">
        <f t="shared" si="39"/>
        <v>0.6798186982943637</v>
      </c>
      <c r="S158" s="16">
        <f t="shared" si="39"/>
        <v>-0.59866910311477828</v>
      </c>
      <c r="T158" s="16">
        <f t="shared" si="39"/>
        <v>0.3280207209638758</v>
      </c>
      <c r="U158" s="16">
        <f t="shared" si="39"/>
        <v>8.7080022554052325E-2</v>
      </c>
    </row>
    <row r="159" spans="10:21">
      <c r="J159" s="5">
        <v>23</v>
      </c>
      <c r="L159" s="16">
        <f t="shared" si="39"/>
        <v>-5.0386283351080689E-2</v>
      </c>
      <c r="M159" s="16">
        <f t="shared" si="39"/>
        <v>3.6341590547576227E-2</v>
      </c>
      <c r="N159" s="16">
        <f t="shared" si="39"/>
        <v>6.2764082794805234E-2</v>
      </c>
      <c r="O159" s="16">
        <f t="shared" si="39"/>
        <v>-0.20521490956258476</v>
      </c>
      <c r="P159" s="16">
        <f t="shared" si="39"/>
        <v>0.30534965988937801</v>
      </c>
      <c r="Q159" s="16">
        <f t="shared" si="39"/>
        <v>-0.28049179304356908</v>
      </c>
      <c r="R159" s="16">
        <f t="shared" si="39"/>
        <v>0.10183942574724647</v>
      </c>
      <c r="S159" s="16">
        <f t="shared" si="39"/>
        <v>0.17885751436296651</v>
      </c>
      <c r="T159" s="16">
        <f t="shared" si="39"/>
        <v>-0.44377910062316073</v>
      </c>
      <c r="U159" s="16">
        <f t="shared" si="39"/>
        <v>0.56088651372547071</v>
      </c>
    </row>
    <row r="160" spans="10:21">
      <c r="J160" s="5">
        <v>24</v>
      </c>
      <c r="L160" s="16">
        <f t="shared" si="39"/>
        <v>-2.1901305172858217E-2</v>
      </c>
      <c r="M160" s="16">
        <f t="shared" si="39"/>
        <v>-1.5381517362313703E-3</v>
      </c>
      <c r="N160" s="16">
        <f t="shared" si="39"/>
        <v>6.834917890764107E-2</v>
      </c>
      <c r="O160" s="16">
        <f t="shared" si="39"/>
        <v>-0.12329534204864395</v>
      </c>
      <c r="P160" s="16">
        <f t="shared" si="39"/>
        <v>0.10121114934488765</v>
      </c>
      <c r="Q160" s="16">
        <f t="shared" si="39"/>
        <v>1.3363590125587412E-2</v>
      </c>
      <c r="R160" s="16">
        <f t="shared" si="39"/>
        <v>-0.15952347015683804</v>
      </c>
      <c r="S160" s="16">
        <f t="shared" si="39"/>
        <v>0.23320943740143746</v>
      </c>
      <c r="T160" s="16">
        <f t="shared" si="39"/>
        <v>-0.16162209409950565</v>
      </c>
      <c r="U160" s="16">
        <f t="shared" si="39"/>
        <v>-3.4541260704216967E-2</v>
      </c>
    </row>
    <row r="161" spans="10:21">
      <c r="J161" s="5">
        <v>25</v>
      </c>
      <c r="L161" s="16">
        <f t="shared" si="39"/>
        <v>1.8043241751027977E-2</v>
      </c>
      <c r="M161" s="16">
        <f t="shared" si="39"/>
        <v>2.1131116336018094E-2</v>
      </c>
      <c r="N161" s="16">
        <f t="shared" si="39"/>
        <v>-8.9945975983252185E-2</v>
      </c>
      <c r="O161" s="16">
        <f t="shared" si="39"/>
        <v>9.5242450512101687E-2</v>
      </c>
      <c r="P161" s="16">
        <f t="shared" si="39"/>
        <v>1.1683139472538328E-2</v>
      </c>
      <c r="Q161" s="16">
        <f t="shared" si="39"/>
        <v>-0.15575264704476166</v>
      </c>
      <c r="R161" s="16">
        <f t="shared" si="39"/>
        <v>0.19021812921673478</v>
      </c>
      <c r="S161" s="16">
        <f t="shared" si="39"/>
        <v>-4.46529051046839E-2</v>
      </c>
      <c r="T161" s="16">
        <f t="shared" si="39"/>
        <v>-0.17938710714163564</v>
      </c>
      <c r="U161" s="16">
        <f t="shared" si="39"/>
        <v>0.2781927817811749</v>
      </c>
    </row>
    <row r="162" spans="10:21">
      <c r="J162" s="5">
        <v>26</v>
      </c>
      <c r="L162" s="16">
        <f t="shared" si="39"/>
        <v>4.1656766714923632E-2</v>
      </c>
      <c r="M162" s="16">
        <f t="shared" si="39"/>
        <v>0.11411365098760257</v>
      </c>
      <c r="N162" s="16">
        <f t="shared" si="39"/>
        <v>-0.27490533002035061</v>
      </c>
      <c r="O162" s="16">
        <f t="shared" si="39"/>
        <v>9.6728484778530452E-2</v>
      </c>
      <c r="P162" s="16">
        <f t="shared" si="39"/>
        <v>0.34526338073515983</v>
      </c>
      <c r="Q162" s="16">
        <f>($J34/$G34)*(SIN((2*PI()*Q$135*$H34)/$H$46)-SIN((2*PI()*Q$135*$H33)/$H$46))</f>
        <v>-0.50550736344122305</v>
      </c>
      <c r="R162" s="16">
        <f>($J34/$G34)*(SIN((2*PI()*R$135*$H34)/$H$46)-SIN((2*PI()*R$135*$H33)/$H$46))</f>
        <v>4.320277688161088E-2</v>
      </c>
      <c r="S162" s="16">
        <f>($J34/$G34)*(SIN((2*PI()*S$135*$H34)/$H$46)-SIN((2*PI()*S$135*$H33)/$H$46))</f>
        <v>0.61341278475969474</v>
      </c>
      <c r="T162" s="16">
        <f>($J34/$G34)*(SIN((2*PI()*T$135*$H34)/$H$46)-SIN((2*PI()*T$135*$H33)/$H$46))</f>
        <v>-0.65513223427277212</v>
      </c>
      <c r="U162" s="16">
        <f>($J34/$G34)*(SIN((2*PI()*U$135*$H34)/$H$46)-SIN((2*PI()*U$135*$H33)/$H$46))</f>
        <v>-0.10803901481425374</v>
      </c>
    </row>
    <row r="163" spans="10:21">
      <c r="J163" s="5">
        <v>27</v>
      </c>
      <c r="L163" s="16">
        <f t="shared" si="39"/>
        <v>2.4580884423694341E-2</v>
      </c>
      <c r="M163" s="16">
        <f t="shared" ref="M163:U163" si="40">($J35/$G35)*(SIN((2*PI()*M$135*$H35)/$H$46)-SIN((2*PI()*M$135*$H34)/$H$46))</f>
        <v>0.16104046915553114</v>
      </c>
      <c r="N163" s="16">
        <f t="shared" si="40"/>
        <v>-0.19722759718874561</v>
      </c>
      <c r="O163" s="16">
        <f t="shared" si="40"/>
        <v>-0.17763009717488787</v>
      </c>
      <c r="P163" s="16">
        <f t="shared" si="40"/>
        <v>0.42988177799698196</v>
      </c>
      <c r="Q163" s="16">
        <f t="shared" si="40"/>
        <v>-8.9793294351688466E-3</v>
      </c>
      <c r="R163" s="16">
        <f t="shared" si="40"/>
        <v>-0.56188001638657403</v>
      </c>
      <c r="S163" s="16">
        <f t="shared" si="40"/>
        <v>0.33467809655466751</v>
      </c>
      <c r="T163" s="16">
        <f t="shared" si="40"/>
        <v>0.47733835104768157</v>
      </c>
      <c r="U163" s="16">
        <f t="shared" si="40"/>
        <v>-0.64511999207201065</v>
      </c>
    </row>
    <row r="164" spans="10:21">
      <c r="J164" s="5">
        <v>28</v>
      </c>
      <c r="L164" s="16">
        <f t="shared" si="39"/>
        <v>1.2295802068833879E-3</v>
      </c>
      <c r="M164" s="16">
        <f t="shared" ref="M164:U164" si="41">($J36/$G36)*(SIN((2*PI()*M$135*$H36)/$H$46)-SIN((2*PI()*M$135*$H35)/$H$46))</f>
        <v>-4.0419362980497822E-2</v>
      </c>
      <c r="N164" s="16">
        <f t="shared" si="41"/>
        <v>-1.0409887563227518E-2</v>
      </c>
      <c r="O164" s="16">
        <f t="shared" si="41"/>
        <v>7.2620356204919231E-2</v>
      </c>
      <c r="P164" s="16">
        <f t="shared" si="41"/>
        <v>2.5482745668114194E-2</v>
      </c>
      <c r="Q164" s="16">
        <f t="shared" si="41"/>
        <v>-9.0384926087118816E-2</v>
      </c>
      <c r="R164" s="16">
        <f t="shared" si="41"/>
        <v>-4.0831600774265848E-2</v>
      </c>
      <c r="S164" s="16">
        <f t="shared" si="41"/>
        <v>9.0972002671352914E-2</v>
      </c>
      <c r="T164" s="16">
        <f t="shared" si="41"/>
        <v>5.0163170772423042E-2</v>
      </c>
      <c r="U164" s="16">
        <f t="shared" si="41"/>
        <v>-7.5687383835020078E-2</v>
      </c>
    </row>
    <row r="165" spans="10:21">
      <c r="J165" s="5">
        <v>29</v>
      </c>
      <c r="L165" s="16">
        <f t="shared" si="39"/>
        <v>1.3934880829816134E-2</v>
      </c>
      <c r="M165" s="16">
        <f t="shared" ref="M165:U165" si="42">($J37/$G37)*(SIN((2*PI()*M$135*$H37)/$H$46)-SIN((2*PI()*M$135*$H36)/$H$46))</f>
        <v>-6.4876445541356298E-2</v>
      </c>
      <c r="N165" s="16">
        <f t="shared" si="42"/>
        <v>-0.10602177978925369</v>
      </c>
      <c r="O165" s="16">
        <f t="shared" si="42"/>
        <v>3.4679805775431727E-2</v>
      </c>
      <c r="P165" s="16">
        <f t="shared" si="42"/>
        <v>0.2026083998566679</v>
      </c>
      <c r="Q165" s="16">
        <f t="shared" si="42"/>
        <v>0.10928167345263572</v>
      </c>
      <c r="R165" s="16">
        <f t="shared" si="42"/>
        <v>-0.19316041504494499</v>
      </c>
      <c r="S165" s="16">
        <f t="shared" si="42"/>
        <v>-0.28669014345038801</v>
      </c>
      <c r="T165" s="16">
        <f t="shared" si="42"/>
        <v>2.9249508801602375E-2</v>
      </c>
      <c r="U165" s="16">
        <f t="shared" si="42"/>
        <v>0.36694637492767973</v>
      </c>
    </row>
    <row r="166" spans="10:21">
      <c r="J166" s="5">
        <v>30</v>
      </c>
      <c r="L166" s="16">
        <f t="shared" si="39"/>
        <v>5.4854879766723506E-2</v>
      </c>
      <c r="M166" s="16">
        <f t="shared" ref="M166:U166" si="43">($J38/$G38)*(SIN((2*PI()*M$135*$H38)/$H$46)-SIN((2*PI()*M$135*$H37)/$H$46))</f>
        <v>-0.12488507915172546</v>
      </c>
      <c r="N166" s="16">
        <f t="shared" si="43"/>
        <v>-0.34085711177239769</v>
      </c>
      <c r="O166" s="16">
        <f t="shared" si="43"/>
        <v>-0.18379235208661651</v>
      </c>
      <c r="P166" s="16">
        <f t="shared" si="43"/>
        <v>0.34106232553420668</v>
      </c>
      <c r="Q166" s="16">
        <f t="shared" si="43"/>
        <v>0.6553086399441127</v>
      </c>
      <c r="R166" s="16">
        <f t="shared" si="43"/>
        <v>0.25404963923629648</v>
      </c>
      <c r="S166" s="16">
        <f t="shared" si="43"/>
        <v>-0.57419532360563408</v>
      </c>
      <c r="T166" s="16">
        <f t="shared" si="43"/>
        <v>-0.91943990127108932</v>
      </c>
      <c r="U166" s="16">
        <f t="shared" si="43"/>
        <v>-0.26490280012070222</v>
      </c>
    </row>
    <row r="167" spans="10:21">
      <c r="J167" s="5">
        <v>31</v>
      </c>
      <c r="L167" s="16">
        <f t="shared" si="39"/>
        <v>2.5143682290916153E-2</v>
      </c>
      <c r="M167" s="16">
        <f t="shared" ref="M167:U167" si="44">($J39/$G39)*(SIN((2*PI()*M$135*$H39)/$H$46)-SIN((2*PI()*M$135*$H38)/$H$46))</f>
        <v>-2.3151737708928824E-2</v>
      </c>
      <c r="N167" s="16">
        <f t="shared" si="44"/>
        <v>-0.11658848042370766</v>
      </c>
      <c r="O167" s="16">
        <f t="shared" si="44"/>
        <v>-0.14003016045661507</v>
      </c>
      <c r="P167" s="16">
        <f t="shared" si="44"/>
        <v>-1.6998917801013629E-2</v>
      </c>
      <c r="Q167" s="16">
        <f t="shared" si="44"/>
        <v>0.18265168708690485</v>
      </c>
      <c r="R167" s="16">
        <f t="shared" si="44"/>
        <v>0.27711292319689357</v>
      </c>
      <c r="S167" s="16">
        <f t="shared" si="44"/>
        <v>0.13798825037187265</v>
      </c>
      <c r="T167" s="16">
        <f t="shared" si="44"/>
        <v>-0.16362695974179178</v>
      </c>
      <c r="U167" s="16">
        <f t="shared" si="44"/>
        <v>-0.38337873015346297</v>
      </c>
    </row>
    <row r="168" spans="10:21">
      <c r="J168" s="5">
        <v>32</v>
      </c>
      <c r="L168" s="16">
        <f t="shared" si="39"/>
        <v>0</v>
      </c>
      <c r="M168" s="16">
        <f t="shared" ref="M168:U168" si="45">($J40/$G40)*(SIN((2*PI()*M$135*$H40)/$H$46)-SIN((2*PI()*M$135*$H39)/$H$46))</f>
        <v>0</v>
      </c>
      <c r="N168" s="16">
        <f t="shared" si="45"/>
        <v>0</v>
      </c>
      <c r="O168" s="16">
        <f t="shared" si="45"/>
        <v>0</v>
      </c>
      <c r="P168" s="16">
        <f t="shared" si="45"/>
        <v>0</v>
      </c>
      <c r="Q168" s="16">
        <f t="shared" si="45"/>
        <v>0</v>
      </c>
      <c r="R168" s="16">
        <f t="shared" si="45"/>
        <v>0</v>
      </c>
      <c r="S168" s="16">
        <f t="shared" si="45"/>
        <v>0</v>
      </c>
      <c r="T168" s="16">
        <f t="shared" si="45"/>
        <v>0</v>
      </c>
      <c r="U168" s="16">
        <f t="shared" si="45"/>
        <v>0</v>
      </c>
    </row>
    <row r="169" spans="10:21">
      <c r="J169" s="5">
        <v>33</v>
      </c>
      <c r="L169" s="16">
        <f t="shared" si="39"/>
        <v>-4.288143800152875E-2</v>
      </c>
      <c r="M169" s="16">
        <f t="shared" ref="M169:U169" si="46">($J41/$G41)*(SIN((2*PI()*M$135*$H41)/$H$46)-SIN((2*PI()*M$135*$H40)/$H$46))</f>
        <v>-3.6041648694884514E-2</v>
      </c>
      <c r="N169" s="16">
        <f t="shared" si="46"/>
        <v>3.9437772092224016E-2</v>
      </c>
      <c r="O169" s="16">
        <f t="shared" si="46"/>
        <v>0.15704740523920166</v>
      </c>
      <c r="P169" s="16">
        <f t="shared" si="46"/>
        <v>0.25467218752268728</v>
      </c>
      <c r="Q169" s="16">
        <f t="shared" si="46"/>
        <v>0.26503871691295866</v>
      </c>
      <c r="R169" s="16">
        <f t="shared" si="46"/>
        <v>0.15242335950109107</v>
      </c>
      <c r="S169" s="16">
        <f t="shared" si="46"/>
        <v>-6.2652058239553984E-2</v>
      </c>
      <c r="T169" s="16">
        <f t="shared" si="46"/>
        <v>-0.30422660029540943</v>
      </c>
      <c r="U169" s="16">
        <f t="shared" si="46"/>
        <v>-0.4691962632859904</v>
      </c>
    </row>
    <row r="170" spans="10:21">
      <c r="J170" s="5">
        <v>34</v>
      </c>
      <c r="L170" s="16">
        <f t="shared" si="39"/>
        <v>-5.5802425136807908E-2</v>
      </c>
      <c r="M170" s="16">
        <f t="shared" ref="M170:U170" si="47">($J42/$G42)*(SIN((2*PI()*M$135*$H42)/$H$46)-SIN((2*PI()*M$135*$H41)/$H$46))</f>
        <v>-7.2857032392528553E-2</v>
      </c>
      <c r="N170" s="16">
        <f t="shared" si="47"/>
        <v>-2.7188890910903742E-2</v>
      </c>
      <c r="O170" s="16">
        <f t="shared" si="47"/>
        <v>8.0435084802558676E-2</v>
      </c>
      <c r="P170" s="16">
        <f t="shared" si="47"/>
        <v>0.2226858666289343</v>
      </c>
      <c r="Q170" s="16">
        <f t="shared" si="47"/>
        <v>0.35285535952626951</v>
      </c>
      <c r="R170" s="16">
        <f t="shared" si="47"/>
        <v>0.41910936568559909</v>
      </c>
      <c r="S170" s="16">
        <f t="shared" si="47"/>
        <v>0.38161763716853581</v>
      </c>
      <c r="T170" s="16">
        <f t="shared" si="47"/>
        <v>0.22731786382282002</v>
      </c>
      <c r="U170" s="16">
        <f t="shared" si="47"/>
        <v>-2.2435016298495546E-2</v>
      </c>
    </row>
    <row r="171" spans="10:21">
      <c r="J171" s="5">
        <v>35</v>
      </c>
      <c r="L171" s="16">
        <f t="shared" si="39"/>
        <v>-0.1083230120295708</v>
      </c>
      <c r="M171" s="16">
        <f t="shared" ref="M171:U171" si="48">($J43/$G43)*(SIN((2*PI()*M$135*$H43)/$H$46)-SIN((2*PI()*M$135*$H42)/$H$46))</f>
        <v>-0.17758892019234604</v>
      </c>
      <c r="N171" s="16">
        <f t="shared" si="48"/>
        <v>-0.17686294891064924</v>
      </c>
      <c r="O171" s="16">
        <f t="shared" si="48"/>
        <v>-8.9970773691835398E-2</v>
      </c>
      <c r="P171" s="16">
        <f t="shared" si="48"/>
        <v>8.0572770969071006E-2</v>
      </c>
      <c r="Q171" s="16">
        <f t="shared" si="48"/>
        <v>0.31309598233425762</v>
      </c>
      <c r="R171" s="16">
        <f t="shared" si="48"/>
        <v>0.56990809924457198</v>
      </c>
      <c r="S171" s="16">
        <f t="shared" si="48"/>
        <v>0.8035508627905823</v>
      </c>
      <c r="T171" s="16">
        <f t="shared" si="48"/>
        <v>0.96511604892952096</v>
      </c>
      <c r="U171" s="16">
        <f t="shared" si="48"/>
        <v>1.0132016062786025</v>
      </c>
    </row>
    <row r="172" spans="10:21">
      <c r="J172" s="5">
        <v>36</v>
      </c>
      <c r="L172" s="16">
        <f t="shared" si="39"/>
        <v>-0.25841673653354003</v>
      </c>
      <c r="M172" s="16">
        <f t="shared" ref="M172:U172" si="49">($J44/$G44)*(SIN((2*PI()*M$135*$H44)/$H$46)-SIN((2*PI()*M$135*$H43)/$H$46))</f>
        <v>-0.49787598850404297</v>
      </c>
      <c r="N172" s="16">
        <f t="shared" si="49"/>
        <v>-0.70081099482009679</v>
      </c>
      <c r="O172" s="16">
        <f t="shared" si="49"/>
        <v>-0.8523344176832941</v>
      </c>
      <c r="P172" s="16">
        <f t="shared" si="49"/>
        <v>-0.94133047957705529</v>
      </c>
      <c r="Q172" s="16">
        <f t="shared" si="49"/>
        <v>-0.96127041811488312</v>
      </c>
      <c r="R172" s="16">
        <f t="shared" si="49"/>
        <v>-0.91069143687697174</v>
      </c>
      <c r="S172" s="16">
        <f t="shared" si="49"/>
        <v>-0.79330401634107017</v>
      </c>
      <c r="T172" s="16">
        <f t="shared" si="49"/>
        <v>-0.61771971256410119</v>
      </c>
      <c r="U172" s="16">
        <f t="shared" si="49"/>
        <v>-0.39681941233774065</v>
      </c>
    </row>
    <row r="174" spans="10:21">
      <c r="L174" s="16">
        <f>($H$46/(2*(L135^2)*(PI()^2)))*(SUM(L136:L172))</f>
        <v>-49.954067064311943</v>
      </c>
      <c r="M174" s="16">
        <f t="shared" ref="M174:U174" si="50">($H$46/(2*(M135^2)*(PI()^2)))*(SUM(M136:M172))</f>
        <v>-0.25043020453906362</v>
      </c>
      <c r="N174" s="16">
        <f t="shared" si="50"/>
        <v>-19.153784726887487</v>
      </c>
      <c r="O174" s="16">
        <f t="shared" si="50"/>
        <v>0.12133532574228914</v>
      </c>
      <c r="P174" s="16">
        <f t="shared" si="50"/>
        <v>2.4423409150806488</v>
      </c>
      <c r="Q174" s="16">
        <f t="shared" si="50"/>
        <v>-0.19645546408652068</v>
      </c>
      <c r="R174" s="16">
        <f t="shared" si="50"/>
        <v>0.13225626507914134</v>
      </c>
      <c r="S174" s="16">
        <f t="shared" si="50"/>
        <v>0.37130039240784796</v>
      </c>
      <c r="T174" s="16">
        <f t="shared" si="50"/>
        <v>-0.47735309607977677</v>
      </c>
      <c r="U174" s="16">
        <f t="shared" si="50"/>
        <v>-0.16799521919627497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91"/>
  <sheetViews>
    <sheetView topLeftCell="A49" workbookViewId="0">
      <selection activeCell="B2" sqref="B2:D44"/>
    </sheetView>
  </sheetViews>
  <sheetFormatPr baseColWidth="10" defaultRowHeight="12" x14ac:dyDescent="0"/>
  <cols>
    <col min="1" max="1" width="5" customWidth="1"/>
    <col min="30" max="31" width="13.5" customWidth="1"/>
  </cols>
  <sheetData>
    <row r="2" spans="2:13" ht="15">
      <c r="C2" s="22" t="s">
        <v>77</v>
      </c>
    </row>
    <row r="4" spans="2:13">
      <c r="C4" t="s">
        <v>81</v>
      </c>
    </row>
    <row r="5" spans="2:13">
      <c r="H5" s="5" t="s">
        <v>263</v>
      </c>
    </row>
    <row r="6" spans="2:13">
      <c r="B6" s="205" t="s">
        <v>83</v>
      </c>
      <c r="C6" s="205" t="s">
        <v>78</v>
      </c>
      <c r="D6" s="205" t="s">
        <v>79</v>
      </c>
      <c r="F6" s="205" t="s">
        <v>21</v>
      </c>
      <c r="H6" s="205" t="s">
        <v>21</v>
      </c>
      <c r="I6" s="205" t="s">
        <v>82</v>
      </c>
      <c r="J6" s="205" t="s">
        <v>78</v>
      </c>
      <c r="K6" s="205" t="s">
        <v>79</v>
      </c>
      <c r="M6" s="205" t="s">
        <v>80</v>
      </c>
    </row>
    <row r="7" spans="2:13">
      <c r="C7" s="5"/>
      <c r="D7" s="5"/>
    </row>
    <row r="8" spans="2:13">
      <c r="B8">
        <v>1</v>
      </c>
      <c r="C8" s="204">
        <v>17</v>
      </c>
      <c r="D8" s="204">
        <v>75</v>
      </c>
      <c r="J8" s="29">
        <f>C8</f>
        <v>17</v>
      </c>
      <c r="K8" s="29">
        <f>D8</f>
        <v>75</v>
      </c>
    </row>
    <row r="9" spans="2:13">
      <c r="B9">
        <v>2</v>
      </c>
      <c r="C9" s="204">
        <v>19</v>
      </c>
      <c r="D9" s="204">
        <v>55</v>
      </c>
      <c r="F9" s="29">
        <f>SQRT(((C9-C8)^2)+((D9-D8)^2))</f>
        <v>20.09975124224178</v>
      </c>
      <c r="H9" s="29">
        <f>SQRT(((C9-J8)^2)+((D9-K8)^2))</f>
        <v>20.09975124224178</v>
      </c>
      <c r="I9">
        <v>1</v>
      </c>
      <c r="J9" s="29">
        <f>C8+((C9-C8)*F47)/F9</f>
        <v>18.810375397586675</v>
      </c>
      <c r="K9" s="29">
        <f>D8+((D9-D8)*F47)/F9</f>
        <v>56.896246024133262</v>
      </c>
      <c r="M9" s="29">
        <f>SQRT(((J9-J8)^2)+((K9-K8)^2))</f>
        <v>18.194047573283353</v>
      </c>
    </row>
    <row r="10" spans="2:13">
      <c r="B10">
        <v>3</v>
      </c>
      <c r="C10" s="204">
        <v>25</v>
      </c>
      <c r="D10" s="204">
        <v>42</v>
      </c>
      <c r="F10" s="29">
        <f t="shared" ref="F10:F44" si="0">SQRT(((C10-C9)^2)+((D10-D9)^2))</f>
        <v>14.317821063276353</v>
      </c>
      <c r="H10" s="29">
        <f>SQRT(((C10-J9)^2)+((D10-K9)^2))</f>
        <v>16.131013555580019</v>
      </c>
      <c r="J10" s="2"/>
      <c r="K10" s="2"/>
      <c r="M10" s="2"/>
    </row>
    <row r="11" spans="2:13">
      <c r="B11">
        <v>4</v>
      </c>
      <c r="C11" s="204">
        <v>37</v>
      </c>
      <c r="D11" s="204">
        <v>29</v>
      </c>
      <c r="F11" s="29">
        <f t="shared" si="0"/>
        <v>17.691806012954132</v>
      </c>
      <c r="H11" s="29">
        <f>SQRT(((C11-J9)^2)+((D11-K9)^2))</f>
        <v>33.302597277324949</v>
      </c>
      <c r="I11">
        <v>2</v>
      </c>
      <c r="J11" s="29">
        <f>J9+((C11-J9)*F47)/H11</f>
        <v>28.747825398875477</v>
      </c>
      <c r="K11" s="29">
        <f>K9+((D11-K9)*F47)/H11</f>
        <v>41.655824292081917</v>
      </c>
      <c r="M11" s="29">
        <f>SQRT(((J11-J9)^2)+((K11-K9)^2))</f>
        <v>18.194047573283349</v>
      </c>
    </row>
    <row r="12" spans="2:13">
      <c r="B12">
        <v>5</v>
      </c>
      <c r="C12" s="204">
        <v>51</v>
      </c>
      <c r="D12" s="204">
        <v>21</v>
      </c>
      <c r="F12" s="29">
        <f t="shared" si="0"/>
        <v>16.124515496597098</v>
      </c>
      <c r="H12" s="29">
        <f t="shared" ref="H12:H22" si="1">SQRT(((C12-J11)^2)+((D12-K11)^2))</f>
        <v>30.361527492277009</v>
      </c>
      <c r="I12">
        <v>3</v>
      </c>
      <c r="J12" s="29">
        <f>J11+((C12-J11)*F47)/H12</f>
        <v>42.082369367549305</v>
      </c>
      <c r="K12" s="29">
        <f>K11+((D12-K11)*F47)/H12</f>
        <v>29.277888105204791</v>
      </c>
      <c r="M12" s="29">
        <f t="shared" ref="M12:M21" si="2">SQRT(((J12-J11)^2)+((K12-K11)^2))</f>
        <v>18.194047573283349</v>
      </c>
    </row>
    <row r="13" spans="2:13">
      <c r="B13">
        <v>6</v>
      </c>
      <c r="C13" s="204">
        <v>68</v>
      </c>
      <c r="D13" s="204">
        <v>20</v>
      </c>
      <c r="F13" s="29">
        <f t="shared" si="0"/>
        <v>17.029386365926403</v>
      </c>
      <c r="H13" s="29">
        <f t="shared" si="1"/>
        <v>27.528217982514725</v>
      </c>
      <c r="I13">
        <v>4</v>
      </c>
      <c r="J13" s="29">
        <f>J12+((C13-J12)*F47)/H13</f>
        <v>59.211941830725422</v>
      </c>
      <c r="K13" s="29">
        <f>K12+((D13-K12)*F47)/H13</f>
        <v>23.145913355770773</v>
      </c>
      <c r="M13" s="29">
        <f t="shared" si="2"/>
        <v>18.194047573283353</v>
      </c>
    </row>
    <row r="14" spans="2:13">
      <c r="B14">
        <v>7</v>
      </c>
      <c r="C14" s="204">
        <v>84</v>
      </c>
      <c r="D14" s="204">
        <v>24</v>
      </c>
      <c r="F14" s="29">
        <f t="shared" si="0"/>
        <v>16.492422502470642</v>
      </c>
      <c r="H14" s="29">
        <f t="shared" si="1"/>
        <v>24.802767825369632</v>
      </c>
      <c r="I14">
        <v>5</v>
      </c>
      <c r="J14" s="29">
        <f>J13+((C14-J13)*F47)/H14</f>
        <v>77.395199149281382</v>
      </c>
      <c r="K14" s="29">
        <f>K13+((D14-K13)*F47)/H14</f>
        <v>23.772427829728716</v>
      </c>
      <c r="M14" s="29">
        <f t="shared" si="2"/>
        <v>18.194047573283349</v>
      </c>
    </row>
    <row r="15" spans="2:13">
      <c r="B15">
        <v>8</v>
      </c>
      <c r="C15" s="204">
        <v>99</v>
      </c>
      <c r="D15" s="204">
        <v>29</v>
      </c>
      <c r="F15" s="29">
        <f t="shared" si="0"/>
        <v>15.811388300841896</v>
      </c>
      <c r="H15" s="29">
        <f t="shared" si="1"/>
        <v>22.228246232993882</v>
      </c>
      <c r="I15">
        <v>6</v>
      </c>
      <c r="J15" s="29">
        <f>J14+((C15-J14)*F47)/H15</f>
        <v>95.07895028147064</v>
      </c>
      <c r="K15" s="29">
        <f>K14+((D15-K14)*F47)/H15</f>
        <v>28.051249278877183</v>
      </c>
      <c r="M15" s="29">
        <f t="shared" si="2"/>
        <v>18.194047573283353</v>
      </c>
    </row>
    <row r="16" spans="2:13">
      <c r="B16">
        <v>9</v>
      </c>
      <c r="C16" s="204">
        <v>111</v>
      </c>
      <c r="D16" s="204">
        <v>42</v>
      </c>
      <c r="F16" s="29">
        <f t="shared" si="0"/>
        <v>17.691806012954132</v>
      </c>
      <c r="H16" s="29">
        <f t="shared" si="1"/>
        <v>21.167131851526509</v>
      </c>
      <c r="I16">
        <v>7</v>
      </c>
      <c r="J16" s="29">
        <f>J15+((C16-J15)*F47)/H16</f>
        <v>108.76376776299649</v>
      </c>
      <c r="K16" s="29">
        <f>K15+((D16-K15)*F47)/H16</f>
        <v>40.040792122381362</v>
      </c>
      <c r="M16" s="29">
        <f t="shared" si="2"/>
        <v>18.194047573283353</v>
      </c>
    </row>
    <row r="17" spans="2:13">
      <c r="B17">
        <v>10</v>
      </c>
      <c r="C17" s="204">
        <v>150</v>
      </c>
      <c r="D17" s="204">
        <v>42</v>
      </c>
      <c r="F17" s="29">
        <f t="shared" si="0"/>
        <v>39</v>
      </c>
      <c r="H17" s="29">
        <f t="shared" si="1"/>
        <v>41.282748753102787</v>
      </c>
      <c r="I17">
        <v>8</v>
      </c>
      <c r="J17" s="29">
        <f>J16+((C17-J16)*F47)/H17</f>
        <v>126.93731467359589</v>
      </c>
      <c r="K17" s="29">
        <f>K16+((D17-K16)*F47)/H17</f>
        <v>40.904250162555243</v>
      </c>
      <c r="M17" s="29">
        <f t="shared" si="2"/>
        <v>18.194047573283353</v>
      </c>
    </row>
    <row r="18" spans="2:13">
      <c r="B18">
        <v>11</v>
      </c>
      <c r="C18" s="204">
        <v>161</v>
      </c>
      <c r="D18" s="204">
        <v>33</v>
      </c>
      <c r="F18" s="29">
        <f t="shared" si="0"/>
        <v>14.212670403551895</v>
      </c>
      <c r="H18" s="29">
        <f t="shared" si="1"/>
        <v>34.967752319499752</v>
      </c>
      <c r="I18">
        <v>9</v>
      </c>
      <c r="J18" s="29">
        <f>J17+((C18-J17)*F47)/H18</f>
        <v>144.66044745147192</v>
      </c>
      <c r="K18" s="29">
        <f>K17+((D18-K17)*F47)/H18</f>
        <v>36.791595103268889</v>
      </c>
      <c r="M18" s="29">
        <f t="shared" si="2"/>
        <v>18.194047573283338</v>
      </c>
    </row>
    <row r="19" spans="2:13">
      <c r="B19">
        <v>12</v>
      </c>
      <c r="C19" s="204">
        <v>171</v>
      </c>
      <c r="D19" s="204">
        <v>25</v>
      </c>
      <c r="F19" s="29">
        <f t="shared" si="0"/>
        <v>12.806248474865697</v>
      </c>
      <c r="H19" s="29">
        <f t="shared" si="1"/>
        <v>28.858512496941117</v>
      </c>
      <c r="I19">
        <v>10</v>
      </c>
      <c r="J19" s="29">
        <f>J18+((C19-J18)*F47)/H19</f>
        <v>161.26639941028174</v>
      </c>
      <c r="K19" s="29">
        <f>K18+((D19-K18)*F47)/H19</f>
        <v>29.357502916552434</v>
      </c>
      <c r="M19" s="29">
        <f t="shared" si="2"/>
        <v>18.19404757328336</v>
      </c>
    </row>
    <row r="20" spans="2:13">
      <c r="B20">
        <v>13</v>
      </c>
      <c r="C20" s="204">
        <v>184</v>
      </c>
      <c r="D20" s="204">
        <v>20</v>
      </c>
      <c r="F20" s="29">
        <f t="shared" si="0"/>
        <v>13.928388277184119</v>
      </c>
      <c r="H20" s="29">
        <f t="shared" si="1"/>
        <v>24.584130177944591</v>
      </c>
      <c r="I20">
        <v>11</v>
      </c>
      <c r="J20" s="29">
        <f>J19+((C20-J19)*F47)/H20</f>
        <v>178.0909202555394</v>
      </c>
      <c r="K20" s="29">
        <f>K19+((D20-K19)*F47)/H20</f>
        <v>22.432268954700426</v>
      </c>
      <c r="M20" s="29">
        <f t="shared" si="2"/>
        <v>18.194047573283363</v>
      </c>
    </row>
    <row r="21" spans="2:13">
      <c r="B21">
        <v>14</v>
      </c>
      <c r="C21" s="204">
        <v>199</v>
      </c>
      <c r="D21" s="204">
        <v>20</v>
      </c>
      <c r="F21" s="29">
        <f t="shared" si="0"/>
        <v>15</v>
      </c>
      <c r="H21" s="29">
        <f t="shared" si="1"/>
        <v>21.050072399595493</v>
      </c>
      <c r="I21">
        <v>12</v>
      </c>
      <c r="J21" s="29">
        <f>J20+((C21-J20)*F47)/H21</f>
        <v>196.16310472895725</v>
      </c>
      <c r="K21" s="29">
        <f>K20+((D21-K20)*F47)/H21</f>
        <v>20.330004590341751</v>
      </c>
      <c r="M21" s="29">
        <f t="shared" si="2"/>
        <v>18.194047573283346</v>
      </c>
    </row>
    <row r="22" spans="2:13">
      <c r="B22">
        <v>15</v>
      </c>
      <c r="C22" s="204">
        <v>213</v>
      </c>
      <c r="D22" s="204">
        <v>23</v>
      </c>
      <c r="F22" s="29">
        <f t="shared" si="0"/>
        <v>14.317821063276353</v>
      </c>
      <c r="H22" s="29">
        <f t="shared" si="1"/>
        <v>17.047284764901942</v>
      </c>
      <c r="J22" s="29"/>
      <c r="K22" s="29"/>
      <c r="M22" s="29"/>
    </row>
    <row r="23" spans="2:13">
      <c r="B23">
        <v>16</v>
      </c>
      <c r="C23" s="204">
        <v>224</v>
      </c>
      <c r="D23" s="204">
        <v>29</v>
      </c>
      <c r="F23" s="29">
        <f t="shared" si="0"/>
        <v>12.529964086141668</v>
      </c>
      <c r="H23" s="29">
        <f>SQRT(((C23-J21)^2)+((D23-K21)^2))</f>
        <v>29.155815178699726</v>
      </c>
      <c r="I23">
        <v>13</v>
      </c>
      <c r="J23" s="29">
        <f>J21+((C23-J21)*F47)/H23</f>
        <v>213.53410923525092</v>
      </c>
      <c r="K23" s="29">
        <f>K21+((D23-K21)*F47)/H23</f>
        <v>25.740325240841408</v>
      </c>
      <c r="M23" s="29">
        <f>SQRT(((J23-J21)^2)+((K23-K21)^2))</f>
        <v>18.19404757328336</v>
      </c>
    </row>
    <row r="24" spans="2:13">
      <c r="B24">
        <v>17</v>
      </c>
      <c r="C24" s="204">
        <v>234</v>
      </c>
      <c r="D24" s="204">
        <v>39</v>
      </c>
      <c r="F24" s="29">
        <f t="shared" si="0"/>
        <v>14.142135623730951</v>
      </c>
      <c r="H24" s="29">
        <f>SQRT(((C24-J23)^2)+((D24-K23)^2))</f>
        <v>24.385890582738803</v>
      </c>
      <c r="I24">
        <v>14</v>
      </c>
      <c r="J24" s="29">
        <f>J23+((C24-J23)*F47)/H24</f>
        <v>228.80348760550544</v>
      </c>
      <c r="K24" s="29">
        <f>K23+((D24-K23)*F47)/H24</f>
        <v>35.633224274234067</v>
      </c>
      <c r="M24" s="29">
        <f>SQRT(((J24-J23)^2)+((K24-K23)^2))</f>
        <v>18.194047573283353</v>
      </c>
    </row>
    <row r="25" spans="2:13">
      <c r="B25">
        <v>18</v>
      </c>
      <c r="C25" s="204">
        <v>240</v>
      </c>
      <c r="D25" s="204">
        <v>50</v>
      </c>
      <c r="F25" s="29">
        <f t="shared" si="0"/>
        <v>12.529964086141668</v>
      </c>
      <c r="H25" s="29">
        <f>SQRT(((C25-J24)^2)+((D25-K24)^2))</f>
        <v>18.214448510853344</v>
      </c>
      <c r="I25">
        <v>15</v>
      </c>
      <c r="J25" s="29">
        <f>J24+((C25-J24)*F47)/H25</f>
        <v>239.9874594418697</v>
      </c>
      <c r="K25" s="29">
        <f>K24+((D25-K24)*F47)/H25</f>
        <v>49.983908615487934</v>
      </c>
      <c r="M25" s="29">
        <f>SQRT(((J25-J24)^2)+((K25-K24)^2))</f>
        <v>18.194047573283356</v>
      </c>
    </row>
    <row r="26" spans="2:13">
      <c r="B26">
        <v>19</v>
      </c>
      <c r="C26" s="204">
        <v>243</v>
      </c>
      <c r="D26" s="204">
        <v>62</v>
      </c>
      <c r="F26" s="29">
        <f t="shared" si="0"/>
        <v>12.369316876852981</v>
      </c>
      <c r="H26" s="29">
        <f>SQRT(((C26-J25)^2)+((D26-K25)^2))</f>
        <v>12.387972101006891</v>
      </c>
      <c r="J26" s="29"/>
      <c r="K26" s="29"/>
      <c r="M26" s="29"/>
    </row>
    <row r="27" spans="2:13">
      <c r="B27">
        <v>20</v>
      </c>
      <c r="C27" s="204">
        <v>243</v>
      </c>
      <c r="D27" s="204">
        <v>73</v>
      </c>
      <c r="F27" s="29">
        <f t="shared" si="0"/>
        <v>11</v>
      </c>
      <c r="H27" s="29">
        <f>SQRT(((C27-J25)^2)+((D27-K25)^2))</f>
        <v>23.212407527755293</v>
      </c>
      <c r="I27">
        <v>16</v>
      </c>
      <c r="J27" s="29">
        <f>J25+((C27-J25)*F47)/H27</f>
        <v>242.34870982770457</v>
      </c>
      <c r="K27" s="29">
        <f>K25+((D27-K25)*F47)/H27</f>
        <v>68.024082220924569</v>
      </c>
      <c r="M27" s="29">
        <f>SQRT(((J27-J25)^2)+((K27-K25)^2))</f>
        <v>18.194047573283353</v>
      </c>
    </row>
    <row r="28" spans="2:13">
      <c r="B28">
        <v>21</v>
      </c>
      <c r="C28" s="204">
        <v>242</v>
      </c>
      <c r="D28" s="204">
        <v>88</v>
      </c>
      <c r="F28" s="29">
        <f t="shared" si="0"/>
        <v>15.033296378372908</v>
      </c>
      <c r="H28" s="29">
        <f>SQRT(((C28-J27)^2)+((D28-K27)^2))</f>
        <v>19.978961175704796</v>
      </c>
      <c r="I28">
        <v>17</v>
      </c>
      <c r="J28" s="29">
        <f>J27+((C28-J27)*F47)/H28</f>
        <v>242.03115361751264</v>
      </c>
      <c r="K28" s="29">
        <f>K27+((D28-K27)*F47)/H28</f>
        <v>86.215358293599252</v>
      </c>
      <c r="M28" s="29">
        <f>SQRT(((J28-J27)^2)+((K28-K27)^2))</f>
        <v>18.194047573283353</v>
      </c>
    </row>
    <row r="29" spans="2:13">
      <c r="B29">
        <v>22</v>
      </c>
      <c r="C29" s="204">
        <v>235</v>
      </c>
      <c r="D29" s="204">
        <v>103</v>
      </c>
      <c r="F29" s="29">
        <f t="shared" si="0"/>
        <v>16.552945357246848</v>
      </c>
      <c r="H29" s="29">
        <f>SQRT(((C29-J28)^2)+((D29-K28)^2))</f>
        <v>18.197838289349328</v>
      </c>
      <c r="I29">
        <v>19</v>
      </c>
      <c r="J29" s="29">
        <f>J28+((C29-J28)*F47)/H29</f>
        <v>235.00146463038942</v>
      </c>
      <c r="K29" s="29">
        <f>K28+((D29-K28)*F47)/H29</f>
        <v>102.99650366104115</v>
      </c>
      <c r="M29" s="29">
        <f>SQRT(((J29-J28)^2)+((K29-K28)^2))</f>
        <v>18.19404757328336</v>
      </c>
    </row>
    <row r="30" spans="2:13">
      <c r="B30">
        <v>23</v>
      </c>
      <c r="C30" s="204">
        <v>224</v>
      </c>
      <c r="D30" s="204">
        <v>113</v>
      </c>
      <c r="F30" s="29">
        <f t="shared" si="0"/>
        <v>14.866068747318506</v>
      </c>
      <c r="H30" s="29">
        <f>SQRT(((C30-J29)^2)+((D30-K29)^2))</f>
        <v>14.869504464415504</v>
      </c>
      <c r="J30" s="29"/>
      <c r="K30" s="29"/>
      <c r="M30" s="29"/>
    </row>
    <row r="31" spans="2:13">
      <c r="B31">
        <v>24</v>
      </c>
      <c r="C31" s="204">
        <v>210</v>
      </c>
      <c r="D31" s="204">
        <v>119</v>
      </c>
      <c r="F31" s="29">
        <f t="shared" si="0"/>
        <v>15.231546211727817</v>
      </c>
      <c r="H31" s="29">
        <f>SQRT(((C31-J29)^2)+((D31-K29)^2))</f>
        <v>29.684762568288846</v>
      </c>
      <c r="I31">
        <v>20</v>
      </c>
      <c r="J31" s="29">
        <f>J29+((C31-J29)*F47)/H31</f>
        <v>219.67785084568644</v>
      </c>
      <c r="K31" s="29">
        <f>K29+((D31-K29)*F47)/H31</f>
        <v>112.80518490146071</v>
      </c>
      <c r="M31" s="29">
        <f>SQRT(((J31-J29)^2)+((K31-K29)^2))</f>
        <v>18.194047573283356</v>
      </c>
    </row>
    <row r="32" spans="2:13">
      <c r="B32">
        <v>25</v>
      </c>
      <c r="C32" s="204">
        <v>195</v>
      </c>
      <c r="D32" s="204">
        <v>122</v>
      </c>
      <c r="F32" s="29">
        <f t="shared" si="0"/>
        <v>15.297058540778355</v>
      </c>
      <c r="H32" s="29">
        <f>SQRT(((C32-J31)^2)+((D32-K31)^2))</f>
        <v>26.335165597699834</v>
      </c>
      <c r="I32">
        <v>21</v>
      </c>
      <c r="J32" s="29">
        <f>J31+((C32-J31)*F47)/H32</f>
        <v>202.62878424205644</v>
      </c>
      <c r="K32" s="29">
        <f>K31+((D32-K31)*F47)/H32</f>
        <v>119.15756201903537</v>
      </c>
      <c r="M32" s="29">
        <f>SQRT(((J32-J31)^2)+((K32-K31)^2))</f>
        <v>18.194047573283349</v>
      </c>
    </row>
    <row r="33" spans="2:13">
      <c r="B33">
        <v>26</v>
      </c>
      <c r="C33" s="204">
        <v>180</v>
      </c>
      <c r="D33" s="204">
        <v>119</v>
      </c>
      <c r="F33" s="29">
        <f t="shared" si="0"/>
        <v>15.297058540778355</v>
      </c>
      <c r="H33" s="29">
        <f>SQRT(((C33-J32)^2)+((D33-K32)^2))</f>
        <v>22.629332779898402</v>
      </c>
      <c r="I33">
        <v>22</v>
      </c>
      <c r="J33" s="29">
        <f>J32+((C33-J32)*F47)/H33</f>
        <v>184.43517769474983</v>
      </c>
      <c r="K33" s="29">
        <f>K32+((D33-K32)*F47)/H33</f>
        <v>119.03088170998893</v>
      </c>
      <c r="M33" s="29">
        <f>SQRT(((J33-J32)^2)+((K33-K32)^2))</f>
        <v>18.194047573283363</v>
      </c>
    </row>
    <row r="34" spans="2:13">
      <c r="B34">
        <v>27</v>
      </c>
      <c r="C34" s="204">
        <v>169</v>
      </c>
      <c r="D34" s="204">
        <v>110</v>
      </c>
      <c r="F34" s="29">
        <f t="shared" si="0"/>
        <v>14.212670403551895</v>
      </c>
      <c r="H34" s="29">
        <f>SQRT(((C34-J33)^2)+((D34-K33)^2))</f>
        <v>17.882995692229954</v>
      </c>
      <c r="J34" s="29"/>
      <c r="K34" s="29"/>
      <c r="M34" s="29"/>
    </row>
    <row r="35" spans="2:13">
      <c r="B35">
        <v>28</v>
      </c>
      <c r="C35" s="204">
        <v>148</v>
      </c>
      <c r="D35" s="204">
        <v>101</v>
      </c>
      <c r="F35" s="29">
        <f t="shared" si="0"/>
        <v>22.847319317591726</v>
      </c>
      <c r="H35" s="29">
        <f>SQRT(((C35-J33)^2)+((D35-K33)^2))</f>
        <v>40.652612079515983</v>
      </c>
      <c r="I35">
        <v>23</v>
      </c>
      <c r="J35" s="29">
        <f>J33+((C35-J33)*F47)/H35</f>
        <v>168.12863987566257</v>
      </c>
      <c r="K35" s="29">
        <f>K33+((D35-K33)*F47)/H35</f>
        <v>110.96117344676313</v>
      </c>
      <c r="M35" s="29">
        <f>SQRT(((J35-J33)^2)+((K35-K33)^2))</f>
        <v>18.194047573283349</v>
      </c>
    </row>
    <row r="36" spans="2:13">
      <c r="B36">
        <v>29</v>
      </c>
      <c r="C36" s="204">
        <v>109</v>
      </c>
      <c r="D36" s="204">
        <v>103</v>
      </c>
      <c r="F36" s="29">
        <f t="shared" si="0"/>
        <v>39.05124837953327</v>
      </c>
      <c r="H36" s="29">
        <f t="shared" ref="H36:H44" si="3">SQRT(((C36-J35)^2)+((D36-K35)^2))</f>
        <v>59.662185144321022</v>
      </c>
      <c r="I36">
        <v>24</v>
      </c>
      <c r="J36" s="29">
        <f>J35+((C36-J35)*F47)/H36</f>
        <v>150.09729750630345</v>
      </c>
      <c r="K36" s="29">
        <f>K35+((D36-K35)*F47)/H36</f>
        <v>108.53340503568012</v>
      </c>
      <c r="M36" s="29">
        <f t="shared" ref="M36:M44" si="4">SQRT(((J36-J35)^2)+((K36-K35)^2))</f>
        <v>18.194047573283356</v>
      </c>
    </row>
    <row r="37" spans="2:13">
      <c r="B37">
        <v>30</v>
      </c>
      <c r="C37" s="204">
        <v>95</v>
      </c>
      <c r="D37" s="204">
        <v>107</v>
      </c>
      <c r="F37" s="29">
        <f t="shared" si="0"/>
        <v>14.560219778561036</v>
      </c>
      <c r="H37" s="29">
        <f t="shared" si="3"/>
        <v>55.118631364553686</v>
      </c>
      <c r="I37">
        <v>25</v>
      </c>
      <c r="J37" s="29">
        <f>J36+((C37-J36)*F47)/H37</f>
        <v>131.91029200250398</v>
      </c>
      <c r="K37" s="29">
        <f>K36+((D37-K36)*F47)/H37</f>
        <v>108.02724507710361</v>
      </c>
      <c r="M37" s="29">
        <f t="shared" si="4"/>
        <v>18.194047573283367</v>
      </c>
    </row>
    <row r="38" spans="2:13">
      <c r="B38">
        <v>31</v>
      </c>
      <c r="C38" s="204">
        <v>84</v>
      </c>
      <c r="D38" s="204">
        <v>118</v>
      </c>
      <c r="F38" s="29">
        <f t="shared" si="0"/>
        <v>15.556349186104045</v>
      </c>
      <c r="H38" s="29">
        <f t="shared" si="3"/>
        <v>48.937224282925477</v>
      </c>
      <c r="I38">
        <v>26</v>
      </c>
      <c r="J38" s="29">
        <f>J37+((C38-J37)*F47)/H38</f>
        <v>114.09804080280547</v>
      </c>
      <c r="K38" s="29">
        <f>K37+((D38-K37)*F47)/H38</f>
        <v>111.73494979805118</v>
      </c>
      <c r="M38" s="29">
        <f t="shared" si="4"/>
        <v>18.194047573283349</v>
      </c>
    </row>
    <row r="39" spans="2:13">
      <c r="B39">
        <v>32</v>
      </c>
      <c r="C39" s="204">
        <v>72</v>
      </c>
      <c r="D39" s="204">
        <v>122</v>
      </c>
      <c r="F39" s="29">
        <f t="shared" si="0"/>
        <v>12.649110640673518</v>
      </c>
      <c r="H39" s="29">
        <f t="shared" si="3"/>
        <v>43.33147003141255</v>
      </c>
      <c r="I39">
        <v>27</v>
      </c>
      <c r="J39" s="29">
        <f>J38+((C39-J38)*F47)/H39</f>
        <v>96.42188634617122</v>
      </c>
      <c r="K39" s="29">
        <f>K38+((D39-K38)*F47)/H39</f>
        <v>116.0450461686799</v>
      </c>
      <c r="M39" s="29">
        <f t="shared" si="4"/>
        <v>18.194047573283353</v>
      </c>
    </row>
    <row r="40" spans="2:13">
      <c r="B40">
        <v>33</v>
      </c>
      <c r="C40" s="204">
        <v>55</v>
      </c>
      <c r="D40" s="204">
        <v>122</v>
      </c>
      <c r="F40" s="29">
        <f t="shared" si="0"/>
        <v>17</v>
      </c>
      <c r="H40" s="29">
        <f t="shared" si="3"/>
        <v>41.847749564442289</v>
      </c>
      <c r="I40">
        <v>28</v>
      </c>
      <c r="J40" s="29">
        <f>J39+((C40-J39)*F47)/H40</f>
        <v>78.41299032186194</v>
      </c>
      <c r="K40" s="29">
        <f>K39+((D40-K39)*F47)/H40</f>
        <v>118.63406742863802</v>
      </c>
      <c r="M40" s="29">
        <f t="shared" si="4"/>
        <v>18.194047573283349</v>
      </c>
    </row>
    <row r="41" spans="2:13">
      <c r="B41">
        <v>34</v>
      </c>
      <c r="C41" s="204">
        <v>42</v>
      </c>
      <c r="D41" s="204">
        <v>117</v>
      </c>
      <c r="F41" s="29">
        <f t="shared" si="0"/>
        <v>13.928388277184119</v>
      </c>
      <c r="H41" s="29">
        <f t="shared" si="3"/>
        <v>36.449637042655816</v>
      </c>
      <c r="I41">
        <v>29</v>
      </c>
      <c r="J41" s="29">
        <f>J40+((C41-J40)*F47)/H41</f>
        <v>60.237235171648493</v>
      </c>
      <c r="K41" s="29">
        <f>K40+((D41-K40)*F47)/H41</f>
        <v>117.81841320141484</v>
      </c>
      <c r="M41" s="29">
        <f t="shared" si="4"/>
        <v>18.194047573283349</v>
      </c>
    </row>
    <row r="42" spans="2:13">
      <c r="B42">
        <v>35</v>
      </c>
      <c r="C42" s="204">
        <v>32</v>
      </c>
      <c r="D42" s="204">
        <v>111</v>
      </c>
      <c r="F42" s="29">
        <f t="shared" si="0"/>
        <v>11.661903789690601</v>
      </c>
      <c r="H42" s="29">
        <f t="shared" si="3"/>
        <v>29.048790142176504</v>
      </c>
      <c r="I42">
        <v>30</v>
      </c>
      <c r="J42" s="29">
        <f>J41+((C42-J41)*F47)/H42</f>
        <v>42.551486555734897</v>
      </c>
      <c r="K42" s="29">
        <f>K41+((D42-K41)*F47)/H42</f>
        <v>113.5478555102452</v>
      </c>
      <c r="M42" s="29">
        <f t="shared" si="4"/>
        <v>18.194047573283353</v>
      </c>
    </row>
    <row r="43" spans="2:13">
      <c r="B43">
        <v>36</v>
      </c>
      <c r="C43" s="204">
        <v>24</v>
      </c>
      <c r="D43" s="204">
        <v>100</v>
      </c>
      <c r="F43" s="29">
        <f t="shared" si="0"/>
        <v>13.601470508735444</v>
      </c>
      <c r="H43" s="29">
        <f t="shared" si="3"/>
        <v>22.971766200144337</v>
      </c>
      <c r="I43">
        <v>31</v>
      </c>
      <c r="J43" s="29">
        <f>J42+((C43-J42)*F47)/H43</f>
        <v>27.858379112039664</v>
      </c>
      <c r="K43" s="29">
        <f>K42+((D43-K42)*F47)/H43</f>
        <v>102.81771288552088</v>
      </c>
      <c r="M43" s="29">
        <f t="shared" si="4"/>
        <v>18.194047573283356</v>
      </c>
    </row>
    <row r="44" spans="2:13">
      <c r="C44" s="204">
        <f>C8</f>
        <v>17</v>
      </c>
      <c r="D44" s="204">
        <f>D8</f>
        <v>75</v>
      </c>
      <c r="F44" s="29">
        <f t="shared" si="0"/>
        <v>25.96150997149434</v>
      </c>
      <c r="H44" s="29">
        <f t="shared" si="3"/>
        <v>29.861840986818837</v>
      </c>
      <c r="I44" s="153">
        <v>32</v>
      </c>
      <c r="J44" s="29">
        <f>J43+((C44-J43)*F47)/H44</f>
        <v>21.24264948504182</v>
      </c>
      <c r="K44" s="29">
        <f>K43+((D44-K43)*F47)/H44</f>
        <v>85.869099709176311</v>
      </c>
      <c r="M44" s="29">
        <f t="shared" si="4"/>
        <v>18.194047573283349</v>
      </c>
    </row>
    <row r="45" spans="2:13">
      <c r="J45" s="29"/>
      <c r="K45" s="29"/>
      <c r="M45" s="29"/>
    </row>
    <row r="46" spans="2:13">
      <c r="E46" s="153" t="s">
        <v>50</v>
      </c>
      <c r="F46" s="29">
        <f>SUM(F9:F44)</f>
        <v>600.40356991835063</v>
      </c>
    </row>
    <row r="47" spans="2:13">
      <c r="E47" s="153" t="s">
        <v>80</v>
      </c>
      <c r="F47" s="29">
        <f>F46/33</f>
        <v>18.194047573283353</v>
      </c>
    </row>
    <row r="48" spans="2:13">
      <c r="E48" s="153"/>
      <c r="F48" s="29"/>
    </row>
    <row r="49" spans="2:31">
      <c r="E49" s="153"/>
      <c r="F49" s="29"/>
    </row>
    <row r="51" spans="2:31">
      <c r="C51" t="s">
        <v>561</v>
      </c>
    </row>
    <row r="52" spans="2:31">
      <c r="AD52" s="218"/>
      <c r="AE52" s="218"/>
    </row>
    <row r="53" spans="2:31">
      <c r="F53" s="217" t="s">
        <v>554</v>
      </c>
      <c r="G53" s="217"/>
      <c r="U53" s="5" t="s">
        <v>555</v>
      </c>
      <c r="AA53" s="217" t="s">
        <v>559</v>
      </c>
      <c r="AB53" s="217"/>
      <c r="AD53" s="217" t="s">
        <v>560</v>
      </c>
      <c r="AE53" s="217"/>
    </row>
    <row r="54" spans="2:31">
      <c r="B54" s="206" t="s">
        <v>83</v>
      </c>
      <c r="C54" s="206" t="s">
        <v>78</v>
      </c>
      <c r="D54" s="206" t="s">
        <v>79</v>
      </c>
      <c r="E54" s="207"/>
      <c r="F54" s="206" t="s">
        <v>78</v>
      </c>
      <c r="G54" s="206" t="s">
        <v>79</v>
      </c>
      <c r="H54" s="207"/>
      <c r="I54" s="206" t="s">
        <v>547</v>
      </c>
      <c r="J54" s="206" t="s">
        <v>548</v>
      </c>
      <c r="K54" s="206" t="s">
        <v>549</v>
      </c>
      <c r="L54" s="206" t="s">
        <v>550</v>
      </c>
      <c r="M54" s="206" t="s">
        <v>506</v>
      </c>
      <c r="N54" s="206" t="s">
        <v>291</v>
      </c>
      <c r="O54" s="206" t="s">
        <v>551</v>
      </c>
      <c r="P54" s="206" t="s">
        <v>552</v>
      </c>
      <c r="Q54" s="206" t="s">
        <v>551</v>
      </c>
      <c r="R54" s="206" t="s">
        <v>552</v>
      </c>
      <c r="S54" s="206" t="s">
        <v>553</v>
      </c>
      <c r="T54" s="207"/>
      <c r="U54" s="206" t="s">
        <v>556</v>
      </c>
      <c r="V54" s="206" t="s">
        <v>552</v>
      </c>
      <c r="W54" s="208" t="s">
        <v>563</v>
      </c>
      <c r="X54" s="206" t="s">
        <v>564</v>
      </c>
      <c r="Y54" s="206" t="s">
        <v>562</v>
      </c>
      <c r="Z54" s="207"/>
      <c r="AA54" s="206" t="s">
        <v>557</v>
      </c>
      <c r="AB54" s="206" t="s">
        <v>558</v>
      </c>
      <c r="AC54" s="207"/>
      <c r="AD54" s="206" t="s">
        <v>557</v>
      </c>
      <c r="AE54" s="206" t="s">
        <v>558</v>
      </c>
    </row>
    <row r="56" spans="2:31">
      <c r="B56">
        <v>1</v>
      </c>
      <c r="C56" s="29">
        <v>17</v>
      </c>
      <c r="D56" s="29">
        <v>75</v>
      </c>
      <c r="E56">
        <v>1</v>
      </c>
      <c r="F56" s="2">
        <f t="shared" ref="F56:F87" si="5">C56-$C$89</f>
        <v>-112.80049093840094</v>
      </c>
      <c r="G56" s="2">
        <f t="shared" ref="G56:G87" si="6">D56-$D$89</f>
        <v>3.7115011895786409</v>
      </c>
      <c r="AA56" s="2">
        <v>0</v>
      </c>
      <c r="AB56" s="2">
        <v>0</v>
      </c>
      <c r="AD56" s="2">
        <f>AA56-$AA$90</f>
        <v>-110.84944861344401</v>
      </c>
      <c r="AE56" s="2">
        <f>AB56-$AB$90</f>
        <v>3.0204546606346558</v>
      </c>
    </row>
    <row r="57" spans="2:31">
      <c r="B57">
        <v>2</v>
      </c>
      <c r="C57" s="29">
        <v>18.810375397586675</v>
      </c>
      <c r="D57" s="29">
        <v>56.896246024133262</v>
      </c>
      <c r="E57" s="203">
        <v>2</v>
      </c>
      <c r="F57" s="2">
        <f t="shared" si="5"/>
        <v>-110.99011554081426</v>
      </c>
      <c r="G57" s="2">
        <f t="shared" si="6"/>
        <v>-14.392252786288097</v>
      </c>
      <c r="I57" s="2">
        <f>F57-F56</f>
        <v>1.8103753975866823</v>
      </c>
      <c r="J57" s="2">
        <f>G57-G56</f>
        <v>-18.103753975866738</v>
      </c>
      <c r="K57" s="2">
        <f>F58-F57</f>
        <v>9.937450001288795</v>
      </c>
      <c r="L57" s="2">
        <f>G58-G57</f>
        <v>-15.240421732051345</v>
      </c>
      <c r="M57">
        <f>((I57^2)+(J57^2))*((K57^2)+(L57^2))</f>
        <v>109576.46956549163</v>
      </c>
      <c r="N57" s="2">
        <f>(I57*K57+J57*L57)/SQRT(M57)</f>
        <v>0.8878507976592025</v>
      </c>
      <c r="O57" s="2">
        <f>SQRT(1-(N57)*N57)</f>
        <v>0.46013146066740301</v>
      </c>
      <c r="P57" s="2">
        <f>ATAN2(N57,O57)</f>
        <v>0.47814325900923965</v>
      </c>
      <c r="Q57" s="3">
        <f>I57*L57-K57*J57</f>
        <v>152.31426541825778</v>
      </c>
      <c r="R57" s="2">
        <f>P57</f>
        <v>0.47814325900923965</v>
      </c>
      <c r="S57" s="2">
        <f>S56+R57</f>
        <v>0.47814325900923965</v>
      </c>
      <c r="T57">
        <v>1</v>
      </c>
      <c r="U57" s="2">
        <f>S87</f>
        <v>5.7809246671379073</v>
      </c>
      <c r="V57" s="2">
        <f>U57-$U$90</f>
        <v>2.7833327164374402</v>
      </c>
      <c r="W57" s="2">
        <f>($V$91*T57)*(-1)</f>
        <v>-0.19634954084936207</v>
      </c>
      <c r="X57" s="2">
        <f>W57-$W$90</f>
        <v>3.0434178831651115</v>
      </c>
      <c r="Y57" s="2">
        <f>V57-X57</f>
        <v>-0.26008516672767135</v>
      </c>
      <c r="AA57" s="2">
        <f t="shared" ref="AA57:AA88" si="7">AA56-($I$90*SIN(U57))</f>
        <v>8.7587638775237728</v>
      </c>
      <c r="AB57" s="2">
        <f t="shared" ref="AB57:AB88" si="8">AB56+($I$90*COS(V57))</f>
        <v>-17.038878124233367</v>
      </c>
      <c r="AD57" s="2">
        <f t="shared" ref="AD57:AD88" si="9">AA57-$AA$90</f>
        <v>-102.09068473592023</v>
      </c>
      <c r="AE57" s="2">
        <f t="shared" ref="AE57:AE88" si="10">AB57-$AB$90</f>
        <v>-14.018423463598712</v>
      </c>
    </row>
    <row r="58" spans="2:31">
      <c r="B58">
        <v>3</v>
      </c>
      <c r="C58" s="29">
        <v>28.747825398875477</v>
      </c>
      <c r="D58" s="29">
        <v>41.655824292081917</v>
      </c>
      <c r="E58">
        <v>3</v>
      </c>
      <c r="F58" s="2">
        <f t="shared" si="5"/>
        <v>-101.05266553952546</v>
      </c>
      <c r="G58" s="2">
        <f t="shared" si="6"/>
        <v>-29.632674518339442</v>
      </c>
      <c r="I58" s="2">
        <f t="shared" ref="I58:I86" si="11">F58-F57</f>
        <v>9.937450001288795</v>
      </c>
      <c r="J58" s="2">
        <f t="shared" ref="J58:J87" si="12">G58-G57</f>
        <v>-15.240421732051345</v>
      </c>
      <c r="K58" s="2">
        <f t="shared" ref="K58:K87" si="13">F59-F58</f>
        <v>13.334543968673827</v>
      </c>
      <c r="L58" s="2">
        <f t="shared" ref="L58:L87" si="14">G59-G58</f>
        <v>-12.377936186877122</v>
      </c>
      <c r="M58">
        <f t="shared" ref="M58:M86" si="15">((I58^2)+(J58^2))*((K58^2)+(L58^2))</f>
        <v>109576.46956549154</v>
      </c>
      <c r="N58" s="2">
        <f t="shared" ref="N58:N86" si="16">(I58*K58+J58*L58)/SQRT(M58)</f>
        <v>0.97019232948337564</v>
      </c>
      <c r="O58" s="2">
        <f t="shared" ref="O58:O86" si="17">SQRT(1-(N58)*N58)</f>
        <v>0.24233622059366419</v>
      </c>
      <c r="P58" s="2">
        <f t="shared" ref="P58:P86" si="18">ATAN2(N58,O58)</f>
        <v>0.24477312701121864</v>
      </c>
      <c r="Q58" s="3">
        <f t="shared" ref="Q58:Q86" si="19">I58*L58-K58*J58</f>
        <v>80.218951710936125</v>
      </c>
      <c r="R58" s="2">
        <f t="shared" ref="R58:R87" si="20">P58</f>
        <v>0.24477312701121864</v>
      </c>
      <c r="S58" s="2">
        <f>S57+R58</f>
        <v>0.72291638602045827</v>
      </c>
      <c r="T58" s="203">
        <v>2</v>
      </c>
      <c r="U58" s="2">
        <f>S86</f>
        <v>5.7809246671379073</v>
      </c>
      <c r="V58" s="2">
        <f t="shared" ref="V58:V88" si="21">U58-$U$90</f>
        <v>2.7833327164374402</v>
      </c>
      <c r="W58" s="2">
        <f t="shared" ref="W58:W88" si="22">($V$91*T58)*(-1)</f>
        <v>-0.39269908169872414</v>
      </c>
      <c r="X58" s="2">
        <f t="shared" ref="X58:X88" si="23">W58-$W$90</f>
        <v>2.8470683423157497</v>
      </c>
      <c r="Y58" s="2">
        <f t="shared" ref="Y58:Y88" si="24">V58-X58</f>
        <v>-6.3735625878309499E-2</v>
      </c>
      <c r="AA58" s="2">
        <f t="shared" si="7"/>
        <v>17.517527755047546</v>
      </c>
      <c r="AB58" s="2">
        <f t="shared" si="8"/>
        <v>-34.077756248466734</v>
      </c>
      <c r="AD58" s="2">
        <f t="shared" si="9"/>
        <v>-93.331920858396472</v>
      </c>
      <c r="AE58" s="2">
        <f t="shared" si="10"/>
        <v>-31.057301587832079</v>
      </c>
    </row>
    <row r="59" spans="2:31">
      <c r="B59">
        <v>4</v>
      </c>
      <c r="C59" s="29">
        <v>42.082369367549305</v>
      </c>
      <c r="D59" s="29">
        <v>29.277888105204791</v>
      </c>
      <c r="E59">
        <v>4</v>
      </c>
      <c r="F59" s="2">
        <f t="shared" si="5"/>
        <v>-87.718121570851636</v>
      </c>
      <c r="G59" s="2">
        <f t="shared" si="6"/>
        <v>-42.010610705216564</v>
      </c>
      <c r="I59" s="2">
        <f t="shared" si="11"/>
        <v>13.334543968673827</v>
      </c>
      <c r="J59" s="2">
        <f t="shared" si="12"/>
        <v>-12.377936186877122</v>
      </c>
      <c r="K59" s="2">
        <f t="shared" si="13"/>
        <v>17.129572463176117</v>
      </c>
      <c r="L59" s="2">
        <f t="shared" si="14"/>
        <v>-6.131974749434022</v>
      </c>
      <c r="M59">
        <f t="shared" si="15"/>
        <v>109576.46956549166</v>
      </c>
      <c r="N59" s="2">
        <f t="shared" si="16"/>
        <v>0.91931947883281573</v>
      </c>
      <c r="O59" s="2">
        <f t="shared" si="17"/>
        <v>0.39351200215312376</v>
      </c>
      <c r="P59" s="2">
        <f t="shared" si="18"/>
        <v>0.40444870303009584</v>
      </c>
      <c r="Q59" s="3">
        <f t="shared" si="19"/>
        <v>130.26166794655592</v>
      </c>
      <c r="R59" s="2">
        <f t="shared" si="20"/>
        <v>0.40444870303009584</v>
      </c>
      <c r="S59" s="2">
        <f>S58+R59</f>
        <v>1.1273650890505542</v>
      </c>
      <c r="T59" s="203">
        <v>3</v>
      </c>
      <c r="U59" s="2">
        <f>S85</f>
        <v>5.2130429627933221</v>
      </c>
      <c r="V59" s="2">
        <f t="shared" si="21"/>
        <v>2.215451012092855</v>
      </c>
      <c r="W59" s="2">
        <f t="shared" si="22"/>
        <v>-0.58904862254808621</v>
      </c>
      <c r="X59" s="2">
        <f t="shared" si="23"/>
        <v>2.6507188014663878</v>
      </c>
      <c r="Y59" s="2">
        <f t="shared" si="24"/>
        <v>-0.43526778937353283</v>
      </c>
      <c r="AA59" s="2">
        <f t="shared" si="7"/>
        <v>33.478598735024562</v>
      </c>
      <c r="AB59" s="2">
        <f t="shared" si="8"/>
        <v>-45.010968105900687</v>
      </c>
      <c r="AD59" s="2">
        <f t="shared" si="9"/>
        <v>-77.370849878419449</v>
      </c>
      <c r="AE59" s="2">
        <f t="shared" si="10"/>
        <v>-41.990513445266032</v>
      </c>
    </row>
    <row r="60" spans="2:31">
      <c r="B60">
        <v>5</v>
      </c>
      <c r="C60" s="29">
        <v>59.211941830725422</v>
      </c>
      <c r="D60" s="29">
        <v>23.145913355770773</v>
      </c>
      <c r="E60" s="203">
        <v>5</v>
      </c>
      <c r="F60" s="2">
        <f t="shared" si="5"/>
        <v>-70.588549107675519</v>
      </c>
      <c r="G60" s="2">
        <f t="shared" si="6"/>
        <v>-48.142585454650586</v>
      </c>
      <c r="I60" s="2">
        <f t="shared" si="11"/>
        <v>17.129572463176117</v>
      </c>
      <c r="J60" s="2">
        <f t="shared" si="12"/>
        <v>-6.131974749434022</v>
      </c>
      <c r="K60" s="2">
        <f t="shared" si="13"/>
        <v>18.18325731855596</v>
      </c>
      <c r="L60" s="2">
        <f t="shared" si="14"/>
        <v>0.6265144739579398</v>
      </c>
      <c r="M60">
        <f t="shared" si="15"/>
        <v>109576.46956549166</v>
      </c>
      <c r="N60" s="2">
        <f t="shared" si="16"/>
        <v>0.92932911539265495</v>
      </c>
      <c r="O60" s="2">
        <f t="shared" si="17"/>
        <v>0.3692524817567317</v>
      </c>
      <c r="P60" s="2">
        <f t="shared" si="18"/>
        <v>0.37820452872105997</v>
      </c>
      <c r="Q60" s="3">
        <f t="shared" si="19"/>
        <v>122.23119982073773</v>
      </c>
      <c r="R60" s="2">
        <f t="shared" si="20"/>
        <v>0.37820452872105997</v>
      </c>
      <c r="S60" s="2">
        <f t="shared" ref="S60:S88" si="25">S59+R60</f>
        <v>1.5055696177716142</v>
      </c>
      <c r="T60" s="203">
        <v>4</v>
      </c>
      <c r="U60" s="2">
        <f>S84</f>
        <v>4.8192132868417019</v>
      </c>
      <c r="V60" s="2">
        <f t="shared" si="21"/>
        <v>1.8216213361412348</v>
      </c>
      <c r="W60" s="2">
        <f t="shared" si="22"/>
        <v>-0.78539816339744828</v>
      </c>
      <c r="X60" s="2">
        <f t="shared" si="23"/>
        <v>2.4543692606170255</v>
      </c>
      <c r="Y60" s="2">
        <f t="shared" si="24"/>
        <v>-0.63274792447579076</v>
      </c>
      <c r="AA60" s="2">
        <f t="shared" si="7"/>
        <v>51.568934916796529</v>
      </c>
      <c r="AB60" s="2">
        <f t="shared" si="8"/>
        <v>-49.526789603554718</v>
      </c>
      <c r="AD60" s="2">
        <f t="shared" si="9"/>
        <v>-59.280513696647482</v>
      </c>
      <c r="AE60" s="2">
        <f t="shared" si="10"/>
        <v>-46.506334942920063</v>
      </c>
    </row>
    <row r="61" spans="2:31">
      <c r="B61">
        <v>6</v>
      </c>
      <c r="C61" s="29">
        <v>77.395199149281382</v>
      </c>
      <c r="D61" s="29">
        <v>23.772427829728716</v>
      </c>
      <c r="E61">
        <v>6</v>
      </c>
      <c r="F61" s="2">
        <f t="shared" si="5"/>
        <v>-52.405291789119559</v>
      </c>
      <c r="G61" s="2">
        <f t="shared" si="6"/>
        <v>-47.516070980692646</v>
      </c>
      <c r="I61" s="2">
        <f t="shared" si="11"/>
        <v>18.18325731855596</v>
      </c>
      <c r="J61" s="2">
        <f t="shared" si="12"/>
        <v>0.6265144739579398</v>
      </c>
      <c r="K61" s="2">
        <f t="shared" si="13"/>
        <v>17.683751132189258</v>
      </c>
      <c r="L61" s="2">
        <f t="shared" si="14"/>
        <v>4.2788214491484666</v>
      </c>
      <c r="M61">
        <f t="shared" si="15"/>
        <v>109576.46956549163</v>
      </c>
      <c r="N61" s="2">
        <f t="shared" si="16"/>
        <v>0.97947448122720571</v>
      </c>
      <c r="O61" s="2">
        <f t="shared" si="17"/>
        <v>0.20156820340692691</v>
      </c>
      <c r="P61" s="2">
        <f t="shared" si="18"/>
        <v>0.20295872391518502</v>
      </c>
      <c r="Q61" s="3">
        <f t="shared" si="19"/>
        <v>66.723785391836401</v>
      </c>
      <c r="R61" s="2">
        <f t="shared" si="20"/>
        <v>0.20295872391518502</v>
      </c>
      <c r="S61" s="2">
        <f t="shared" si="25"/>
        <v>1.7085283416867993</v>
      </c>
      <c r="T61" s="203">
        <v>5</v>
      </c>
      <c r="U61" s="2">
        <f>S83</f>
        <v>4.6271257600323032</v>
      </c>
      <c r="V61" s="2">
        <f t="shared" si="21"/>
        <v>1.6295338093318361</v>
      </c>
      <c r="W61" s="2">
        <f t="shared" si="22"/>
        <v>-0.98174770424681035</v>
      </c>
      <c r="X61" s="2">
        <f t="shared" si="23"/>
        <v>2.2580197197676632</v>
      </c>
      <c r="Y61" s="2">
        <f t="shared" si="24"/>
        <v>-0.62848591043582713</v>
      </c>
      <c r="AA61" s="2">
        <f t="shared" si="7"/>
        <v>69.696888849507246</v>
      </c>
      <c r="AB61" s="2">
        <f t="shared" si="8"/>
        <v>-50.594847758084967</v>
      </c>
      <c r="AD61" s="2">
        <f t="shared" si="9"/>
        <v>-41.152559763936765</v>
      </c>
      <c r="AE61" s="2">
        <f t="shared" si="10"/>
        <v>-47.574393097450312</v>
      </c>
    </row>
    <row r="62" spans="2:31">
      <c r="B62">
        <v>7</v>
      </c>
      <c r="C62" s="29">
        <v>95.07895028147064</v>
      </c>
      <c r="D62" s="29">
        <v>28.051249278877183</v>
      </c>
      <c r="E62">
        <v>7</v>
      </c>
      <c r="F62" s="2">
        <f t="shared" si="5"/>
        <v>-34.721540656930301</v>
      </c>
      <c r="G62" s="2">
        <f t="shared" si="6"/>
        <v>-43.23724953154418</v>
      </c>
      <c r="I62" s="2">
        <f t="shared" si="11"/>
        <v>17.683751132189258</v>
      </c>
      <c r="J62" s="2">
        <f t="shared" si="12"/>
        <v>4.2788214491484666</v>
      </c>
      <c r="K62" s="2">
        <f t="shared" si="13"/>
        <v>13.684817481525855</v>
      </c>
      <c r="L62" s="2">
        <f t="shared" si="14"/>
        <v>11.989542843504182</v>
      </c>
      <c r="M62">
        <f t="shared" si="15"/>
        <v>109576.46956549173</v>
      </c>
      <c r="N62" s="2">
        <f t="shared" si="16"/>
        <v>0.88604022817935646</v>
      </c>
      <c r="O62" s="2">
        <f t="shared" si="17"/>
        <v>0.4636083627889751</v>
      </c>
      <c r="P62" s="2">
        <f t="shared" si="18"/>
        <v>0.48206333935065271</v>
      </c>
      <c r="Q62" s="3">
        <f t="shared" si="19"/>
        <v>153.46520126561398</v>
      </c>
      <c r="R62" s="2">
        <f t="shared" si="20"/>
        <v>0.48206333935065271</v>
      </c>
      <c r="S62" s="2">
        <f t="shared" si="25"/>
        <v>2.1905916810374522</v>
      </c>
      <c r="T62" s="203">
        <v>6</v>
      </c>
      <c r="U62" s="2">
        <f>S82</f>
        <v>4.4394947654632952</v>
      </c>
      <c r="V62" s="2">
        <f t="shared" si="21"/>
        <v>1.4419028147628281</v>
      </c>
      <c r="W62" s="2">
        <f t="shared" si="22"/>
        <v>-1.1780972450961724</v>
      </c>
      <c r="X62" s="2">
        <f t="shared" si="23"/>
        <v>2.0616701789183014</v>
      </c>
      <c r="Y62" s="2">
        <f t="shared" si="24"/>
        <v>-0.61976736415547329</v>
      </c>
      <c r="AA62" s="2">
        <f t="shared" si="7"/>
        <v>87.217663560700373</v>
      </c>
      <c r="AB62" s="2">
        <f t="shared" si="8"/>
        <v>-48.256241062919592</v>
      </c>
      <c r="AD62" s="2">
        <f t="shared" si="9"/>
        <v>-23.631785052743638</v>
      </c>
      <c r="AE62" s="2">
        <f t="shared" si="10"/>
        <v>-45.235786402284937</v>
      </c>
    </row>
    <row r="63" spans="2:31">
      <c r="B63">
        <v>8</v>
      </c>
      <c r="C63" s="29">
        <v>108.76376776299649</v>
      </c>
      <c r="D63" s="29">
        <v>40.040792122381362</v>
      </c>
      <c r="E63" s="203">
        <v>8</v>
      </c>
      <c r="F63" s="2">
        <f t="shared" si="5"/>
        <v>-21.036723175404447</v>
      </c>
      <c r="G63" s="2">
        <f t="shared" si="6"/>
        <v>-31.247706688039997</v>
      </c>
      <c r="I63" s="2">
        <f t="shared" si="11"/>
        <v>13.684817481525855</v>
      </c>
      <c r="J63" s="2">
        <f t="shared" si="12"/>
        <v>11.989542843504182</v>
      </c>
      <c r="K63" s="2">
        <f t="shared" si="13"/>
        <v>18.173546910599399</v>
      </c>
      <c r="L63" s="2">
        <f t="shared" si="14"/>
        <v>0.86345804017388161</v>
      </c>
      <c r="M63">
        <f t="shared" si="15"/>
        <v>109576.46956549173</v>
      </c>
      <c r="N63" s="2">
        <f t="shared" si="16"/>
        <v>0.78258565822737725</v>
      </c>
      <c r="O63" s="2">
        <f t="shared" si="17"/>
        <v>0.62254292023668756</v>
      </c>
      <c r="P63" s="2">
        <f t="shared" si="18"/>
        <v>0.67198790271655007</v>
      </c>
      <c r="Q63" s="3">
        <f t="shared" si="19"/>
        <v>-206.07625362032897</v>
      </c>
      <c r="R63" s="2">
        <f>P63*(-1)</f>
        <v>-0.67198790271655007</v>
      </c>
      <c r="S63" s="2">
        <f t="shared" si="25"/>
        <v>1.5186037783209021</v>
      </c>
      <c r="T63" s="203">
        <v>7</v>
      </c>
      <c r="U63" s="2">
        <f>S81</f>
        <v>4.3431102858691624</v>
      </c>
      <c r="V63" s="2">
        <f t="shared" si="21"/>
        <v>1.3455183351686952</v>
      </c>
      <c r="W63" s="2">
        <f t="shared" si="22"/>
        <v>-1.3744467859455345</v>
      </c>
      <c r="X63" s="2">
        <f t="shared" si="23"/>
        <v>1.8653206380689393</v>
      </c>
      <c r="Y63" s="2">
        <f t="shared" si="24"/>
        <v>-0.5198023029002441</v>
      </c>
      <c r="AA63" s="2">
        <f t="shared" si="7"/>
        <v>104.18521287533447</v>
      </c>
      <c r="AB63" s="2">
        <f t="shared" si="8"/>
        <v>-44.192103146615906</v>
      </c>
      <c r="AD63" s="2">
        <f t="shared" si="9"/>
        <v>-6.6642357381095394</v>
      </c>
      <c r="AE63" s="2">
        <f t="shared" si="10"/>
        <v>-41.171648485981251</v>
      </c>
    </row>
    <row r="64" spans="2:31">
      <c r="B64">
        <v>9</v>
      </c>
      <c r="C64" s="29">
        <v>126.93731467359589</v>
      </c>
      <c r="D64" s="29">
        <v>40.904250162555243</v>
      </c>
      <c r="E64">
        <v>9</v>
      </c>
      <c r="F64" s="2">
        <f t="shared" si="5"/>
        <v>-2.8631762648050483</v>
      </c>
      <c r="G64" s="2">
        <f t="shared" si="6"/>
        <v>-30.384248647866116</v>
      </c>
      <c r="I64" s="2">
        <f t="shared" si="11"/>
        <v>18.173546910599399</v>
      </c>
      <c r="J64" s="2">
        <f t="shared" si="12"/>
        <v>0.86345804017388161</v>
      </c>
      <c r="K64" s="2">
        <f t="shared" si="13"/>
        <v>17.723132777876032</v>
      </c>
      <c r="L64" s="2">
        <f t="shared" si="14"/>
        <v>-4.1126550592863538</v>
      </c>
      <c r="M64">
        <f t="shared" si="15"/>
        <v>109576.46956549153</v>
      </c>
      <c r="N64" s="2">
        <f t="shared" si="16"/>
        <v>0.96229182445884831</v>
      </c>
      <c r="O64" s="2">
        <f t="shared" si="17"/>
        <v>0.27201919891739462</v>
      </c>
      <c r="P64" s="2">
        <f t="shared" si="18"/>
        <v>0.27549073390673523</v>
      </c>
      <c r="Q64" s="3">
        <f t="shared" si="19"/>
        <v>-90.044711141180827</v>
      </c>
      <c r="R64" s="2">
        <f>P64*(-1)</f>
        <v>-0.27549073390673523</v>
      </c>
      <c r="S64" s="2">
        <f t="shared" si="25"/>
        <v>1.2431130444141669</v>
      </c>
      <c r="T64" s="203">
        <v>8</v>
      </c>
      <c r="U64" s="2">
        <f>S80</f>
        <v>4.3770556713163122</v>
      </c>
      <c r="V64" s="2">
        <f t="shared" si="21"/>
        <v>1.3794637206158451</v>
      </c>
      <c r="W64" s="2">
        <f t="shared" si="22"/>
        <v>-1.5707963267948966</v>
      </c>
      <c r="X64" s="2">
        <f t="shared" si="23"/>
        <v>1.6689710972195773</v>
      </c>
      <c r="Y64" s="2">
        <f t="shared" si="24"/>
        <v>-0.28950737660373216</v>
      </c>
      <c r="AA64" s="2">
        <f t="shared" si="7"/>
        <v>121.36586428757965</v>
      </c>
      <c r="AB64" s="2">
        <f t="shared" si="8"/>
        <v>-40.732189300912871</v>
      </c>
      <c r="AD64" s="2">
        <f t="shared" si="9"/>
        <v>10.516415674135644</v>
      </c>
      <c r="AE64" s="2">
        <f t="shared" si="10"/>
        <v>-37.711734640278216</v>
      </c>
    </row>
    <row r="65" spans="2:31">
      <c r="B65">
        <v>10</v>
      </c>
      <c r="C65" s="29">
        <v>144.66044745147192</v>
      </c>
      <c r="D65" s="29">
        <v>36.791595103268889</v>
      </c>
      <c r="E65">
        <v>10</v>
      </c>
      <c r="F65" s="2">
        <f t="shared" si="5"/>
        <v>14.859956513070983</v>
      </c>
      <c r="G65" s="2">
        <f t="shared" si="6"/>
        <v>-34.49690370715247</v>
      </c>
      <c r="I65" s="2">
        <f t="shared" si="11"/>
        <v>17.723132777876032</v>
      </c>
      <c r="J65" s="2">
        <f t="shared" si="12"/>
        <v>-4.1126550592863538</v>
      </c>
      <c r="K65" s="2">
        <f t="shared" si="13"/>
        <v>16.605951958809811</v>
      </c>
      <c r="L65" s="2">
        <f t="shared" si="14"/>
        <v>-7.4340921867164553</v>
      </c>
      <c r="M65">
        <f t="shared" si="15"/>
        <v>109576.4695654916</v>
      </c>
      <c r="N65" s="2">
        <f t="shared" si="16"/>
        <v>0.98145140374592987</v>
      </c>
      <c r="O65" s="2">
        <f t="shared" si="17"/>
        <v>0.19171109014645918</v>
      </c>
      <c r="P65" s="2">
        <f t="shared" si="18"/>
        <v>0.19290527894525009</v>
      </c>
      <c r="Q65" s="3">
        <f t="shared" si="19"/>
        <v>-63.460850570481213</v>
      </c>
      <c r="R65" s="2">
        <f>P65*(-1)</f>
        <v>-0.19290527894525009</v>
      </c>
      <c r="S65" s="2">
        <f t="shared" si="25"/>
        <v>1.0502077654689168</v>
      </c>
      <c r="T65" s="203">
        <v>9</v>
      </c>
      <c r="U65" s="2">
        <f>S79</f>
        <v>4.6101035763517961</v>
      </c>
      <c r="V65" s="2">
        <f t="shared" si="21"/>
        <v>1.612511625651329</v>
      </c>
      <c r="W65" s="2">
        <f t="shared" si="22"/>
        <v>-1.7671458676442586</v>
      </c>
      <c r="X65" s="2">
        <f t="shared" si="23"/>
        <v>1.4726215563702152</v>
      </c>
      <c r="Y65" s="2">
        <f t="shared" si="24"/>
        <v>0.1398900692811138</v>
      </c>
      <c r="AA65" s="2">
        <f t="shared" si="7"/>
        <v>139.46481898455579</v>
      </c>
      <c r="AB65" s="2">
        <f t="shared" si="8"/>
        <v>-41.490939329635708</v>
      </c>
      <c r="AD65" s="2">
        <f t="shared" si="9"/>
        <v>28.61537037111178</v>
      </c>
      <c r="AE65" s="2">
        <f t="shared" si="10"/>
        <v>-38.470484669001053</v>
      </c>
    </row>
    <row r="66" spans="2:31">
      <c r="B66">
        <v>11</v>
      </c>
      <c r="C66" s="29">
        <v>161.26639941028174</v>
      </c>
      <c r="D66" s="29">
        <v>29.357502916552434</v>
      </c>
      <c r="E66" s="203">
        <v>11</v>
      </c>
      <c r="F66" s="2">
        <f t="shared" si="5"/>
        <v>31.465908471880795</v>
      </c>
      <c r="G66" s="2">
        <f t="shared" si="6"/>
        <v>-41.930995893868925</v>
      </c>
      <c r="I66" s="2">
        <f t="shared" si="11"/>
        <v>16.605951958809811</v>
      </c>
      <c r="J66" s="2">
        <f t="shared" si="12"/>
        <v>-7.4340921867164553</v>
      </c>
      <c r="K66" s="2">
        <f t="shared" si="13"/>
        <v>16.824520845257666</v>
      </c>
      <c r="L66" s="2">
        <f t="shared" si="14"/>
        <v>-6.9252339618520082</v>
      </c>
      <c r="M66">
        <f t="shared" si="15"/>
        <v>109576.46956549186</v>
      </c>
      <c r="N66" s="2">
        <f t="shared" si="16"/>
        <v>0.99953672598127541</v>
      </c>
      <c r="O66" s="2">
        <f t="shared" si="17"/>
        <v>3.0435725958694891E-2</v>
      </c>
      <c r="P66" s="2">
        <v>0</v>
      </c>
      <c r="Q66" s="3">
        <f>I66*L66-K66*J66</f>
        <v>10.07493648694556</v>
      </c>
      <c r="R66" s="2">
        <f t="shared" si="20"/>
        <v>0</v>
      </c>
      <c r="S66" s="2">
        <f t="shared" si="25"/>
        <v>1.0502077654689168</v>
      </c>
      <c r="T66" s="203">
        <v>10</v>
      </c>
      <c r="U66" s="2">
        <f>S78</f>
        <v>4.716116606741557</v>
      </c>
      <c r="V66" s="2">
        <f t="shared" si="21"/>
        <v>1.7185246560410898</v>
      </c>
      <c r="W66" s="2">
        <f t="shared" si="22"/>
        <v>-1.9634954084936207</v>
      </c>
      <c r="X66" s="2">
        <f t="shared" si="23"/>
        <v>1.2762720155208531</v>
      </c>
      <c r="Y66" s="2">
        <f t="shared" si="24"/>
        <v>0.44225264052023672</v>
      </c>
      <c r="AA66" s="2">
        <f t="shared" si="7"/>
        <v>157.65874015303646</v>
      </c>
      <c r="AB66" s="2">
        <f t="shared" si="8"/>
        <v>-44.168950056418844</v>
      </c>
      <c r="AD66" s="2">
        <f t="shared" si="9"/>
        <v>46.809291539592451</v>
      </c>
      <c r="AE66" s="2">
        <f t="shared" si="10"/>
        <v>-41.148495395784188</v>
      </c>
    </row>
    <row r="67" spans="2:31">
      <c r="B67">
        <v>12</v>
      </c>
      <c r="C67" s="29">
        <v>178.0909202555394</v>
      </c>
      <c r="D67" s="29">
        <v>22.432268954700426</v>
      </c>
      <c r="E67">
        <v>12</v>
      </c>
      <c r="F67" s="2">
        <f t="shared" si="5"/>
        <v>48.290429317138461</v>
      </c>
      <c r="G67" s="2">
        <f t="shared" si="6"/>
        <v>-48.856229855720933</v>
      </c>
      <c r="I67" s="2">
        <f t="shared" si="11"/>
        <v>16.824520845257666</v>
      </c>
      <c r="J67" s="2">
        <f t="shared" si="12"/>
        <v>-6.9252339618520082</v>
      </c>
      <c r="K67" s="2">
        <f t="shared" si="13"/>
        <v>18.072184473417849</v>
      </c>
      <c r="L67" s="2">
        <f t="shared" si="14"/>
        <v>-2.1022643643586747</v>
      </c>
      <c r="M67">
        <f t="shared" si="15"/>
        <v>109576.4695654917</v>
      </c>
      <c r="N67" s="2">
        <f t="shared" si="16"/>
        <v>0.96251367315110981</v>
      </c>
      <c r="O67" s="2">
        <f t="shared" si="17"/>
        <v>0.27123316352754234</v>
      </c>
      <c r="P67" s="2">
        <f t="shared" si="18"/>
        <v>0.2746739912829913</v>
      </c>
      <c r="Q67" s="3">
        <f t="shared" si="19"/>
        <v>89.784515059772957</v>
      </c>
      <c r="R67" s="2">
        <f t="shared" si="20"/>
        <v>0.2746739912829913</v>
      </c>
      <c r="S67" s="2">
        <f t="shared" si="25"/>
        <v>1.3248817567519082</v>
      </c>
      <c r="T67" s="203">
        <v>11</v>
      </c>
      <c r="U67" s="2">
        <f>S77</f>
        <v>5.0418196212313413</v>
      </c>
      <c r="V67" s="2">
        <f t="shared" si="21"/>
        <v>2.0442276705308742</v>
      </c>
      <c r="W67" s="2">
        <f t="shared" si="22"/>
        <v>-2.1598449493429825</v>
      </c>
      <c r="X67" s="2">
        <f t="shared" si="23"/>
        <v>1.0799224746714913</v>
      </c>
      <c r="Y67" s="2">
        <f t="shared" si="24"/>
        <v>0.9643051958593829</v>
      </c>
      <c r="AA67" s="2">
        <f t="shared" si="7"/>
        <v>174.87443351221654</v>
      </c>
      <c r="AB67" s="2">
        <f t="shared" si="8"/>
        <v>-52.464396696339492</v>
      </c>
      <c r="AD67" s="2">
        <f t="shared" si="9"/>
        <v>64.02498489877253</v>
      </c>
      <c r="AE67" s="2">
        <f t="shared" si="10"/>
        <v>-49.443942035704836</v>
      </c>
    </row>
    <row r="68" spans="2:31">
      <c r="B68">
        <v>13</v>
      </c>
      <c r="C68" s="29">
        <v>196.16310472895725</v>
      </c>
      <c r="D68" s="29">
        <v>20.330004590341751</v>
      </c>
      <c r="E68">
        <v>13</v>
      </c>
      <c r="F68" s="2">
        <f t="shared" si="5"/>
        <v>66.36261379055631</v>
      </c>
      <c r="G68" s="2">
        <f t="shared" si="6"/>
        <v>-50.958494220079608</v>
      </c>
      <c r="I68" s="2">
        <f t="shared" si="11"/>
        <v>18.072184473417849</v>
      </c>
      <c r="J68" s="2">
        <f t="shared" si="12"/>
        <v>-2.1022643643586747</v>
      </c>
      <c r="K68" s="2">
        <f t="shared" si="13"/>
        <v>17.371004506293673</v>
      </c>
      <c r="L68" s="2">
        <f t="shared" si="14"/>
        <v>5.4103206504996564</v>
      </c>
      <c r="M68">
        <f t="shared" si="15"/>
        <v>109576.46956549167</v>
      </c>
      <c r="N68" s="2">
        <f t="shared" si="16"/>
        <v>0.91400820514468195</v>
      </c>
      <c r="O68" s="2">
        <f t="shared" si="17"/>
        <v>0.40569569991336729</v>
      </c>
      <c r="P68" s="2">
        <f t="shared" si="18"/>
        <v>0.4177398549689641</v>
      </c>
      <c r="Q68" s="3">
        <f t="shared" si="19"/>
        <v>134.29475660286698</v>
      </c>
      <c r="R68" s="2">
        <f t="shared" si="20"/>
        <v>0.4177398549689641</v>
      </c>
      <c r="S68" s="2">
        <f t="shared" si="25"/>
        <v>1.7426216117208724</v>
      </c>
      <c r="T68" s="203">
        <v>12</v>
      </c>
      <c r="U68" s="2">
        <f>S76</f>
        <v>4.5892426910441362</v>
      </c>
      <c r="V68" s="2">
        <f t="shared" si="21"/>
        <v>1.591650740343669</v>
      </c>
      <c r="W68" s="2">
        <f t="shared" si="22"/>
        <v>-2.3561944901923448</v>
      </c>
      <c r="X68" s="2">
        <f t="shared" si="23"/>
        <v>0.88357293382212898</v>
      </c>
      <c r="Y68" s="2">
        <f t="shared" si="24"/>
        <v>0.70807780652154007</v>
      </c>
      <c r="AA68" s="2">
        <f t="shared" si="7"/>
        <v>192.93069889618613</v>
      </c>
      <c r="AB68" s="2">
        <f t="shared" si="8"/>
        <v>-52.843795386666542</v>
      </c>
      <c r="AD68" s="2">
        <f t="shared" si="9"/>
        <v>82.081250282742118</v>
      </c>
      <c r="AE68" s="2">
        <f t="shared" si="10"/>
        <v>-49.823340726031887</v>
      </c>
    </row>
    <row r="69" spans="2:31">
      <c r="B69">
        <v>14</v>
      </c>
      <c r="C69" s="29">
        <v>213.53410923525092</v>
      </c>
      <c r="D69" s="29">
        <v>25.740325240841408</v>
      </c>
      <c r="E69" s="203">
        <v>14</v>
      </c>
      <c r="F69" s="2">
        <f t="shared" si="5"/>
        <v>83.733618296849983</v>
      </c>
      <c r="G69" s="2">
        <f t="shared" si="6"/>
        <v>-45.548173569579951</v>
      </c>
      <c r="I69" s="2">
        <f t="shared" si="11"/>
        <v>17.371004506293673</v>
      </c>
      <c r="J69" s="2">
        <f t="shared" si="12"/>
        <v>5.4103206504996564</v>
      </c>
      <c r="K69" s="2">
        <f t="shared" si="13"/>
        <v>15.269378370254515</v>
      </c>
      <c r="L69" s="2">
        <f t="shared" si="14"/>
        <v>9.8928990333926592</v>
      </c>
      <c r="M69">
        <f t="shared" si="15"/>
        <v>109576.46956549177</v>
      </c>
      <c r="N69" s="2">
        <f t="shared" si="16"/>
        <v>0.96297792873465071</v>
      </c>
      <c r="O69" s="2">
        <f t="shared" si="17"/>
        <v>0.2695802455112799</v>
      </c>
      <c r="P69" s="2">
        <f t="shared" si="18"/>
        <v>0.27295711273766615</v>
      </c>
      <c r="Q69" s="3">
        <f t="shared" si="19"/>
        <v>89.237360572491411</v>
      </c>
      <c r="R69" s="2">
        <f t="shared" si="20"/>
        <v>0.27295711273766615</v>
      </c>
      <c r="S69" s="2">
        <f t="shared" si="25"/>
        <v>2.0155787244585386</v>
      </c>
      <c r="T69" s="203">
        <v>13</v>
      </c>
      <c r="U69" s="2">
        <f>S75</f>
        <v>4.2256204117997864</v>
      </c>
      <c r="V69" s="2">
        <f t="shared" si="21"/>
        <v>1.2280284610993193</v>
      </c>
      <c r="W69" s="2">
        <f t="shared" si="22"/>
        <v>-2.5525440310417071</v>
      </c>
      <c r="X69" s="2">
        <f t="shared" si="23"/>
        <v>0.68722339297276669</v>
      </c>
      <c r="Y69" s="2">
        <f t="shared" si="24"/>
        <v>0.5408050681265526</v>
      </c>
      <c r="AA69" s="2">
        <f t="shared" si="7"/>
        <v>209.01149045981339</v>
      </c>
      <c r="AB69" s="2">
        <f t="shared" si="8"/>
        <v>-46.72886278885813</v>
      </c>
      <c r="AD69" s="2">
        <f t="shared" si="9"/>
        <v>98.162041846369377</v>
      </c>
      <c r="AE69" s="2">
        <f t="shared" si="10"/>
        <v>-43.708408128223475</v>
      </c>
    </row>
    <row r="70" spans="2:31">
      <c r="B70">
        <v>15</v>
      </c>
      <c r="C70" s="29">
        <v>228.80348760550544</v>
      </c>
      <c r="D70" s="29">
        <v>35.633224274234067</v>
      </c>
      <c r="E70">
        <v>15</v>
      </c>
      <c r="F70" s="2">
        <f t="shared" si="5"/>
        <v>99.002996667104497</v>
      </c>
      <c r="G70" s="2">
        <f t="shared" si="6"/>
        <v>-35.655274536187292</v>
      </c>
      <c r="I70" s="2">
        <f t="shared" si="11"/>
        <v>15.269378370254515</v>
      </c>
      <c r="J70" s="2">
        <f t="shared" si="12"/>
        <v>9.8928990333926592</v>
      </c>
      <c r="K70" s="2">
        <f t="shared" si="13"/>
        <v>11.183971836364265</v>
      </c>
      <c r="L70" s="2">
        <f t="shared" si="14"/>
        <v>14.350684341253867</v>
      </c>
      <c r="M70">
        <f t="shared" si="15"/>
        <v>109576.46956549173</v>
      </c>
      <c r="N70" s="2">
        <f t="shared" si="16"/>
        <v>0.94477369268736122</v>
      </c>
      <c r="O70" s="2">
        <f t="shared" si="17"/>
        <v>0.32772346514384276</v>
      </c>
      <c r="P70" s="2">
        <f t="shared" si="18"/>
        <v>0.33389295630073135</v>
      </c>
      <c r="Q70" s="3">
        <f t="shared" si="19"/>
        <v>108.48412490923322</v>
      </c>
      <c r="R70" s="2">
        <f t="shared" si="20"/>
        <v>0.33389295630073135</v>
      </c>
      <c r="S70" s="2">
        <f t="shared" si="25"/>
        <v>2.3494716807592697</v>
      </c>
      <c r="T70" s="203">
        <v>14</v>
      </c>
      <c r="U70" s="2">
        <f>S74</f>
        <v>4.0128941019141813</v>
      </c>
      <c r="V70" s="2">
        <f t="shared" si="21"/>
        <v>1.0153021512137141</v>
      </c>
      <c r="W70" s="2">
        <f t="shared" si="22"/>
        <v>-2.748893571891069</v>
      </c>
      <c r="X70" s="2">
        <f t="shared" si="23"/>
        <v>0.49087385212340484</v>
      </c>
      <c r="Y70" s="2">
        <f t="shared" si="24"/>
        <v>0.5244282990903093</v>
      </c>
      <c r="AA70" s="2">
        <f t="shared" si="7"/>
        <v>222.93298431850496</v>
      </c>
      <c r="AB70" s="2">
        <f t="shared" si="8"/>
        <v>-37.13399098671222</v>
      </c>
      <c r="AD70" s="2">
        <f t="shared" si="9"/>
        <v>112.08353570506095</v>
      </c>
      <c r="AE70" s="2">
        <f t="shared" si="10"/>
        <v>-34.113536326077565</v>
      </c>
    </row>
    <row r="71" spans="2:31">
      <c r="B71">
        <v>16</v>
      </c>
      <c r="C71" s="29">
        <v>239.9874594418697</v>
      </c>
      <c r="D71" s="29">
        <v>49.983908615487934</v>
      </c>
      <c r="E71">
        <v>16</v>
      </c>
      <c r="F71" s="2">
        <f t="shared" si="5"/>
        <v>110.18696850346876</v>
      </c>
      <c r="G71" s="2">
        <f t="shared" si="6"/>
        <v>-21.304590194933425</v>
      </c>
      <c r="I71" s="2">
        <f t="shared" si="11"/>
        <v>11.183971836364265</v>
      </c>
      <c r="J71" s="2">
        <f t="shared" si="12"/>
        <v>14.350684341253867</v>
      </c>
      <c r="K71" s="2">
        <f t="shared" si="13"/>
        <v>2.3612503858348646</v>
      </c>
      <c r="L71" s="2">
        <f t="shared" si="14"/>
        <v>18.040173605436635</v>
      </c>
      <c r="M71">
        <f t="shared" si="15"/>
        <v>109576.46956549176</v>
      </c>
      <c r="N71" s="2">
        <f t="shared" si="16"/>
        <v>0.86186361158481495</v>
      </c>
      <c r="O71" s="2">
        <f t="shared" si="17"/>
        <v>0.50714013351930576</v>
      </c>
      <c r="P71" s="2">
        <f t="shared" si="18"/>
        <v>0.53186330279310812</v>
      </c>
      <c r="Q71" s="3">
        <f t="shared" si="19"/>
        <v>167.87523458854525</v>
      </c>
      <c r="R71" s="2">
        <f t="shared" si="20"/>
        <v>0.53186330279310812</v>
      </c>
      <c r="S71" s="2">
        <f t="shared" si="25"/>
        <v>2.881334983552378</v>
      </c>
      <c r="T71" s="203">
        <v>15</v>
      </c>
      <c r="U71" s="2">
        <f>S73</f>
        <v>3.4081795488923241</v>
      </c>
      <c r="V71" s="2">
        <f t="shared" si="21"/>
        <v>0.41058759819185697</v>
      </c>
      <c r="W71" s="2">
        <f t="shared" si="22"/>
        <v>-2.9452431127404308</v>
      </c>
      <c r="X71" s="2">
        <f t="shared" si="23"/>
        <v>0.29452431127404299</v>
      </c>
      <c r="Y71" s="2">
        <f t="shared" si="24"/>
        <v>0.11606328691781398</v>
      </c>
      <c r="AA71" s="2">
        <f t="shared" si="7"/>
        <v>227.72603218908597</v>
      </c>
      <c r="AB71" s="2">
        <f t="shared" si="8"/>
        <v>-20.45211543471915</v>
      </c>
      <c r="AD71" s="2">
        <f t="shared" si="9"/>
        <v>116.87658357564196</v>
      </c>
      <c r="AE71" s="2">
        <f t="shared" si="10"/>
        <v>-17.431660774084495</v>
      </c>
    </row>
    <row r="72" spans="2:31">
      <c r="B72">
        <v>17</v>
      </c>
      <c r="C72" s="29">
        <v>242.34870982770457</v>
      </c>
      <c r="D72" s="29">
        <v>68.024082220924569</v>
      </c>
      <c r="E72" s="203">
        <v>17</v>
      </c>
      <c r="F72" s="2">
        <f t="shared" si="5"/>
        <v>112.54821888930363</v>
      </c>
      <c r="G72" s="2">
        <f t="shared" si="6"/>
        <v>-3.2644165894967898</v>
      </c>
      <c r="I72" s="2">
        <f t="shared" si="11"/>
        <v>2.3612503858348646</v>
      </c>
      <c r="J72" s="2">
        <f t="shared" si="12"/>
        <v>18.040173605436635</v>
      </c>
      <c r="K72" s="2">
        <f t="shared" si="13"/>
        <v>-0.31755621019192404</v>
      </c>
      <c r="L72" s="2">
        <f t="shared" si="14"/>
        <v>18.191276072674682</v>
      </c>
      <c r="M72">
        <f t="shared" si="15"/>
        <v>109576.46956549172</v>
      </c>
      <c r="N72" s="2">
        <f t="shared" si="16"/>
        <v>0.98912639189551355</v>
      </c>
      <c r="O72" s="2">
        <f t="shared" si="17"/>
        <v>0.14706794639132936</v>
      </c>
      <c r="P72" s="2">
        <f t="shared" si="18"/>
        <v>0.14760332880355417</v>
      </c>
      <c r="Q72" s="3">
        <f t="shared" si="19"/>
        <v>48.682926806778468</v>
      </c>
      <c r="R72" s="2">
        <f t="shared" si="20"/>
        <v>0.14760332880355417</v>
      </c>
      <c r="S72" s="2">
        <f t="shared" si="25"/>
        <v>3.0289383123559324</v>
      </c>
      <c r="T72" s="203">
        <v>16</v>
      </c>
      <c r="U72" s="2">
        <f>S72</f>
        <v>3.0289383123559324</v>
      </c>
      <c r="V72" s="2">
        <f t="shared" si="21"/>
        <v>3.1346361655465227E-2</v>
      </c>
      <c r="W72" s="2">
        <f t="shared" si="22"/>
        <v>-3.1415926535897931</v>
      </c>
      <c r="X72" s="2">
        <f t="shared" si="23"/>
        <v>9.8174770424680702E-2</v>
      </c>
      <c r="Y72" s="2">
        <f t="shared" si="24"/>
        <v>-6.6828408769215475E-2</v>
      </c>
      <c r="AA72" s="2">
        <f t="shared" si="7"/>
        <v>225.68072632230886</v>
      </c>
      <c r="AB72" s="2">
        <f t="shared" si="8"/>
        <v>-2.2670058140643405</v>
      </c>
      <c r="AD72" s="2">
        <f t="shared" si="9"/>
        <v>114.83127770886485</v>
      </c>
      <c r="AE72" s="2">
        <f t="shared" si="10"/>
        <v>0.7534488465703153</v>
      </c>
    </row>
    <row r="73" spans="2:31">
      <c r="B73">
        <v>18</v>
      </c>
      <c r="C73" s="29">
        <v>242.03115361751264</v>
      </c>
      <c r="D73" s="29">
        <v>86.215358293599252</v>
      </c>
      <c r="E73">
        <v>18</v>
      </c>
      <c r="F73" s="2">
        <f t="shared" si="5"/>
        <v>112.2306626791117</v>
      </c>
      <c r="G73" s="2">
        <f t="shared" si="6"/>
        <v>14.926859483177893</v>
      </c>
      <c r="I73" s="2">
        <f t="shared" si="11"/>
        <v>-0.31755621019192404</v>
      </c>
      <c r="J73" s="2">
        <f t="shared" si="12"/>
        <v>18.191276072674682</v>
      </c>
      <c r="K73" s="2">
        <f t="shared" si="13"/>
        <v>-7.0296889871232224</v>
      </c>
      <c r="L73" s="2">
        <f t="shared" si="14"/>
        <v>16.781145367441894</v>
      </c>
      <c r="M73">
        <f t="shared" si="15"/>
        <v>109576.46956549177</v>
      </c>
      <c r="N73" s="2">
        <f t="shared" si="16"/>
        <v>0.92894580912328506</v>
      </c>
      <c r="O73" s="2">
        <f t="shared" si="17"/>
        <v>0.3702157259116437</v>
      </c>
      <c r="P73" s="2">
        <f t="shared" si="18"/>
        <v>0.3792412365363918</v>
      </c>
      <c r="Q73" s="3">
        <f t="shared" si="19"/>
        <v>122.55005614423479</v>
      </c>
      <c r="R73" s="2">
        <f t="shared" si="20"/>
        <v>0.3792412365363918</v>
      </c>
      <c r="S73" s="2">
        <f t="shared" si="25"/>
        <v>3.4081795488923241</v>
      </c>
      <c r="T73" s="203">
        <v>17</v>
      </c>
      <c r="U73" s="2">
        <f>S71</f>
        <v>2.881334983552378</v>
      </c>
      <c r="V73" s="2">
        <f t="shared" si="21"/>
        <v>-0.11625696714808909</v>
      </c>
      <c r="W73" s="2">
        <f t="shared" si="22"/>
        <v>-3.3379421944391554</v>
      </c>
      <c r="X73" s="2">
        <f t="shared" si="23"/>
        <v>-9.817477042468159E-2</v>
      </c>
      <c r="Y73" s="2">
        <f t="shared" si="24"/>
        <v>-1.8082196723407495E-2</v>
      </c>
      <c r="AA73" s="2">
        <f t="shared" si="7"/>
        <v>220.9988601912514</v>
      </c>
      <c r="AB73" s="2">
        <f t="shared" si="8"/>
        <v>15.804227694691455</v>
      </c>
      <c r="AD73" s="2">
        <f t="shared" si="9"/>
        <v>110.14941157780738</v>
      </c>
      <c r="AE73" s="2">
        <f t="shared" si="10"/>
        <v>18.824682355326111</v>
      </c>
    </row>
    <row r="74" spans="2:31">
      <c r="B74">
        <v>19</v>
      </c>
      <c r="C74" s="29">
        <v>235.00146463038942</v>
      </c>
      <c r="D74" s="29">
        <v>102.99650366104115</v>
      </c>
      <c r="E74">
        <v>19</v>
      </c>
      <c r="F74" s="2">
        <f t="shared" si="5"/>
        <v>105.20097369198848</v>
      </c>
      <c r="G74" s="2">
        <f t="shared" si="6"/>
        <v>31.708004850619787</v>
      </c>
      <c r="I74" s="2">
        <f t="shared" si="11"/>
        <v>-7.0296889871232224</v>
      </c>
      <c r="J74" s="2">
        <f t="shared" si="12"/>
        <v>16.781145367441894</v>
      </c>
      <c r="K74" s="2">
        <f t="shared" si="13"/>
        <v>-15.323613784702985</v>
      </c>
      <c r="L74" s="2">
        <f t="shared" si="14"/>
        <v>9.8086812404195598</v>
      </c>
      <c r="M74">
        <f t="shared" si="15"/>
        <v>109576.46956549179</v>
      </c>
      <c r="N74" s="2">
        <f t="shared" si="16"/>
        <v>0.82266441553739988</v>
      </c>
      <c r="O74" s="2">
        <f t="shared" si="17"/>
        <v>0.56852727235244249</v>
      </c>
      <c r="P74" s="2">
        <f t="shared" si="18"/>
        <v>0.60471455302185695</v>
      </c>
      <c r="Q74" s="3">
        <f t="shared" si="19"/>
        <v>188.1958119816577</v>
      </c>
      <c r="R74" s="2">
        <f t="shared" si="20"/>
        <v>0.60471455302185695</v>
      </c>
      <c r="S74" s="2">
        <f t="shared" si="25"/>
        <v>4.0128941019141813</v>
      </c>
      <c r="T74" s="203">
        <v>18</v>
      </c>
      <c r="U74" s="2">
        <f>S70</f>
        <v>2.3494716807592697</v>
      </c>
      <c r="V74" s="2">
        <f t="shared" si="21"/>
        <v>-0.64812026994119742</v>
      </c>
      <c r="W74" s="2">
        <f t="shared" si="22"/>
        <v>-3.5342917352885173</v>
      </c>
      <c r="X74" s="2">
        <f t="shared" si="23"/>
        <v>-0.29452431127404344</v>
      </c>
      <c r="Y74" s="2">
        <f t="shared" si="24"/>
        <v>-0.35359595866715399</v>
      </c>
      <c r="AA74" s="2">
        <f t="shared" si="7"/>
        <v>208.04752730572523</v>
      </c>
      <c r="AB74" s="2">
        <f t="shared" si="8"/>
        <v>30.308885910297658</v>
      </c>
      <c r="AD74" s="2">
        <f t="shared" si="9"/>
        <v>97.198078692281214</v>
      </c>
      <c r="AE74" s="2">
        <f t="shared" si="10"/>
        <v>33.329340570932317</v>
      </c>
    </row>
    <row r="75" spans="2:31">
      <c r="B75">
        <v>20</v>
      </c>
      <c r="C75" s="29">
        <v>219.67785084568644</v>
      </c>
      <c r="D75" s="29">
        <v>112.80518490146071</v>
      </c>
      <c r="E75" s="203">
        <v>20</v>
      </c>
      <c r="F75" s="2">
        <f t="shared" si="5"/>
        <v>89.877359907285495</v>
      </c>
      <c r="G75" s="2">
        <f t="shared" si="6"/>
        <v>41.516686091039347</v>
      </c>
      <c r="I75" s="2">
        <f t="shared" si="11"/>
        <v>-15.323613784702985</v>
      </c>
      <c r="J75" s="2">
        <f t="shared" si="12"/>
        <v>9.8086812404195598</v>
      </c>
      <c r="K75" s="2">
        <f t="shared" si="13"/>
        <v>-17.049066603629996</v>
      </c>
      <c r="L75" s="2">
        <f t="shared" si="14"/>
        <v>6.3523771175746617</v>
      </c>
      <c r="M75">
        <f t="shared" si="15"/>
        <v>109576.4695654917</v>
      </c>
      <c r="N75" s="2">
        <f t="shared" si="16"/>
        <v>0.97745895440747033</v>
      </c>
      <c r="O75" s="2">
        <f t="shared" si="17"/>
        <v>0.21112553717789542</v>
      </c>
      <c r="P75" s="2">
        <f t="shared" si="18"/>
        <v>0.21272630988560556</v>
      </c>
      <c r="Q75" s="3">
        <f t="shared" si="19"/>
        <v>69.887486197190256</v>
      </c>
      <c r="R75" s="2">
        <f t="shared" si="20"/>
        <v>0.21272630988560556</v>
      </c>
      <c r="S75" s="2">
        <f t="shared" si="25"/>
        <v>4.2256204117997864</v>
      </c>
      <c r="T75" s="203">
        <v>19</v>
      </c>
      <c r="U75" s="2">
        <f>S69</f>
        <v>2.0155787244585386</v>
      </c>
      <c r="V75" s="2">
        <f t="shared" si="21"/>
        <v>-0.98201322624192855</v>
      </c>
      <c r="W75" s="2">
        <f t="shared" si="22"/>
        <v>-3.7306412761378791</v>
      </c>
      <c r="X75" s="2">
        <f t="shared" si="23"/>
        <v>-0.49087385212340529</v>
      </c>
      <c r="Y75" s="2">
        <f t="shared" si="24"/>
        <v>-0.49113937411852326</v>
      </c>
      <c r="AA75" s="2">
        <f t="shared" si="7"/>
        <v>191.62368209646849</v>
      </c>
      <c r="AB75" s="2">
        <f t="shared" si="8"/>
        <v>40.412940040862097</v>
      </c>
      <c r="AD75" s="2">
        <f t="shared" si="9"/>
        <v>80.774233483024474</v>
      </c>
      <c r="AE75" s="2">
        <f t="shared" si="10"/>
        <v>43.433394701496752</v>
      </c>
    </row>
    <row r="76" spans="2:31">
      <c r="B76">
        <v>21</v>
      </c>
      <c r="C76" s="29">
        <v>202.62878424205644</v>
      </c>
      <c r="D76" s="29">
        <v>119.15756201903537</v>
      </c>
      <c r="E76">
        <v>21</v>
      </c>
      <c r="F76" s="2">
        <f t="shared" si="5"/>
        <v>72.828293303655499</v>
      </c>
      <c r="G76" s="2">
        <f t="shared" si="6"/>
        <v>47.869063208614008</v>
      </c>
      <c r="I76" s="2">
        <f t="shared" si="11"/>
        <v>-17.049066603629996</v>
      </c>
      <c r="J76" s="2">
        <f t="shared" si="12"/>
        <v>6.3523771175746617</v>
      </c>
      <c r="K76" s="2">
        <f t="shared" si="13"/>
        <v>-18.193606547306615</v>
      </c>
      <c r="L76" s="2">
        <f t="shared" si="14"/>
        <v>-0.12668030904643501</v>
      </c>
      <c r="M76">
        <f t="shared" si="15"/>
        <v>109576.46956549177</v>
      </c>
      <c r="N76" s="2">
        <f t="shared" si="16"/>
        <v>0.9346146509240354</v>
      </c>
      <c r="O76" s="2">
        <f t="shared" si="17"/>
        <v>0.35566199442468333</v>
      </c>
      <c r="P76" s="2">
        <f t="shared" si="18"/>
        <v>0.36362227924434964</v>
      </c>
      <c r="Q76" s="3">
        <f t="shared" si="19"/>
        <v>117.73243094356819</v>
      </c>
      <c r="R76" s="2">
        <f t="shared" si="20"/>
        <v>0.36362227924434964</v>
      </c>
      <c r="S76" s="2">
        <f t="shared" si="25"/>
        <v>4.5892426910441362</v>
      </c>
      <c r="T76" s="203">
        <v>20</v>
      </c>
      <c r="U76" s="2">
        <f>S68</f>
        <v>1.7426216117208724</v>
      </c>
      <c r="V76" s="2">
        <f t="shared" si="21"/>
        <v>-1.2549703389795948</v>
      </c>
      <c r="W76" s="2">
        <f t="shared" si="22"/>
        <v>-3.9269908169872414</v>
      </c>
      <c r="X76" s="2">
        <f t="shared" si="23"/>
        <v>-0.68722339297276758</v>
      </c>
      <c r="Y76" s="2">
        <f t="shared" si="24"/>
        <v>-0.56774694600682718</v>
      </c>
      <c r="AA76" s="2">
        <f t="shared" si="7"/>
        <v>173.69755425892063</v>
      </c>
      <c r="AB76" s="2">
        <f t="shared" si="8"/>
        <v>46.06404235942157</v>
      </c>
      <c r="AD76" s="2">
        <f t="shared" si="9"/>
        <v>62.848105645476622</v>
      </c>
      <c r="AE76" s="2">
        <f t="shared" si="10"/>
        <v>49.084497020056226</v>
      </c>
    </row>
    <row r="77" spans="2:31">
      <c r="B77">
        <v>22</v>
      </c>
      <c r="C77" s="29">
        <v>184.43517769474983</v>
      </c>
      <c r="D77" s="29">
        <v>119.03088170998893</v>
      </c>
      <c r="E77">
        <v>22</v>
      </c>
      <c r="F77" s="2">
        <f t="shared" si="5"/>
        <v>54.634686756348884</v>
      </c>
      <c r="G77" s="2">
        <f t="shared" si="6"/>
        <v>47.742382899567573</v>
      </c>
      <c r="I77" s="2">
        <f t="shared" si="11"/>
        <v>-18.193606547306615</v>
      </c>
      <c r="J77" s="2">
        <f t="shared" si="12"/>
        <v>-0.12668030904643501</v>
      </c>
      <c r="K77" s="2">
        <f t="shared" si="13"/>
        <v>-16.306537819087254</v>
      </c>
      <c r="L77" s="2">
        <f t="shared" si="14"/>
        <v>-8.0697082632258059</v>
      </c>
      <c r="M77">
        <f t="shared" si="15"/>
        <v>109576.46956549177</v>
      </c>
      <c r="N77" s="2">
        <f t="shared" si="16"/>
        <v>0.89932323803898562</v>
      </c>
      <c r="O77" s="2">
        <f t="shared" si="17"/>
        <v>0.4372844766545847</v>
      </c>
      <c r="P77" s="2">
        <f t="shared" si="18"/>
        <v>0.45257693018720546</v>
      </c>
      <c r="Q77" s="3">
        <f t="shared" si="19"/>
        <v>144.75137984227996</v>
      </c>
      <c r="R77" s="2">
        <f t="shared" si="20"/>
        <v>0.45257693018720546</v>
      </c>
      <c r="S77" s="2">
        <f t="shared" si="25"/>
        <v>5.0418196212313413</v>
      </c>
      <c r="T77" s="203">
        <v>21</v>
      </c>
      <c r="U77" s="2">
        <f>S67</f>
        <v>1.3248817567519082</v>
      </c>
      <c r="V77" s="2">
        <f t="shared" si="21"/>
        <v>-1.6727101939485589</v>
      </c>
      <c r="W77" s="2">
        <f t="shared" si="22"/>
        <v>-4.1233403578366037</v>
      </c>
      <c r="X77" s="2">
        <f t="shared" si="23"/>
        <v>-0.88357293382212987</v>
      </c>
      <c r="Y77" s="2">
        <f t="shared" si="24"/>
        <v>-0.78913726012642904</v>
      </c>
      <c r="AA77" s="2">
        <f t="shared" si="7"/>
        <v>156.0508730690247</v>
      </c>
      <c r="AB77" s="2">
        <f t="shared" si="8"/>
        <v>44.213024745151202</v>
      </c>
      <c r="AD77" s="2">
        <f t="shared" si="9"/>
        <v>45.201424455580693</v>
      </c>
      <c r="AE77" s="2">
        <f t="shared" si="10"/>
        <v>47.233479405785857</v>
      </c>
    </row>
    <row r="78" spans="2:31">
      <c r="B78">
        <v>23</v>
      </c>
      <c r="C78" s="29">
        <v>168.12863987566257</v>
      </c>
      <c r="D78" s="29">
        <v>110.96117344676313</v>
      </c>
      <c r="E78" s="203">
        <v>23</v>
      </c>
      <c r="F78" s="2">
        <f t="shared" si="5"/>
        <v>38.328148937261631</v>
      </c>
      <c r="G78" s="2">
        <f t="shared" si="6"/>
        <v>39.672674636341767</v>
      </c>
      <c r="I78" s="2">
        <f t="shared" si="11"/>
        <v>-16.306537819087254</v>
      </c>
      <c r="J78" s="2">
        <f t="shared" si="12"/>
        <v>-8.0697082632258059</v>
      </c>
      <c r="K78" s="2">
        <f t="shared" si="13"/>
        <v>-18.031342369359123</v>
      </c>
      <c r="L78" s="2">
        <f t="shared" si="14"/>
        <v>-2.427768411083008</v>
      </c>
      <c r="M78">
        <f t="shared" si="15"/>
        <v>109576.46956549172</v>
      </c>
      <c r="N78" s="2">
        <f t="shared" si="16"/>
        <v>0.94742601355173095</v>
      </c>
      <c r="O78" s="2">
        <f t="shared" si="17"/>
        <v>0.31997491908816117</v>
      </c>
      <c r="P78" s="2">
        <f t="shared" si="18"/>
        <v>0.3257030144897845</v>
      </c>
      <c r="Q78" s="3">
        <f t="shared" si="19"/>
        <v>-105.91917510376047</v>
      </c>
      <c r="R78" s="2">
        <f>P78*(-1)</f>
        <v>-0.3257030144897845</v>
      </c>
      <c r="S78" s="2">
        <f t="shared" si="25"/>
        <v>4.716116606741557</v>
      </c>
      <c r="T78" s="203">
        <v>22</v>
      </c>
      <c r="U78" s="2">
        <f>S66</f>
        <v>1.0502077654689168</v>
      </c>
      <c r="V78" s="2">
        <f t="shared" si="21"/>
        <v>-1.9473841852315503</v>
      </c>
      <c r="W78" s="2">
        <f t="shared" si="22"/>
        <v>-4.3196898986859651</v>
      </c>
      <c r="X78" s="2">
        <f t="shared" si="23"/>
        <v>-1.0799224746714913</v>
      </c>
      <c r="Y78" s="2">
        <f t="shared" si="24"/>
        <v>-0.86746171056005905</v>
      </c>
      <c r="AA78" s="2">
        <f t="shared" si="7"/>
        <v>140.26705311129177</v>
      </c>
      <c r="AB78" s="2">
        <f t="shared" si="8"/>
        <v>37.52217137151451</v>
      </c>
      <c r="AD78" s="2">
        <f t="shared" si="9"/>
        <v>29.417604497847762</v>
      </c>
      <c r="AE78" s="2">
        <f t="shared" si="10"/>
        <v>40.542626032149165</v>
      </c>
    </row>
    <row r="79" spans="2:31">
      <c r="B79">
        <v>24</v>
      </c>
      <c r="C79" s="29">
        <v>150.09729750630345</v>
      </c>
      <c r="D79" s="29">
        <v>108.53340503568012</v>
      </c>
      <c r="E79">
        <v>24</v>
      </c>
      <c r="F79" s="2">
        <f t="shared" si="5"/>
        <v>20.296806567902507</v>
      </c>
      <c r="G79" s="2">
        <f t="shared" si="6"/>
        <v>37.244906225258759</v>
      </c>
      <c r="I79" s="2">
        <f t="shared" si="11"/>
        <v>-18.031342369359123</v>
      </c>
      <c r="J79" s="2">
        <f t="shared" si="12"/>
        <v>-2.427768411083008</v>
      </c>
      <c r="K79" s="2">
        <f t="shared" si="13"/>
        <v>-18.187005503799469</v>
      </c>
      <c r="L79" s="2">
        <f t="shared" si="14"/>
        <v>-0.50615995857650375</v>
      </c>
      <c r="M79">
        <f t="shared" si="15"/>
        <v>109576.46956549191</v>
      </c>
      <c r="N79" s="2">
        <f t="shared" si="16"/>
        <v>0.99438587963027725</v>
      </c>
      <c r="O79" s="2">
        <f t="shared" si="17"/>
        <v>0.10581456606686918</v>
      </c>
      <c r="P79" s="2">
        <f t="shared" si="18"/>
        <v>0.10601303038976075</v>
      </c>
      <c r="Q79" s="3">
        <f t="shared" si="19"/>
        <v>-35.027093947563586</v>
      </c>
      <c r="R79" s="2">
        <f>P79*(-1)</f>
        <v>-0.10601303038976075</v>
      </c>
      <c r="S79" s="2">
        <f t="shared" si="25"/>
        <v>4.6101035763517961</v>
      </c>
      <c r="T79" s="203">
        <v>23</v>
      </c>
      <c r="U79" s="2">
        <f>S65</f>
        <v>1.0502077654689168</v>
      </c>
      <c r="V79" s="2">
        <f t="shared" si="21"/>
        <v>-1.9473841852315503</v>
      </c>
      <c r="W79" s="2">
        <f t="shared" si="22"/>
        <v>-4.5160394395353274</v>
      </c>
      <c r="X79" s="2">
        <f t="shared" si="23"/>
        <v>-1.2762720155208536</v>
      </c>
      <c r="Y79" s="2">
        <f t="shared" si="24"/>
        <v>-0.67111216971069676</v>
      </c>
      <c r="AA79" s="2">
        <f t="shared" si="7"/>
        <v>124.48323315355884</v>
      </c>
      <c r="AB79" s="2">
        <f t="shared" si="8"/>
        <v>30.831317997877818</v>
      </c>
      <c r="AD79" s="2">
        <f t="shared" si="9"/>
        <v>13.633784540114831</v>
      </c>
      <c r="AE79" s="2">
        <f t="shared" si="10"/>
        <v>33.851772658512473</v>
      </c>
    </row>
    <row r="80" spans="2:31">
      <c r="B80">
        <v>25</v>
      </c>
      <c r="C80" s="29">
        <v>131.91029200250398</v>
      </c>
      <c r="D80" s="29">
        <v>108.02724507710361</v>
      </c>
      <c r="E80">
        <v>25</v>
      </c>
      <c r="F80" s="2">
        <f t="shared" si="5"/>
        <v>2.1098010641030385</v>
      </c>
      <c r="G80" s="2">
        <f t="shared" si="6"/>
        <v>36.738746266682256</v>
      </c>
      <c r="I80" s="2">
        <f t="shared" si="11"/>
        <v>-18.187005503799469</v>
      </c>
      <c r="J80" s="2">
        <f t="shared" si="12"/>
        <v>-0.50615995857650375</v>
      </c>
      <c r="K80" s="2">
        <f t="shared" si="13"/>
        <v>-17.812251199698508</v>
      </c>
      <c r="L80" s="2">
        <f t="shared" si="14"/>
        <v>3.7077047209475609</v>
      </c>
      <c r="M80">
        <f t="shared" si="15"/>
        <v>109576.46956549183</v>
      </c>
      <c r="N80" s="2">
        <f t="shared" si="16"/>
        <v>0.97296701969617205</v>
      </c>
      <c r="O80" s="2">
        <f t="shared" si="17"/>
        <v>0.23094410272520222</v>
      </c>
      <c r="P80" s="2">
        <f t="shared" si="18"/>
        <v>0.23304790503548356</v>
      </c>
      <c r="Q80" s="3">
        <f t="shared" si="19"/>
        <v>-76.447894495730239</v>
      </c>
      <c r="R80" s="2">
        <f>P80*(-1)</f>
        <v>-0.23304790503548356</v>
      </c>
      <c r="S80" s="2">
        <f t="shared" si="25"/>
        <v>4.3770556713163122</v>
      </c>
      <c r="T80" s="203">
        <v>24</v>
      </c>
      <c r="U80" s="2">
        <f>S64</f>
        <v>1.2431130444141669</v>
      </c>
      <c r="V80" s="2">
        <f t="shared" si="21"/>
        <v>-1.7544789062863002</v>
      </c>
      <c r="W80" s="2">
        <f t="shared" si="22"/>
        <v>-4.7123889803846897</v>
      </c>
      <c r="X80" s="2">
        <f t="shared" si="23"/>
        <v>-1.4726215563702159</v>
      </c>
      <c r="Y80" s="2">
        <f t="shared" si="24"/>
        <v>-0.28185734991608435</v>
      </c>
      <c r="AA80" s="2">
        <f t="shared" si="7"/>
        <v>107.25728138599203</v>
      </c>
      <c r="AB80" s="2">
        <f t="shared" si="8"/>
        <v>27.508149120192513</v>
      </c>
      <c r="AD80" s="2">
        <f t="shared" si="9"/>
        <v>-3.5921672274519807</v>
      </c>
      <c r="AE80" s="2">
        <f t="shared" si="10"/>
        <v>30.528603780827169</v>
      </c>
    </row>
    <row r="81" spans="2:31">
      <c r="B81">
        <v>26</v>
      </c>
      <c r="C81" s="29">
        <v>114.09804080280547</v>
      </c>
      <c r="D81" s="29">
        <v>111.73494979805118</v>
      </c>
      <c r="E81" s="203">
        <v>26</v>
      </c>
      <c r="F81" s="2">
        <f t="shared" si="5"/>
        <v>-15.70245013559547</v>
      </c>
      <c r="G81" s="2">
        <f t="shared" si="6"/>
        <v>40.446450987629817</v>
      </c>
      <c r="I81" s="2">
        <f t="shared" si="11"/>
        <v>-17.812251199698508</v>
      </c>
      <c r="J81" s="2">
        <f t="shared" si="12"/>
        <v>3.7077047209475609</v>
      </c>
      <c r="K81" s="2">
        <f t="shared" si="13"/>
        <v>-17.676154456634251</v>
      </c>
      <c r="L81" s="2">
        <f t="shared" si="14"/>
        <v>4.3100963706287274</v>
      </c>
      <c r="M81">
        <f t="shared" si="15"/>
        <v>109576.46956549166</v>
      </c>
      <c r="N81" s="2">
        <f t="shared" si="16"/>
        <v>0.99942391072506331</v>
      </c>
      <c r="O81" s="2">
        <f t="shared" si="17"/>
        <v>3.3938866672601778E-2</v>
      </c>
      <c r="P81" s="2">
        <f t="shared" si="18"/>
        <v>3.3945385447149479E-2</v>
      </c>
      <c r="Q81" s="3">
        <f t="shared" si="19"/>
        <v>-11.234557921486655</v>
      </c>
      <c r="R81" s="2">
        <f>P81*(-1)</f>
        <v>-3.3945385447149479E-2</v>
      </c>
      <c r="S81" s="2">
        <f t="shared" si="25"/>
        <v>4.3431102858691624</v>
      </c>
      <c r="T81" s="203">
        <v>25</v>
      </c>
      <c r="U81" s="2">
        <f>S63</f>
        <v>1.5186037783209021</v>
      </c>
      <c r="V81" s="2">
        <f t="shared" si="21"/>
        <v>-1.478988172379565</v>
      </c>
      <c r="W81" s="2">
        <f t="shared" si="22"/>
        <v>-4.908738521234052</v>
      </c>
      <c r="X81" s="2">
        <f t="shared" si="23"/>
        <v>-1.6689710972195781</v>
      </c>
      <c r="Y81" s="2">
        <f t="shared" si="24"/>
        <v>0.18998292484001311</v>
      </c>
      <c r="AA81" s="2">
        <f t="shared" si="7"/>
        <v>89.088009045703899</v>
      </c>
      <c r="AB81" s="2">
        <f t="shared" si="8"/>
        <v>29.176165530986914</v>
      </c>
      <c r="AD81" s="2">
        <f t="shared" si="9"/>
        <v>-21.761439567740112</v>
      </c>
      <c r="AE81" s="2">
        <f t="shared" si="10"/>
        <v>32.19662019162157</v>
      </c>
    </row>
    <row r="82" spans="2:31">
      <c r="B82">
        <v>27</v>
      </c>
      <c r="C82" s="29">
        <v>96.42188634617122</v>
      </c>
      <c r="D82" s="29">
        <v>116.0450461686799</v>
      </c>
      <c r="E82">
        <v>27</v>
      </c>
      <c r="F82" s="2">
        <f t="shared" si="5"/>
        <v>-33.378604592229721</v>
      </c>
      <c r="G82" s="2">
        <f t="shared" si="6"/>
        <v>44.756547358258544</v>
      </c>
      <c r="I82" s="2">
        <f t="shared" si="11"/>
        <v>-17.676154456634251</v>
      </c>
      <c r="J82" s="2">
        <f t="shared" si="12"/>
        <v>4.3100963706287274</v>
      </c>
      <c r="K82" s="2">
        <f t="shared" si="13"/>
        <v>-18.00889602430928</v>
      </c>
      <c r="L82" s="2">
        <f t="shared" si="14"/>
        <v>2.5890212599581162</v>
      </c>
      <c r="M82">
        <f t="shared" si="15"/>
        <v>109576.46956549163</v>
      </c>
      <c r="N82" s="2">
        <f t="shared" si="16"/>
        <v>0.99535861091263877</v>
      </c>
      <c r="O82" s="2">
        <f t="shared" si="17"/>
        <v>9.6235314111100423E-2</v>
      </c>
      <c r="P82" s="2">
        <f t="shared" si="18"/>
        <v>9.6384479594133224E-2</v>
      </c>
      <c r="Q82" s="3">
        <f t="shared" si="19"/>
        <v>31.856137710876077</v>
      </c>
      <c r="R82" s="2">
        <f t="shared" si="20"/>
        <v>9.6384479594133224E-2</v>
      </c>
      <c r="S82" s="2">
        <f t="shared" si="25"/>
        <v>4.4394947654632952</v>
      </c>
      <c r="T82" s="203">
        <v>26</v>
      </c>
      <c r="U82" s="2">
        <f>S62</f>
        <v>2.1905916810374522</v>
      </c>
      <c r="V82" s="2">
        <f t="shared" si="21"/>
        <v>-0.80700026966301497</v>
      </c>
      <c r="W82" s="2">
        <f t="shared" si="22"/>
        <v>-5.1050880620834143</v>
      </c>
      <c r="X82" s="2">
        <f t="shared" si="23"/>
        <v>-1.8653206380689404</v>
      </c>
      <c r="Y82" s="2">
        <f t="shared" si="24"/>
        <v>1.0583203684059255</v>
      </c>
      <c r="AA82" s="2">
        <f t="shared" si="7"/>
        <v>74.278102608059598</v>
      </c>
      <c r="AB82" s="2">
        <f t="shared" si="8"/>
        <v>41.760405913648441</v>
      </c>
      <c r="AD82" s="2">
        <f t="shared" si="9"/>
        <v>-36.571346005384413</v>
      </c>
      <c r="AE82" s="2">
        <f t="shared" si="10"/>
        <v>44.780860574283096</v>
      </c>
    </row>
    <row r="83" spans="2:31">
      <c r="B83">
        <v>28</v>
      </c>
      <c r="C83" s="29">
        <v>78.41299032186194</v>
      </c>
      <c r="D83" s="29">
        <v>118.63406742863802</v>
      </c>
      <c r="E83">
        <v>28</v>
      </c>
      <c r="F83" s="2">
        <f t="shared" si="5"/>
        <v>-51.387500616539</v>
      </c>
      <c r="G83" s="2">
        <f t="shared" si="6"/>
        <v>47.34556861821666</v>
      </c>
      <c r="I83" s="2">
        <f t="shared" si="11"/>
        <v>-18.00889602430928</v>
      </c>
      <c r="J83" s="2">
        <f t="shared" si="12"/>
        <v>2.5890212599581162</v>
      </c>
      <c r="K83" s="2">
        <f t="shared" si="13"/>
        <v>-18.175755150213448</v>
      </c>
      <c r="L83" s="2">
        <f t="shared" si="14"/>
        <v>-0.81565422722317749</v>
      </c>
      <c r="M83">
        <f t="shared" si="15"/>
        <v>109576.46956549158</v>
      </c>
      <c r="N83" s="2">
        <f t="shared" si="16"/>
        <v>0.98244888685239073</v>
      </c>
      <c r="O83" s="2">
        <f t="shared" si="17"/>
        <v>0.18653199383081284</v>
      </c>
      <c r="P83" s="2">
        <f t="shared" si="18"/>
        <v>0.18763099456900834</v>
      </c>
      <c r="Q83" s="3">
        <f t="shared" si="19"/>
        <v>61.746448669546382</v>
      </c>
      <c r="R83" s="2">
        <f t="shared" si="20"/>
        <v>0.18763099456900834</v>
      </c>
      <c r="S83" s="2">
        <f t="shared" si="25"/>
        <v>4.6271257600323032</v>
      </c>
      <c r="T83" s="203">
        <v>27</v>
      </c>
      <c r="U83" s="2">
        <f>S61</f>
        <v>1.7085283416867993</v>
      </c>
      <c r="V83" s="2">
        <f t="shared" si="21"/>
        <v>-1.2890636090136678</v>
      </c>
      <c r="W83" s="2">
        <f t="shared" si="22"/>
        <v>-5.3014376029327757</v>
      </c>
      <c r="X83" s="2">
        <f t="shared" si="23"/>
        <v>-2.0616701789183018</v>
      </c>
      <c r="Y83" s="2">
        <f t="shared" si="24"/>
        <v>0.77260656990463406</v>
      </c>
      <c r="AA83" s="2">
        <f t="shared" si="7"/>
        <v>56.256353921896192</v>
      </c>
      <c r="AB83" s="2">
        <f t="shared" si="8"/>
        <v>46.818723584363461</v>
      </c>
      <c r="AD83" s="2">
        <f t="shared" si="9"/>
        <v>-54.593094691547819</v>
      </c>
      <c r="AE83" s="2">
        <f t="shared" si="10"/>
        <v>49.839178244998116</v>
      </c>
    </row>
    <row r="84" spans="2:31">
      <c r="B84">
        <v>29</v>
      </c>
      <c r="C84" s="29">
        <v>60.237235171648493</v>
      </c>
      <c r="D84" s="29">
        <v>117.81841320141484</v>
      </c>
      <c r="E84" s="203">
        <v>29</v>
      </c>
      <c r="F84" s="2">
        <f t="shared" si="5"/>
        <v>-69.563255766752448</v>
      </c>
      <c r="G84" s="2">
        <f t="shared" si="6"/>
        <v>46.529914390993483</v>
      </c>
      <c r="I84" s="2">
        <f t="shared" si="11"/>
        <v>-18.175755150213448</v>
      </c>
      <c r="J84" s="2">
        <f t="shared" si="12"/>
        <v>-0.81565422722317749</v>
      </c>
      <c r="K84" s="2">
        <f t="shared" si="13"/>
        <v>-17.685748615913596</v>
      </c>
      <c r="L84" s="2">
        <f t="shared" si="14"/>
        <v>-4.2705576911696426</v>
      </c>
      <c r="M84">
        <f t="shared" si="15"/>
        <v>109576.46956549164</v>
      </c>
      <c r="N84" s="2">
        <f t="shared" si="16"/>
        <v>0.98160784772452647</v>
      </c>
      <c r="O84" s="2">
        <f t="shared" si="17"/>
        <v>0.19090844215388408</v>
      </c>
      <c r="P84" s="2">
        <f t="shared" si="18"/>
        <v>0.19208752680939881</v>
      </c>
      <c r="Q84" s="3">
        <f t="shared" si="19"/>
        <v>63.195155329383901</v>
      </c>
      <c r="R84" s="2">
        <f t="shared" si="20"/>
        <v>0.19208752680939881</v>
      </c>
      <c r="S84" s="2">
        <f t="shared" si="25"/>
        <v>4.8192132868417019</v>
      </c>
      <c r="T84" s="203">
        <v>28</v>
      </c>
      <c r="U84" s="2">
        <f>S60</f>
        <v>1.5055696177716142</v>
      </c>
      <c r="V84" s="2">
        <f t="shared" si="21"/>
        <v>-1.4920223329288529</v>
      </c>
      <c r="W84" s="2">
        <f t="shared" si="22"/>
        <v>-5.497787143782138</v>
      </c>
      <c r="X84" s="2">
        <f t="shared" si="23"/>
        <v>-2.2580197197676641</v>
      </c>
      <c r="Y84" s="2">
        <f t="shared" si="24"/>
        <v>0.76599738683881125</v>
      </c>
      <c r="AA84" s="2">
        <f t="shared" si="7"/>
        <v>38.100996130595746</v>
      </c>
      <c r="AB84" s="2">
        <f t="shared" si="8"/>
        <v>48.250459568344695</v>
      </c>
      <c r="AD84" s="2">
        <f t="shared" si="9"/>
        <v>-72.748452482848265</v>
      </c>
      <c r="AE84" s="2">
        <f t="shared" si="10"/>
        <v>51.27091422897935</v>
      </c>
    </row>
    <row r="85" spans="2:31">
      <c r="B85">
        <v>30</v>
      </c>
      <c r="C85" s="29">
        <v>42.551486555734897</v>
      </c>
      <c r="D85" s="29">
        <v>113.5478555102452</v>
      </c>
      <c r="E85">
        <v>30</v>
      </c>
      <c r="F85" s="2">
        <f t="shared" si="5"/>
        <v>-87.249004382666044</v>
      </c>
      <c r="G85" s="2">
        <f t="shared" si="6"/>
        <v>42.25935669982384</v>
      </c>
      <c r="I85" s="2">
        <f t="shared" si="11"/>
        <v>-17.685748615913596</v>
      </c>
      <c r="J85" s="2">
        <f t="shared" si="12"/>
        <v>-4.2705576911696426</v>
      </c>
      <c r="K85" s="2">
        <f t="shared" si="13"/>
        <v>-14.693107443695226</v>
      </c>
      <c r="L85" s="2">
        <f t="shared" si="14"/>
        <v>-10.730142624724323</v>
      </c>
      <c r="M85">
        <f t="shared" si="15"/>
        <v>109576.46956549167</v>
      </c>
      <c r="N85" s="2">
        <f t="shared" si="16"/>
        <v>0.92344628244277216</v>
      </c>
      <c r="O85" s="2">
        <f t="shared" si="17"/>
        <v>0.38372772045113435</v>
      </c>
      <c r="P85" s="2">
        <f t="shared" si="18"/>
        <v>0.39382967595162011</v>
      </c>
      <c r="Q85" s="3">
        <f t="shared" si="19"/>
        <v>127.0228420729191</v>
      </c>
      <c r="R85" s="2">
        <f t="shared" si="20"/>
        <v>0.39382967595162011</v>
      </c>
      <c r="S85" s="2">
        <f t="shared" si="25"/>
        <v>5.2130429627933221</v>
      </c>
      <c r="T85" s="203">
        <v>29</v>
      </c>
      <c r="U85" s="2">
        <f>S59</f>
        <v>1.1273650890505542</v>
      </c>
      <c r="V85" s="2">
        <f t="shared" si="21"/>
        <v>-1.8702268616499129</v>
      </c>
      <c r="W85" s="2">
        <f t="shared" si="22"/>
        <v>-5.6941366846315002</v>
      </c>
      <c r="X85" s="2">
        <f t="shared" si="23"/>
        <v>-2.4543692606170264</v>
      </c>
      <c r="Y85" s="2">
        <f t="shared" si="24"/>
        <v>0.58414239896711351</v>
      </c>
      <c r="AA85" s="2">
        <f t="shared" si="7"/>
        <v>21.666588769850136</v>
      </c>
      <c r="AB85" s="2">
        <f t="shared" si="8"/>
        <v>42.883649863598649</v>
      </c>
      <c r="AD85" s="2">
        <f t="shared" si="9"/>
        <v>-89.182859843593874</v>
      </c>
      <c r="AE85" s="2">
        <f t="shared" si="10"/>
        <v>45.904104524233304</v>
      </c>
    </row>
    <row r="86" spans="2:31">
      <c r="B86">
        <v>31</v>
      </c>
      <c r="C86" s="29">
        <v>27.858379112039664</v>
      </c>
      <c r="D86" s="29">
        <v>102.81771288552088</v>
      </c>
      <c r="E86">
        <v>31</v>
      </c>
      <c r="F86" s="2">
        <f t="shared" si="5"/>
        <v>-101.94211182636127</v>
      </c>
      <c r="G86" s="2">
        <f t="shared" si="6"/>
        <v>31.529214075099517</v>
      </c>
      <c r="I86" s="2">
        <f t="shared" si="11"/>
        <v>-14.693107443695226</v>
      </c>
      <c r="J86" s="2">
        <f t="shared" si="12"/>
        <v>-10.730142624724323</v>
      </c>
      <c r="K86" s="2">
        <f t="shared" si="13"/>
        <v>-6.6157296269978474</v>
      </c>
      <c r="L86" s="2">
        <f t="shared" si="14"/>
        <v>-16.948613176344566</v>
      </c>
      <c r="M86">
        <f t="shared" si="15"/>
        <v>109576.46956549164</v>
      </c>
      <c r="N86" s="2">
        <f t="shared" si="16"/>
        <v>0.84304218565332045</v>
      </c>
      <c r="O86" s="2">
        <f t="shared" si="17"/>
        <v>0.53784744417806096</v>
      </c>
      <c r="P86" s="2">
        <f t="shared" si="18"/>
        <v>0.56788170434458485</v>
      </c>
      <c r="Q86" s="3">
        <f t="shared" si="19"/>
        <v>178.04007195735818</v>
      </c>
      <c r="R86" s="2">
        <f t="shared" si="20"/>
        <v>0.56788170434458485</v>
      </c>
      <c r="S86" s="2">
        <f t="shared" si="25"/>
        <v>5.7809246671379073</v>
      </c>
      <c r="T86" s="203">
        <v>30</v>
      </c>
      <c r="U86" s="2">
        <f>S58</f>
        <v>0.72291638602045827</v>
      </c>
      <c r="V86" s="2">
        <f t="shared" si="21"/>
        <v>-2.2746755646800088</v>
      </c>
      <c r="W86" s="2">
        <f t="shared" si="22"/>
        <v>-5.8904862254808616</v>
      </c>
      <c r="X86" s="2">
        <f t="shared" si="23"/>
        <v>-2.6507188014663878</v>
      </c>
      <c r="Y86" s="2">
        <f t="shared" si="24"/>
        <v>0.37604323678637908</v>
      </c>
      <c r="AA86" s="2">
        <f t="shared" si="7"/>
        <v>9.6298722909282617</v>
      </c>
      <c r="AB86" s="2">
        <f t="shared" si="8"/>
        <v>31.108829114551703</v>
      </c>
      <c r="AD86" s="2">
        <f t="shared" si="9"/>
        <v>-101.21957632251575</v>
      </c>
      <c r="AE86" s="2">
        <f t="shared" si="10"/>
        <v>34.129283775186359</v>
      </c>
    </row>
    <row r="87" spans="2:31">
      <c r="B87">
        <v>32</v>
      </c>
      <c r="C87" s="29">
        <v>21.24264948504182</v>
      </c>
      <c r="D87" s="29">
        <v>85.869099709176311</v>
      </c>
      <c r="E87" s="203">
        <v>32</v>
      </c>
      <c r="F87" s="2">
        <f t="shared" si="5"/>
        <v>-108.55784145335912</v>
      </c>
      <c r="G87" s="2">
        <f t="shared" si="6"/>
        <v>14.580600898754952</v>
      </c>
      <c r="I87" s="2">
        <f>F87-F86</f>
        <v>-6.6157296269978474</v>
      </c>
      <c r="J87" s="2">
        <f t="shared" si="12"/>
        <v>-16.948613176344566</v>
      </c>
      <c r="K87" s="2">
        <f t="shared" si="13"/>
        <v>-4.2426494850418237</v>
      </c>
      <c r="L87" s="2">
        <f t="shared" si="14"/>
        <v>-10.869099709176311</v>
      </c>
      <c r="M87" s="3">
        <f>((I87^2)+(J87^2))*((K87^2)+(L87^2))</f>
        <v>45064.661575814745</v>
      </c>
      <c r="N87" s="2">
        <f>(I87*K87+J87*L87)/SQRT(M87)</f>
        <v>1</v>
      </c>
      <c r="O87" s="2">
        <f>SQRT(1-(N87)*N87)</f>
        <v>0</v>
      </c>
      <c r="P87" s="2">
        <f>ATAN2(N87,O87)</f>
        <v>0</v>
      </c>
      <c r="Q87" s="3">
        <f>I87*L87-K87*J87</f>
        <v>0</v>
      </c>
      <c r="R87" s="2">
        <f t="shared" si="20"/>
        <v>0</v>
      </c>
      <c r="S87" s="2">
        <f>S86+R87</f>
        <v>5.7809246671379073</v>
      </c>
      <c r="T87" s="203">
        <v>31</v>
      </c>
      <c r="U87" s="2">
        <f>S57</f>
        <v>0.47814325900923965</v>
      </c>
      <c r="V87" s="2">
        <f t="shared" si="21"/>
        <v>-2.5194486916912275</v>
      </c>
      <c r="W87" s="2">
        <f t="shared" si="22"/>
        <v>-6.0868357663302239</v>
      </c>
      <c r="X87" s="2">
        <f t="shared" si="23"/>
        <v>-2.8470683423157501</v>
      </c>
      <c r="Y87" s="2">
        <f t="shared" si="24"/>
        <v>0.32761965062452258</v>
      </c>
      <c r="AA87" s="2">
        <f t="shared" si="7"/>
        <v>1.2582186055811739</v>
      </c>
      <c r="AB87" s="2">
        <f t="shared" si="8"/>
        <v>16.32378440905579</v>
      </c>
      <c r="AD87" s="2">
        <f t="shared" si="9"/>
        <v>-109.59123000786283</v>
      </c>
      <c r="AE87" s="2">
        <f t="shared" si="10"/>
        <v>19.344239069690445</v>
      </c>
    </row>
    <row r="88" spans="2:31">
      <c r="C88" s="29"/>
      <c r="D88" s="29"/>
      <c r="E88">
        <v>1</v>
      </c>
      <c r="F88" s="2">
        <f>F56</f>
        <v>-112.80049093840094</v>
      </c>
      <c r="G88" s="2">
        <f>G56</f>
        <v>3.7115011895786409</v>
      </c>
      <c r="I88" s="2">
        <f>F88-F87</f>
        <v>-4.2426494850418237</v>
      </c>
      <c r="J88" s="2">
        <f>G88-G87</f>
        <v>-10.869099709176311</v>
      </c>
      <c r="K88" s="2">
        <f>F89-F88</f>
        <v>1.8103753975866823</v>
      </c>
      <c r="L88" s="2">
        <f>G89-G88</f>
        <v>-18.103753975866738</v>
      </c>
      <c r="M88" s="3">
        <f>((I88^2)+(J88^2))*((K88^2)+(L88^2))</f>
        <v>45064.661575814767</v>
      </c>
      <c r="N88" s="2">
        <f>(I88*K88+J88*L88)/SQRT(M88)</f>
        <v>0.89074246210171837</v>
      </c>
      <c r="O88" s="2">
        <f>SQRT(1-(N88)*N88)</f>
        <v>0.45450837859050386</v>
      </c>
      <c r="P88" s="2">
        <f>ATAN2(N88,O88)</f>
        <v>0.47182021318483158</v>
      </c>
      <c r="Q88" s="3">
        <f>I88*L88-K88*J88</f>
        <v>96.485033190444241</v>
      </c>
      <c r="R88" s="2">
        <f>P88</f>
        <v>0.47182021318483158</v>
      </c>
      <c r="S88" s="2">
        <f t="shared" si="25"/>
        <v>6.252744880322739</v>
      </c>
      <c r="T88" s="203">
        <v>32</v>
      </c>
      <c r="U88" s="2">
        <v>0</v>
      </c>
      <c r="V88" s="2">
        <f t="shared" si="21"/>
        <v>-2.9975919507004671</v>
      </c>
      <c r="W88" s="2">
        <f t="shared" si="22"/>
        <v>-6.2831853071795862</v>
      </c>
      <c r="X88" s="2">
        <f t="shared" si="23"/>
        <v>-3.0434178831651124</v>
      </c>
      <c r="Y88" s="2">
        <f t="shared" si="24"/>
        <v>4.582593246464528E-2</v>
      </c>
      <c r="AA88" s="2">
        <f t="shared" si="7"/>
        <v>1.2582186055811739</v>
      </c>
      <c r="AB88" s="2">
        <f t="shared" si="8"/>
        <v>-1.6819511813987873</v>
      </c>
      <c r="AD88" s="2">
        <f t="shared" si="9"/>
        <v>-109.59123000786283</v>
      </c>
      <c r="AE88" s="2">
        <f t="shared" si="10"/>
        <v>1.3385034792358685</v>
      </c>
    </row>
    <row r="89" spans="2:31">
      <c r="B89" s="153" t="s">
        <v>333</v>
      </c>
      <c r="C89" s="2">
        <f>AVERAGE(C56:C87)</f>
        <v>129.80049093840094</v>
      </c>
      <c r="D89" s="2">
        <f>AVERAGE(D56:D87)</f>
        <v>71.288498810421359</v>
      </c>
      <c r="E89">
        <v>2</v>
      </c>
      <c r="F89" s="2">
        <f>F57</f>
        <v>-110.99011554081426</v>
      </c>
      <c r="G89" s="2">
        <f>G57</f>
        <v>-14.392252786288097</v>
      </c>
    </row>
    <row r="90" spans="2:31">
      <c r="H90" s="153" t="s">
        <v>80</v>
      </c>
      <c r="I90" s="2">
        <f>SQRT((I57^2)+(J57^2))</f>
        <v>18.194047573283353</v>
      </c>
      <c r="T90" s="153" t="s">
        <v>333</v>
      </c>
      <c r="U90" s="2">
        <f>AVERAGE(U57:U88)</f>
        <v>2.9975919507004671</v>
      </c>
      <c r="W90" s="2">
        <f>AVERAGE(W57:W88)</f>
        <v>-3.2397674240144738</v>
      </c>
      <c r="Z90" t="s">
        <v>333</v>
      </c>
      <c r="AA90" s="2">
        <f>AVERAGE(AA56:AA88)</f>
        <v>110.84944861344401</v>
      </c>
      <c r="AB90" s="2">
        <f>AVERAGE(AB56:AB88)</f>
        <v>-3.0204546606346558</v>
      </c>
    </row>
    <row r="91" spans="2:31">
      <c r="F91" s="2"/>
      <c r="G91" s="2"/>
      <c r="U91" s="153" t="s">
        <v>565</v>
      </c>
      <c r="V91" s="2">
        <f>RADIANS(360/T88)</f>
        <v>0.19634954084936207</v>
      </c>
    </row>
  </sheetData>
  <mergeCells count="4">
    <mergeCell ref="F53:G53"/>
    <mergeCell ref="AA53:AB53"/>
    <mergeCell ref="AD53:AE53"/>
    <mergeCell ref="AD52:AE52"/>
  </mergeCells>
  <phoneticPr fontId="4"/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129"/>
  <sheetViews>
    <sheetView workbookViewId="0">
      <selection activeCell="B2" sqref="B2"/>
    </sheetView>
  </sheetViews>
  <sheetFormatPr baseColWidth="10" defaultRowHeight="12" x14ac:dyDescent="0"/>
  <sheetData>
    <row r="2" spans="1:39" ht="15">
      <c r="B2" s="22" t="s">
        <v>524</v>
      </c>
    </row>
    <row r="3" spans="1:39" ht="15">
      <c r="B3" s="22"/>
    </row>
    <row r="4" spans="1:39" ht="15">
      <c r="B4" s="202" t="s">
        <v>401</v>
      </c>
      <c r="E4" s="8" t="s">
        <v>17</v>
      </c>
      <c r="F4" s="7"/>
      <c r="G4" s="7"/>
      <c r="H4" s="7"/>
      <c r="I4" s="7"/>
      <c r="J4" s="7"/>
      <c r="K4" s="7"/>
      <c r="L4" s="7"/>
      <c r="M4" s="7"/>
      <c r="N4" s="7"/>
      <c r="O4" s="8"/>
      <c r="Q4" s="8" t="s">
        <v>56</v>
      </c>
      <c r="R4" s="7"/>
      <c r="S4" s="7"/>
      <c r="T4" s="7"/>
      <c r="U4" s="7"/>
      <c r="V4" s="7"/>
      <c r="W4" s="7"/>
      <c r="X4" s="7"/>
      <c r="Y4" s="7"/>
      <c r="Z4" s="7"/>
      <c r="AA4" s="8"/>
      <c r="AC4" s="8" t="s">
        <v>57</v>
      </c>
      <c r="AD4" s="7"/>
      <c r="AE4" s="7"/>
      <c r="AF4" s="7"/>
      <c r="AG4" s="7"/>
      <c r="AH4" s="7"/>
      <c r="AI4" s="7"/>
      <c r="AJ4" s="7"/>
      <c r="AK4" s="7"/>
      <c r="AL4" s="7"/>
      <c r="AM4" s="8"/>
    </row>
    <row r="6" spans="1:39">
      <c r="B6" s="219" t="s">
        <v>242</v>
      </c>
      <c r="C6" s="219"/>
      <c r="E6" s="219" t="s">
        <v>54</v>
      </c>
      <c r="F6" s="219"/>
      <c r="H6" s="219" t="s">
        <v>55</v>
      </c>
      <c r="I6" s="219"/>
      <c r="K6" s="219" t="s">
        <v>243</v>
      </c>
      <c r="L6" s="219"/>
      <c r="N6" s="219" t="s">
        <v>244</v>
      </c>
      <c r="O6" s="219"/>
      <c r="Q6" s="219" t="s">
        <v>491</v>
      </c>
      <c r="R6" s="219"/>
      <c r="T6" s="219" t="s">
        <v>492</v>
      </c>
      <c r="U6" s="219"/>
      <c r="W6" s="219" t="s">
        <v>493</v>
      </c>
      <c r="X6" s="219"/>
      <c r="Z6" s="219" t="s">
        <v>244</v>
      </c>
      <c r="AA6" s="219"/>
      <c r="AC6" s="219" t="s">
        <v>491</v>
      </c>
      <c r="AD6" s="219"/>
      <c r="AF6" s="219" t="s">
        <v>492</v>
      </c>
      <c r="AG6" s="219"/>
      <c r="AI6" s="219" t="s">
        <v>493</v>
      </c>
      <c r="AJ6" s="219"/>
      <c r="AL6" s="219" t="s">
        <v>244</v>
      </c>
      <c r="AM6" s="219"/>
    </row>
    <row r="7" spans="1:39">
      <c r="B7" s="217" t="s">
        <v>163</v>
      </c>
      <c r="C7" s="217"/>
      <c r="E7" s="217" t="s">
        <v>163</v>
      </c>
      <c r="F7" s="217"/>
      <c r="H7" s="217" t="s">
        <v>163</v>
      </c>
      <c r="I7" s="217"/>
      <c r="K7" s="217" t="s">
        <v>163</v>
      </c>
      <c r="L7" s="217"/>
      <c r="N7" s="217" t="s">
        <v>163</v>
      </c>
      <c r="O7" s="217"/>
      <c r="Q7" s="217" t="s">
        <v>163</v>
      </c>
      <c r="R7" s="217"/>
      <c r="T7" s="217" t="s">
        <v>163</v>
      </c>
      <c r="U7" s="217"/>
      <c r="W7" s="217" t="s">
        <v>163</v>
      </c>
      <c r="X7" s="217"/>
      <c r="Z7" s="217" t="s">
        <v>163</v>
      </c>
      <c r="AA7" s="217"/>
      <c r="AC7" s="217" t="s">
        <v>163</v>
      </c>
      <c r="AD7" s="217"/>
      <c r="AF7" s="217" t="s">
        <v>163</v>
      </c>
      <c r="AG7" s="217"/>
      <c r="AI7" s="217" t="s">
        <v>163</v>
      </c>
      <c r="AJ7" s="217"/>
      <c r="AL7" s="217" t="s">
        <v>163</v>
      </c>
      <c r="AM7" s="217"/>
    </row>
    <row r="8" spans="1:39">
      <c r="B8" s="23" t="s">
        <v>132</v>
      </c>
      <c r="C8" s="23" t="s">
        <v>133</v>
      </c>
      <c r="E8" s="23" t="s">
        <v>132</v>
      </c>
      <c r="F8" s="23" t="s">
        <v>133</v>
      </c>
      <c r="H8" s="201" t="s">
        <v>89</v>
      </c>
      <c r="I8" s="23" t="s">
        <v>241</v>
      </c>
      <c r="K8" s="201" t="s">
        <v>89</v>
      </c>
      <c r="L8" s="23" t="s">
        <v>241</v>
      </c>
      <c r="N8" s="201" t="s">
        <v>89</v>
      </c>
      <c r="O8" s="23" t="s">
        <v>241</v>
      </c>
      <c r="Q8" s="23" t="s">
        <v>132</v>
      </c>
      <c r="R8" s="23" t="s">
        <v>133</v>
      </c>
      <c r="T8" s="201" t="s">
        <v>89</v>
      </c>
      <c r="U8" s="23" t="s">
        <v>241</v>
      </c>
      <c r="W8" s="201" t="s">
        <v>89</v>
      </c>
      <c r="X8" s="23" t="s">
        <v>241</v>
      </c>
      <c r="Z8" s="201" t="s">
        <v>89</v>
      </c>
      <c r="AA8" s="23" t="s">
        <v>241</v>
      </c>
      <c r="AC8" s="23" t="s">
        <v>132</v>
      </c>
      <c r="AD8" s="23" t="s">
        <v>133</v>
      </c>
      <c r="AF8" s="201" t="s">
        <v>89</v>
      </c>
      <c r="AG8" s="23" t="s">
        <v>241</v>
      </c>
      <c r="AI8" s="201" t="s">
        <v>89</v>
      </c>
      <c r="AJ8" s="23" t="s">
        <v>241</v>
      </c>
      <c r="AL8" s="201" t="s">
        <v>89</v>
      </c>
      <c r="AM8" s="23" t="s">
        <v>241</v>
      </c>
    </row>
    <row r="9" spans="1:39">
      <c r="A9">
        <v>1</v>
      </c>
      <c r="B9" s="5">
        <v>330</v>
      </c>
      <c r="C9" s="5">
        <v>157</v>
      </c>
      <c r="E9" s="4">
        <v>147.28</v>
      </c>
      <c r="F9" s="4">
        <v>-2.31</v>
      </c>
      <c r="H9" s="16">
        <f>360+ATAN2(E9,F9)*(180/PI())</f>
        <v>359.10142314450189</v>
      </c>
      <c r="I9" s="16">
        <f>SQRT((E9*E9)+(F9*F9))</f>
        <v>147.29811438032735</v>
      </c>
      <c r="K9" s="16">
        <f>$H$9-H9</f>
        <v>0</v>
      </c>
      <c r="L9" s="16">
        <f>I9</f>
        <v>147.29811438032735</v>
      </c>
      <c r="M9">
        <v>1</v>
      </c>
      <c r="N9" s="16">
        <f>(360/$M$39)*(M9-1)</f>
        <v>0</v>
      </c>
      <c r="O9" s="34">
        <f>L9</f>
        <v>147.29811438032735</v>
      </c>
      <c r="P9" s="203">
        <v>1</v>
      </c>
      <c r="Q9" s="16">
        <f>E9-$N$87</f>
        <v>141.25547649387866</v>
      </c>
      <c r="R9" s="16">
        <f>F9-$O$87</f>
        <v>-2.6086744150091712</v>
      </c>
      <c r="T9" s="16">
        <f>360+ATAN2(Q9,R9)*(180/PI())</f>
        <v>358.94199468185025</v>
      </c>
      <c r="U9" s="16">
        <f>SQRT(((Q9-$Q$110)^2)+((R9-$R$110)^2))</f>
        <v>147.29811438032738</v>
      </c>
      <c r="W9" s="16">
        <f>$T$9-T9</f>
        <v>0</v>
      </c>
      <c r="X9" s="16">
        <f t="shared" ref="X9:X14" si="0">U9</f>
        <v>147.29811438032738</v>
      </c>
      <c r="Y9">
        <v>1</v>
      </c>
      <c r="Z9" s="16">
        <f>(360/$M$39)*(Y9-1)</f>
        <v>0</v>
      </c>
      <c r="AA9" s="34">
        <f>X9</f>
        <v>147.29811438032738</v>
      </c>
      <c r="AB9" s="203">
        <v>1</v>
      </c>
      <c r="AC9" s="16">
        <f>E9-$Z$87</f>
        <v>142.14139681661385</v>
      </c>
      <c r="AD9" s="16">
        <f>F9-$AA$87</f>
        <v>-3.0129069580442538</v>
      </c>
      <c r="AF9" s="16">
        <f>360+ATAN2(AC9,AD9)*(180/PI())</f>
        <v>358.78570908819489</v>
      </c>
      <c r="AG9" s="16">
        <f>SQRT(((AC9-$AC$110)^2)+((AD9-$AD$110)^2))</f>
        <v>147.29811438032729</v>
      </c>
      <c r="AI9" s="16">
        <f>$AF$9-AF9</f>
        <v>0</v>
      </c>
      <c r="AJ9" s="16">
        <f>AG9</f>
        <v>147.29811438032729</v>
      </c>
      <c r="AK9">
        <v>1</v>
      </c>
      <c r="AL9" s="16">
        <f>(360/$M$39)*(AK9-1)</f>
        <v>0</v>
      </c>
      <c r="AM9" s="34">
        <f>AJ9</f>
        <v>147.29811438032729</v>
      </c>
    </row>
    <row r="10" spans="1:39">
      <c r="A10">
        <v>2</v>
      </c>
      <c r="B10" s="5">
        <v>329</v>
      </c>
      <c r="C10" s="5">
        <v>165</v>
      </c>
      <c r="E10" s="4">
        <v>146.28</v>
      </c>
      <c r="F10" s="4">
        <v>5.69</v>
      </c>
      <c r="H10" s="16">
        <f t="shared" ref="H10:H17" si="1">ATAN2(E10,F10)*(180/PI())</f>
        <v>2.2275684261601527</v>
      </c>
      <c r="I10" s="16">
        <f t="shared" ref="I10:I17" si="2">SQRT((E10*E10)+(F10*F10))</f>
        <v>146.39062299204824</v>
      </c>
      <c r="K10" s="16">
        <f>(360-$H$9)+H10</f>
        <v>3.1261452816582591</v>
      </c>
      <c r="L10" s="16">
        <f t="shared" ref="L10:L73" si="3">I10</f>
        <v>146.39062299204824</v>
      </c>
      <c r="M10">
        <v>2</v>
      </c>
      <c r="N10" s="16">
        <f>(360/$M$39)*(M10-1)</f>
        <v>11.612903225806452</v>
      </c>
      <c r="O10" s="34">
        <f>L12+((L13-L12)*(N10-K12))/(K13-K12)</f>
        <v>143.84205797410428</v>
      </c>
      <c r="P10" s="203">
        <v>2</v>
      </c>
      <c r="Q10" s="16">
        <f t="shared" ref="Q10:Q73" si="4">E10-$N$87</f>
        <v>140.25547649387866</v>
      </c>
      <c r="R10" s="16">
        <f t="shared" ref="R10:R73" si="5">F10-$O$87</f>
        <v>5.3913255849908293</v>
      </c>
      <c r="T10" s="16">
        <f>ATAN2(Q10,R10)*(180/PI())</f>
        <v>2.2013271974114104</v>
      </c>
      <c r="U10" s="16">
        <f>SQRT(((Q10-$Q$110)^2)+((R10-$R$110)^2))</f>
        <v>146.39062299204826</v>
      </c>
      <c r="W10" s="16">
        <f>(360-$T$9)+T10</f>
        <v>3.2593325155611637</v>
      </c>
      <c r="X10" s="16">
        <f t="shared" si="0"/>
        <v>146.39062299204826</v>
      </c>
      <c r="Y10">
        <v>2</v>
      </c>
      <c r="Z10" s="16">
        <f>(360/$Y$39)*(Y10-1)</f>
        <v>11.612903225806452</v>
      </c>
      <c r="AA10" s="34">
        <f>X12+((X13-X12)*(Z10-W12))/(W13-W12)</f>
        <v>144.18558491792302</v>
      </c>
      <c r="AB10" s="203">
        <v>2</v>
      </c>
      <c r="AC10" s="16">
        <f t="shared" ref="AC10:AC31" si="6">E10-$Z$87</f>
        <v>141.14139681661385</v>
      </c>
      <c r="AD10" s="16">
        <f t="shared" ref="AD10:AD31" si="7">F10-$AA$87</f>
        <v>4.9870930419557471</v>
      </c>
      <c r="AF10" s="16">
        <f>ATAN2(AC10,AD10)*(180/PI())</f>
        <v>2.023648371365057</v>
      </c>
      <c r="AG10" s="16">
        <f t="shared" ref="AG10:AG73" si="8">SQRT(((AC10-$AC$110)^2)+((AD10-$AD$110)^2))</f>
        <v>146.39062299204818</v>
      </c>
      <c r="AI10" s="16">
        <f>(360-$AF$9)+AF10</f>
        <v>3.237939283170165</v>
      </c>
      <c r="AJ10" s="16">
        <f t="shared" ref="AJ10:AJ73" si="9">AG10</f>
        <v>146.39062299204818</v>
      </c>
      <c r="AK10">
        <v>2</v>
      </c>
      <c r="AL10" s="16">
        <f>(360/$AK$39)*(AK10-1)</f>
        <v>11.612903225806452</v>
      </c>
      <c r="AM10" s="34">
        <f>AJ12+((AJ13-AJ12)*(AL10-AI12))/(AI13-AI12)</f>
        <v>144.13447010668284</v>
      </c>
    </row>
    <row r="11" spans="1:39">
      <c r="A11">
        <v>3</v>
      </c>
      <c r="B11" s="5">
        <v>327</v>
      </c>
      <c r="C11" s="5">
        <v>173</v>
      </c>
      <c r="E11" s="4">
        <v>144.28</v>
      </c>
      <c r="F11" s="4">
        <v>13.69</v>
      </c>
      <c r="H11" s="16">
        <f t="shared" si="1"/>
        <v>5.4202792773712574</v>
      </c>
      <c r="I11" s="16">
        <f t="shared" si="2"/>
        <v>144.92803214009359</v>
      </c>
      <c r="K11" s="16">
        <f>(360-$H$9)+H11</f>
        <v>6.3188561328693638</v>
      </c>
      <c r="L11" s="16">
        <f t="shared" si="3"/>
        <v>144.92803214009359</v>
      </c>
      <c r="M11">
        <v>3</v>
      </c>
      <c r="N11" s="16">
        <f t="shared" ref="N11:N39" si="10">(360/$M$39)*(M11-1)</f>
        <v>23.225806451612904</v>
      </c>
      <c r="O11" s="34">
        <f>L15+((L16-L15)*(N11-K15))/(K16-K15)</f>
        <v>138.39830258901739</v>
      </c>
      <c r="P11" s="203">
        <v>3</v>
      </c>
      <c r="Q11" s="16">
        <f t="shared" si="4"/>
        <v>138.25547649387866</v>
      </c>
      <c r="R11" s="16">
        <f t="shared" si="5"/>
        <v>13.391325584990827</v>
      </c>
      <c r="T11" s="16">
        <f t="shared" ref="T11:T57" si="11">ATAN2(Q11,R11)*(180/PI())</f>
        <v>5.5323698408470605</v>
      </c>
      <c r="U11" s="16">
        <f t="shared" ref="U11:U74" si="12">SQRT(((Q11-$Q$110)^2)+((R11-$R$110)^2))</f>
        <v>144.92803214009362</v>
      </c>
      <c r="W11" s="16">
        <f>(360-$T$9)+T11</f>
        <v>6.5903751589968138</v>
      </c>
      <c r="X11" s="16">
        <f t="shared" si="0"/>
        <v>144.92803214009362</v>
      </c>
      <c r="Y11">
        <v>3</v>
      </c>
      <c r="Z11" s="16">
        <f t="shared" ref="Z11:Z39" si="13">(360/$Y$39)*(Y11-1)</f>
        <v>23.225806451612904</v>
      </c>
      <c r="AA11" s="34">
        <f>X15+((X16-X15)*(Z11-W15))/(W16-W15)</f>
        <v>138.86415130685083</v>
      </c>
      <c r="AB11" s="203">
        <v>3</v>
      </c>
      <c r="AC11" s="16">
        <f t="shared" si="6"/>
        <v>139.14139681661385</v>
      </c>
      <c r="AD11" s="16">
        <f t="shared" si="7"/>
        <v>12.987093041955745</v>
      </c>
      <c r="AF11" s="16">
        <f t="shared" ref="AF11:AF58" si="14">ATAN2(AC11,AD11)*(180/PI())</f>
        <v>5.3323885784480538</v>
      </c>
      <c r="AG11" s="16">
        <f t="shared" si="8"/>
        <v>144.92803214009353</v>
      </c>
      <c r="AI11" s="16">
        <f t="shared" ref="AI11:AI74" si="15">(360-$AF$9)+AF11</f>
        <v>6.5466794902531618</v>
      </c>
      <c r="AJ11" s="16">
        <f t="shared" si="9"/>
        <v>144.92803214009353</v>
      </c>
      <c r="AK11">
        <v>3</v>
      </c>
      <c r="AL11" s="16">
        <f t="shared" ref="AL11:AL39" si="16">(360/$AK$39)*(AK11-1)</f>
        <v>23.225806451612904</v>
      </c>
      <c r="AM11" s="34">
        <f>AJ15+((AJ16-AJ15)*(AL11-AI15))/(AI16-AI15)</f>
        <v>138.79715209590782</v>
      </c>
    </row>
    <row r="12" spans="1:39">
      <c r="A12">
        <v>4</v>
      </c>
      <c r="B12" s="5">
        <v>326</v>
      </c>
      <c r="C12" s="5">
        <v>182</v>
      </c>
      <c r="E12" s="4">
        <v>143.28</v>
      </c>
      <c r="F12" s="4">
        <v>22.69</v>
      </c>
      <c r="H12" s="16">
        <f t="shared" si="1"/>
        <v>8.9987038424370738</v>
      </c>
      <c r="I12" s="16">
        <f t="shared" si="2"/>
        <v>145.06548348935388</v>
      </c>
      <c r="K12" s="16">
        <f>(360-$H$9)+H12</f>
        <v>9.8972806979351802</v>
      </c>
      <c r="L12" s="16">
        <f t="shared" si="3"/>
        <v>145.06548348935388</v>
      </c>
      <c r="M12">
        <v>4</v>
      </c>
      <c r="N12" s="16">
        <f t="shared" si="10"/>
        <v>34.838709677419359</v>
      </c>
      <c r="O12" s="34">
        <f>L19+((L20-L19)*(N12-K19))/(K20-K19)</f>
        <v>125.9097906466591</v>
      </c>
      <c r="P12" s="203">
        <v>4</v>
      </c>
      <c r="Q12" s="16">
        <f t="shared" si="4"/>
        <v>137.25547649387866</v>
      </c>
      <c r="R12" s="16">
        <f t="shared" si="5"/>
        <v>22.391325584990831</v>
      </c>
      <c r="T12" s="16">
        <f t="shared" si="11"/>
        <v>9.2653918650255971</v>
      </c>
      <c r="U12" s="16">
        <f t="shared" si="12"/>
        <v>145.06548348935391</v>
      </c>
      <c r="W12" s="16">
        <f>(360-$T$9)+T12</f>
        <v>10.32339718317535</v>
      </c>
      <c r="X12" s="16">
        <f t="shared" si="0"/>
        <v>145.06548348935391</v>
      </c>
      <c r="Y12">
        <v>4</v>
      </c>
      <c r="Z12" s="16">
        <f t="shared" si="13"/>
        <v>34.838709677419359</v>
      </c>
      <c r="AA12" s="34">
        <f>X19+((X20-X19)*(Z12-W19))/(W20-W19)</f>
        <v>127.35044757388484</v>
      </c>
      <c r="AB12" s="203">
        <v>4</v>
      </c>
      <c r="AC12" s="16">
        <f t="shared" si="6"/>
        <v>138.14139681661385</v>
      </c>
      <c r="AD12" s="16">
        <f t="shared" si="7"/>
        <v>21.987093041955749</v>
      </c>
      <c r="AF12" s="16">
        <f t="shared" si="14"/>
        <v>9.0435492851012089</v>
      </c>
      <c r="AG12" s="16">
        <f t="shared" si="8"/>
        <v>145.06548348935382</v>
      </c>
      <c r="AI12" s="16">
        <f t="shared" si="15"/>
        <v>10.257840196906317</v>
      </c>
      <c r="AJ12" s="16">
        <f t="shared" si="9"/>
        <v>145.06548348935382</v>
      </c>
      <c r="AK12">
        <v>4</v>
      </c>
      <c r="AL12" s="16">
        <f t="shared" si="16"/>
        <v>34.838709677419359</v>
      </c>
      <c r="AM12" s="34">
        <f>AJ19+((AJ20-AJ19)*(AL12-AI19))/(AI20-AI19)</f>
        <v>127.14609873006334</v>
      </c>
    </row>
    <row r="13" spans="1:39">
      <c r="A13">
        <v>5</v>
      </c>
      <c r="B13" s="5">
        <v>322</v>
      </c>
      <c r="C13" s="5">
        <v>190</v>
      </c>
      <c r="E13" s="4">
        <v>139.28</v>
      </c>
      <c r="F13" s="4">
        <v>30.69</v>
      </c>
      <c r="H13" s="16">
        <f t="shared" si="1"/>
        <v>12.42640833391475</v>
      </c>
      <c r="I13" s="16">
        <f t="shared" si="2"/>
        <v>142.62115726637475</v>
      </c>
      <c r="K13" s="16">
        <f t="shared" ref="K13:K76" si="17">(360-$H$9)+H13</f>
        <v>13.324985189412857</v>
      </c>
      <c r="L13" s="16">
        <f t="shared" si="3"/>
        <v>142.62115726637475</v>
      </c>
      <c r="M13">
        <v>5</v>
      </c>
      <c r="N13" s="16">
        <f t="shared" si="10"/>
        <v>46.451612903225808</v>
      </c>
      <c r="O13" s="34">
        <f>L23+((L24-L23)*(N13-K23))/(K24-K23)</f>
        <v>110.24458439022783</v>
      </c>
      <c r="P13" s="203">
        <v>5</v>
      </c>
      <c r="Q13" s="16">
        <f t="shared" si="4"/>
        <v>133.25547649387866</v>
      </c>
      <c r="R13" s="16">
        <f t="shared" si="5"/>
        <v>30.391325584990831</v>
      </c>
      <c r="T13" s="16">
        <f t="shared" si="11"/>
        <v>12.847592742528382</v>
      </c>
      <c r="U13" s="16">
        <f t="shared" si="12"/>
        <v>142.62115726637481</v>
      </c>
      <c r="W13" s="16">
        <f>(360-$T$9)+T13</f>
        <v>13.905598060678136</v>
      </c>
      <c r="X13" s="16">
        <f t="shared" si="0"/>
        <v>142.62115726637481</v>
      </c>
      <c r="Y13">
        <v>5</v>
      </c>
      <c r="Z13" s="16">
        <f t="shared" si="13"/>
        <v>46.451612903225808</v>
      </c>
      <c r="AA13" s="34">
        <f>X22+((X23-X22)*(Z13-W22))/(W23-W22)</f>
        <v>113.89265808406486</v>
      </c>
      <c r="AB13" s="203">
        <v>5</v>
      </c>
      <c r="AC13" s="16">
        <f t="shared" si="6"/>
        <v>134.14139681661385</v>
      </c>
      <c r="AD13" s="16">
        <f t="shared" si="7"/>
        <v>29.987093041955749</v>
      </c>
      <c r="AF13" s="16">
        <f t="shared" si="14"/>
        <v>12.601195347961935</v>
      </c>
      <c r="AG13" s="16">
        <f t="shared" si="8"/>
        <v>142.62115726637472</v>
      </c>
      <c r="AI13" s="16">
        <f t="shared" si="15"/>
        <v>13.815486259767043</v>
      </c>
      <c r="AJ13" s="16">
        <f t="shared" si="9"/>
        <v>142.62115726637472</v>
      </c>
      <c r="AK13">
        <v>5</v>
      </c>
      <c r="AL13" s="16">
        <f t="shared" si="16"/>
        <v>46.451612903225808</v>
      </c>
      <c r="AM13" s="34">
        <f>AJ22+((AJ23-AJ22)*(AL13-AI22))/(AI23-AI22)</f>
        <v>113.39235578807445</v>
      </c>
    </row>
    <row r="14" spans="1:39">
      <c r="A14">
        <v>6</v>
      </c>
      <c r="B14" s="5">
        <v>320</v>
      </c>
      <c r="C14" s="5">
        <v>198</v>
      </c>
      <c r="E14" s="4">
        <v>137.28</v>
      </c>
      <c r="F14" s="4">
        <v>38.69</v>
      </c>
      <c r="H14" s="16">
        <f t="shared" si="1"/>
        <v>15.739574745704886</v>
      </c>
      <c r="I14" s="16">
        <f t="shared" si="2"/>
        <v>142.62788822667184</v>
      </c>
      <c r="K14" s="16">
        <f t="shared" si="17"/>
        <v>16.638151601202992</v>
      </c>
      <c r="L14" s="16">
        <f t="shared" si="3"/>
        <v>142.62788822667184</v>
      </c>
      <c r="M14">
        <v>6</v>
      </c>
      <c r="N14" s="16">
        <f t="shared" si="10"/>
        <v>58.064516129032256</v>
      </c>
      <c r="O14" s="34">
        <f>L26+((L27-L26)*(N14-K26))/(K27-K26)</f>
        <v>103.78678558404424</v>
      </c>
      <c r="P14" s="203">
        <v>6</v>
      </c>
      <c r="Q14" s="16">
        <f t="shared" si="4"/>
        <v>131.25547649387866</v>
      </c>
      <c r="R14" s="16">
        <f t="shared" si="5"/>
        <v>38.391325584990824</v>
      </c>
      <c r="T14" s="16">
        <f t="shared" si="11"/>
        <v>16.303835578982682</v>
      </c>
      <c r="U14" s="16">
        <f t="shared" si="12"/>
        <v>142.6278882266719</v>
      </c>
      <c r="W14" s="16">
        <f>(360-$T$9)+T14</f>
        <v>17.361840897132435</v>
      </c>
      <c r="X14" s="16">
        <f t="shared" si="0"/>
        <v>142.6278882266719</v>
      </c>
      <c r="Y14">
        <v>6</v>
      </c>
      <c r="Z14" s="16">
        <f t="shared" si="13"/>
        <v>58.064516129032256</v>
      </c>
      <c r="AA14" s="34">
        <f>X25+((X26-X25)*(Z14-W25))/(W26-W25)</f>
        <v>101.46979164659921</v>
      </c>
      <c r="AB14" s="203">
        <v>6</v>
      </c>
      <c r="AC14" s="16">
        <f t="shared" si="6"/>
        <v>132.14139681661385</v>
      </c>
      <c r="AD14" s="16">
        <f t="shared" si="7"/>
        <v>37.987093041955745</v>
      </c>
      <c r="AF14" s="16">
        <f t="shared" si="14"/>
        <v>16.038518130202565</v>
      </c>
      <c r="AG14" s="16">
        <f t="shared" si="8"/>
        <v>142.62788822667181</v>
      </c>
      <c r="AI14" s="16">
        <f t="shared" si="15"/>
        <v>17.252809042007673</v>
      </c>
      <c r="AJ14" s="16">
        <f t="shared" si="9"/>
        <v>142.62788822667181</v>
      </c>
      <c r="AK14">
        <v>6</v>
      </c>
      <c r="AL14" s="16">
        <f t="shared" si="16"/>
        <v>58.064516129032256</v>
      </c>
      <c r="AM14" s="34">
        <f>AJ25+((AJ26-AJ25)*(AL14-AI25))/(AI26-AI25)</f>
        <v>101.79132423848063</v>
      </c>
    </row>
    <row r="15" spans="1:39">
      <c r="A15">
        <v>7</v>
      </c>
      <c r="B15" s="5">
        <v>315</v>
      </c>
      <c r="C15" s="5">
        <v>205</v>
      </c>
      <c r="E15" s="4">
        <v>132.28</v>
      </c>
      <c r="F15" s="4">
        <v>45.69</v>
      </c>
      <c r="H15" s="16">
        <f t="shared" si="1"/>
        <v>19.05510127903937</v>
      </c>
      <c r="I15" s="16">
        <f t="shared" si="2"/>
        <v>139.94847087410423</v>
      </c>
      <c r="K15" s="16">
        <f t="shared" si="17"/>
        <v>19.953678134537476</v>
      </c>
      <c r="L15" s="16">
        <f t="shared" si="3"/>
        <v>139.94847087410423</v>
      </c>
      <c r="M15">
        <v>7</v>
      </c>
      <c r="N15" s="16">
        <f t="shared" si="10"/>
        <v>69.677419354838719</v>
      </c>
      <c r="O15" s="34">
        <f>L29+((L30-L29)*(N15-K29))/(K30-K29)</f>
        <v>110.22078148087162</v>
      </c>
      <c r="P15" s="203">
        <v>7</v>
      </c>
      <c r="Q15" s="16">
        <f t="shared" si="4"/>
        <v>126.25547649387865</v>
      </c>
      <c r="R15" s="16">
        <f t="shared" si="5"/>
        <v>45.391325584990824</v>
      </c>
      <c r="T15" s="16">
        <f t="shared" si="11"/>
        <v>19.774508572035888</v>
      </c>
      <c r="U15" s="16">
        <f t="shared" si="12"/>
        <v>139.94847087410426</v>
      </c>
      <c r="W15" s="16">
        <f t="shared" ref="W15:W78" si="18">(360-$T$9)+T15</f>
        <v>20.832513890185641</v>
      </c>
      <c r="X15" s="16">
        <f t="shared" ref="X15:X78" si="19">U15</f>
        <v>139.94847087410426</v>
      </c>
      <c r="Y15">
        <v>7</v>
      </c>
      <c r="Z15" s="16">
        <f t="shared" si="13"/>
        <v>69.677419354838719</v>
      </c>
      <c r="AA15" s="34">
        <f>X28+((X29-X28)*(Z15-W28))/(W29-W28)</f>
        <v>108.13544877449604</v>
      </c>
      <c r="AB15" s="203">
        <v>7</v>
      </c>
      <c r="AC15" s="16">
        <f t="shared" si="6"/>
        <v>127.14139681661385</v>
      </c>
      <c r="AD15" s="16">
        <f t="shared" si="7"/>
        <v>44.987093041955745</v>
      </c>
      <c r="AF15" s="16">
        <f t="shared" si="14"/>
        <v>19.485568382555361</v>
      </c>
      <c r="AG15" s="16">
        <f t="shared" si="8"/>
        <v>139.9484708741042</v>
      </c>
      <c r="AI15" s="16">
        <f t="shared" si="15"/>
        <v>20.699859294360468</v>
      </c>
      <c r="AJ15" s="16">
        <f t="shared" si="9"/>
        <v>139.9484708741042</v>
      </c>
      <c r="AK15">
        <v>7</v>
      </c>
      <c r="AL15" s="16">
        <f t="shared" si="16"/>
        <v>69.677419354838719</v>
      </c>
      <c r="AM15" s="34">
        <f>AJ28+((AJ29-AJ28)*(AL15-AI28))/(AI29-AI28)</f>
        <v>108.40603610341435</v>
      </c>
    </row>
    <row r="16" spans="1:39">
      <c r="A16">
        <v>8</v>
      </c>
      <c r="B16" s="5">
        <v>310</v>
      </c>
      <c r="C16" s="5">
        <v>213</v>
      </c>
      <c r="E16" s="4">
        <v>127.28</v>
      </c>
      <c r="F16" s="4">
        <v>53.69</v>
      </c>
      <c r="H16" s="16">
        <f t="shared" si="1"/>
        <v>22.871276759344301</v>
      </c>
      <c r="I16" s="16">
        <f t="shared" si="2"/>
        <v>138.14056066195764</v>
      </c>
      <c r="K16" s="16">
        <f t="shared" si="17"/>
        <v>23.769853614842408</v>
      </c>
      <c r="L16" s="16">
        <f t="shared" si="3"/>
        <v>138.14056066195764</v>
      </c>
      <c r="M16">
        <v>8</v>
      </c>
      <c r="N16" s="16">
        <f t="shared" si="10"/>
        <v>81.290322580645167</v>
      </c>
      <c r="O16" s="34">
        <f>L31+((L32-L31)*(N16-K31))/(K32-K31)</f>
        <v>115.83316041950728</v>
      </c>
      <c r="P16" s="203">
        <v>8</v>
      </c>
      <c r="Q16" s="16">
        <f t="shared" si="4"/>
        <v>121.25547649387865</v>
      </c>
      <c r="R16" s="16">
        <f t="shared" si="5"/>
        <v>53.391325584990824</v>
      </c>
      <c r="T16" s="16">
        <f t="shared" si="11"/>
        <v>23.764898668397134</v>
      </c>
      <c r="U16" s="16">
        <f t="shared" si="12"/>
        <v>138.14056066195766</v>
      </c>
      <c r="W16" s="16">
        <f t="shared" si="18"/>
        <v>24.822903986546887</v>
      </c>
      <c r="X16" s="16">
        <f t="shared" si="19"/>
        <v>138.14056066195766</v>
      </c>
      <c r="Y16">
        <v>8</v>
      </c>
      <c r="Z16" s="16">
        <f t="shared" si="13"/>
        <v>81.290322580645167</v>
      </c>
      <c r="AA16" s="34">
        <f>X31+((X32-X31)*(Z16-W31))/(W32-W31)</f>
        <v>114.11556435124429</v>
      </c>
      <c r="AB16" s="203">
        <v>8</v>
      </c>
      <c r="AC16" s="16">
        <f t="shared" si="6"/>
        <v>122.14139681661385</v>
      </c>
      <c r="AD16" s="16">
        <f t="shared" si="7"/>
        <v>52.987093041955745</v>
      </c>
      <c r="AF16" s="16">
        <f t="shared" si="14"/>
        <v>23.452050774246484</v>
      </c>
      <c r="AG16" s="16">
        <f t="shared" si="8"/>
        <v>138.14056066195764</v>
      </c>
      <c r="AI16" s="16">
        <f t="shared" si="15"/>
        <v>24.666341686051592</v>
      </c>
      <c r="AJ16" s="16">
        <f t="shared" si="9"/>
        <v>138.14056066195764</v>
      </c>
      <c r="AK16">
        <v>8</v>
      </c>
      <c r="AL16" s="16">
        <f t="shared" si="16"/>
        <v>81.290322580645167</v>
      </c>
      <c r="AM16" s="34">
        <f>AJ31+((AJ32-AJ31)*(AL16-AI31))/(AI32-AI31)</f>
        <v>114.29381539262332</v>
      </c>
    </row>
    <row r="17" spans="1:39">
      <c r="A17">
        <v>9</v>
      </c>
      <c r="B17" s="5">
        <v>304</v>
      </c>
      <c r="C17" s="5">
        <v>220</v>
      </c>
      <c r="E17" s="4">
        <v>121.28</v>
      </c>
      <c r="F17" s="4">
        <v>60.69</v>
      </c>
      <c r="H17" s="16">
        <f t="shared" si="1"/>
        <v>26.583945085548315</v>
      </c>
      <c r="I17" s="16">
        <f t="shared" si="2"/>
        <v>135.61753020904044</v>
      </c>
      <c r="K17" s="16">
        <f t="shared" si="17"/>
        <v>27.482521941046421</v>
      </c>
      <c r="L17" s="16">
        <f t="shared" si="3"/>
        <v>135.61753020904044</v>
      </c>
      <c r="M17">
        <v>9</v>
      </c>
      <c r="N17" s="16">
        <f t="shared" si="10"/>
        <v>92.903225806451616</v>
      </c>
      <c r="O17" s="34">
        <f>L34+((L35-L34)*(N17-K34))/(K35-K34)</f>
        <v>121.51380877420114</v>
      </c>
      <c r="P17" s="203">
        <v>9</v>
      </c>
      <c r="Q17" s="16">
        <f t="shared" si="4"/>
        <v>115.25547649387865</v>
      </c>
      <c r="R17" s="16">
        <f t="shared" si="5"/>
        <v>60.391325584990824</v>
      </c>
      <c r="T17" s="16">
        <f t="shared" si="11"/>
        <v>27.653546197915272</v>
      </c>
      <c r="U17" s="16">
        <f t="shared" si="12"/>
        <v>135.61753020904047</v>
      </c>
      <c r="W17" s="16">
        <f t="shared" si="18"/>
        <v>28.711551516065025</v>
      </c>
      <c r="X17" s="16">
        <f t="shared" si="19"/>
        <v>135.61753020904047</v>
      </c>
      <c r="Y17">
        <v>9</v>
      </c>
      <c r="Z17" s="16">
        <f t="shared" si="13"/>
        <v>92.903225806451616</v>
      </c>
      <c r="AA17" s="34">
        <f>X33+((X34-X33)*(Z17-W33))/(W34-W33)</f>
        <v>120.45373353252083</v>
      </c>
      <c r="AB17" s="203">
        <v>9</v>
      </c>
      <c r="AC17" s="16">
        <f t="shared" si="6"/>
        <v>116.14139681661385</v>
      </c>
      <c r="AD17" s="16">
        <f t="shared" si="7"/>
        <v>59.987093041955745</v>
      </c>
      <c r="AF17" s="16">
        <f t="shared" si="14"/>
        <v>27.316377507538668</v>
      </c>
      <c r="AG17" s="16">
        <f t="shared" si="8"/>
        <v>135.61753020904044</v>
      </c>
      <c r="AI17" s="16">
        <f t="shared" si="15"/>
        <v>28.530668419343776</v>
      </c>
      <c r="AJ17" s="16">
        <f t="shared" si="9"/>
        <v>135.61753020904044</v>
      </c>
      <c r="AK17">
        <v>9</v>
      </c>
      <c r="AL17" s="16">
        <f t="shared" si="16"/>
        <v>92.903225806451616</v>
      </c>
      <c r="AM17" s="34">
        <f>AJ33+((AJ34-AJ33)*(AL17-AI33))/(AI34-AI33)</f>
        <v>120.60697941170335</v>
      </c>
    </row>
    <row r="18" spans="1:39">
      <c r="A18">
        <v>10</v>
      </c>
      <c r="B18" s="5">
        <v>296</v>
      </c>
      <c r="C18" s="5">
        <v>225</v>
      </c>
      <c r="E18" s="4">
        <v>113.28</v>
      </c>
      <c r="F18" s="4">
        <v>65.69</v>
      </c>
      <c r="H18" s="16">
        <f t="shared" ref="H18:H57" si="20">ATAN2(E18,F18)*(180/PI())</f>
        <v>30.109039884198712</v>
      </c>
      <c r="I18" s="16">
        <f t="shared" ref="I18:I81" si="21">SQRT((E18*E18)+(F18*F18))</f>
        <v>130.94859487600468</v>
      </c>
      <c r="K18" s="16">
        <f t="shared" si="17"/>
        <v>31.007616739696818</v>
      </c>
      <c r="L18" s="16">
        <f t="shared" si="3"/>
        <v>130.94859487600468</v>
      </c>
      <c r="M18">
        <v>10</v>
      </c>
      <c r="N18" s="16">
        <f t="shared" si="10"/>
        <v>104.51612903225806</v>
      </c>
      <c r="O18" s="34">
        <f>L37+((L38-L37)*(N18-K37))/(K38-K37)</f>
        <v>123.27334504044316</v>
      </c>
      <c r="P18" s="203">
        <v>10</v>
      </c>
      <c r="Q18" s="16">
        <f t="shared" si="4"/>
        <v>107.25547649387865</v>
      </c>
      <c r="R18" s="16">
        <f t="shared" si="5"/>
        <v>65.391325584990824</v>
      </c>
      <c r="T18" s="16">
        <f t="shared" si="11"/>
        <v>31.369751394013459</v>
      </c>
      <c r="U18" s="16">
        <f t="shared" si="12"/>
        <v>130.94859487600471</v>
      </c>
      <c r="W18" s="16">
        <f t="shared" si="18"/>
        <v>32.427756712163216</v>
      </c>
      <c r="X18" s="16">
        <f t="shared" si="19"/>
        <v>130.94859487600471</v>
      </c>
      <c r="Y18">
        <v>10</v>
      </c>
      <c r="Z18" s="16">
        <f t="shared" si="13"/>
        <v>104.51612903225806</v>
      </c>
      <c r="AA18" s="34">
        <f>X37+((X38-X37)*(Z18-W37))/(W38-W37)</f>
        <v>122.81462244088809</v>
      </c>
      <c r="AB18" s="203">
        <v>10</v>
      </c>
      <c r="AC18" s="16">
        <f t="shared" si="6"/>
        <v>108.14139681661385</v>
      </c>
      <c r="AD18" s="16">
        <f t="shared" si="7"/>
        <v>64.987093041955745</v>
      </c>
      <c r="AF18" s="16">
        <f t="shared" si="14"/>
        <v>31.003575948874101</v>
      </c>
      <c r="AG18" s="16">
        <f t="shared" si="8"/>
        <v>130.94859487600468</v>
      </c>
      <c r="AI18" s="16">
        <f t="shared" si="15"/>
        <v>32.217866860679209</v>
      </c>
      <c r="AJ18" s="16">
        <f t="shared" si="9"/>
        <v>130.94859487600468</v>
      </c>
      <c r="AK18">
        <v>10</v>
      </c>
      <c r="AL18" s="16">
        <f t="shared" si="16"/>
        <v>104.51612903225806</v>
      </c>
      <c r="AM18" s="34">
        <f>AJ37+((AJ38-AJ37)*(AL18-AI37))/(AI38-AI37)</f>
        <v>122.8463397975088</v>
      </c>
    </row>
    <row r="19" spans="1:39">
      <c r="A19">
        <v>11</v>
      </c>
      <c r="B19" s="5">
        <v>291</v>
      </c>
      <c r="C19" s="5">
        <v>227</v>
      </c>
      <c r="E19" s="4">
        <v>108.28</v>
      </c>
      <c r="F19" s="4">
        <v>67.69</v>
      </c>
      <c r="H19" s="16">
        <f t="shared" si="20"/>
        <v>32.01109048009441</v>
      </c>
      <c r="I19" s="16">
        <f t="shared" si="21"/>
        <v>127.6968852400089</v>
      </c>
      <c r="K19" s="16">
        <f t="shared" si="17"/>
        <v>32.909667335592516</v>
      </c>
      <c r="L19" s="16">
        <f t="shared" si="3"/>
        <v>127.6968852400089</v>
      </c>
      <c r="M19">
        <v>11</v>
      </c>
      <c r="N19" s="16">
        <f t="shared" si="10"/>
        <v>116.12903225806451</v>
      </c>
      <c r="O19" s="34">
        <f>L41+((L42-L41)*(N19-K41))/(K42-K41)</f>
        <v>127.42855108142997</v>
      </c>
      <c r="P19" s="203">
        <v>11</v>
      </c>
      <c r="Q19" s="16">
        <f t="shared" si="4"/>
        <v>102.25547649387865</v>
      </c>
      <c r="R19" s="16">
        <f t="shared" si="5"/>
        <v>67.391325584990824</v>
      </c>
      <c r="T19" s="16">
        <f t="shared" si="11"/>
        <v>33.38682235897091</v>
      </c>
      <c r="U19" s="16">
        <f t="shared" si="12"/>
        <v>127.69688524000892</v>
      </c>
      <c r="W19" s="16">
        <f t="shared" si="18"/>
        <v>34.444827677120664</v>
      </c>
      <c r="X19" s="16">
        <f t="shared" si="19"/>
        <v>127.69688524000892</v>
      </c>
      <c r="Y19">
        <v>11</v>
      </c>
      <c r="Z19" s="16">
        <f t="shared" si="13"/>
        <v>116.12903225806451</v>
      </c>
      <c r="AA19" s="34">
        <f>X40+((X41-X40)*(Z19-W40))/(W41-W40)</f>
        <v>125.98924306029762</v>
      </c>
      <c r="AB19" s="203">
        <v>11</v>
      </c>
      <c r="AC19" s="16">
        <f t="shared" si="6"/>
        <v>103.14139681661385</v>
      </c>
      <c r="AD19" s="16">
        <f t="shared" si="7"/>
        <v>66.987093041955745</v>
      </c>
      <c r="AF19" s="16">
        <f t="shared" si="14"/>
        <v>33.002456339208287</v>
      </c>
      <c r="AG19" s="16">
        <f t="shared" si="8"/>
        <v>127.6968852400089</v>
      </c>
      <c r="AI19" s="16">
        <f t="shared" si="15"/>
        <v>34.216747251013395</v>
      </c>
      <c r="AJ19" s="16">
        <f t="shared" si="9"/>
        <v>127.6968852400089</v>
      </c>
      <c r="AK19">
        <v>11</v>
      </c>
      <c r="AL19" s="16">
        <f t="shared" si="16"/>
        <v>116.12903225806451</v>
      </c>
      <c r="AM19" s="34">
        <f>AJ40+((AJ41-AJ40)*(AL19-AI40))/(AI41-AI40)</f>
        <v>126.0652989476492</v>
      </c>
    </row>
    <row r="20" spans="1:39">
      <c r="A20">
        <v>12</v>
      </c>
      <c r="B20" s="5">
        <v>285</v>
      </c>
      <c r="C20" s="5">
        <v>231</v>
      </c>
      <c r="E20" s="4">
        <v>102.28</v>
      </c>
      <c r="F20" s="4">
        <v>71.69</v>
      </c>
      <c r="H20" s="16">
        <f t="shared" si="20"/>
        <v>35.027345507596287</v>
      </c>
      <c r="I20" s="16">
        <f t="shared" si="21"/>
        <v>124.90258003740355</v>
      </c>
      <c r="K20" s="16">
        <f t="shared" si="17"/>
        <v>35.925922363094394</v>
      </c>
      <c r="L20" s="16">
        <f t="shared" si="3"/>
        <v>124.90258003740355</v>
      </c>
      <c r="M20">
        <v>12</v>
      </c>
      <c r="N20" s="16">
        <f t="shared" si="10"/>
        <v>127.74193548387098</v>
      </c>
      <c r="O20" s="34">
        <f>L44+((L45-L44)*(N20-K44))/(K45-K44)</f>
        <v>130.24725344671538</v>
      </c>
      <c r="P20" s="203">
        <v>12</v>
      </c>
      <c r="Q20" s="16">
        <f t="shared" si="4"/>
        <v>96.255476493878646</v>
      </c>
      <c r="R20" s="16">
        <f t="shared" si="5"/>
        <v>71.391325584990824</v>
      </c>
      <c r="T20" s="16">
        <f t="shared" si="11"/>
        <v>36.563805205440687</v>
      </c>
      <c r="U20" s="16">
        <f t="shared" si="12"/>
        <v>124.90258003740358</v>
      </c>
      <c r="W20" s="16">
        <f t="shared" si="18"/>
        <v>37.62181052359044</v>
      </c>
      <c r="X20" s="16">
        <f t="shared" si="19"/>
        <v>124.90258003740358</v>
      </c>
      <c r="Y20">
        <v>12</v>
      </c>
      <c r="Z20" s="16">
        <f t="shared" si="13"/>
        <v>127.74193548387098</v>
      </c>
      <c r="AA20" s="34">
        <f>X44+((X45-X44)*(Z20-W44))/(W45-W44)</f>
        <v>129.9916993381878</v>
      </c>
      <c r="AB20" s="203">
        <v>12</v>
      </c>
      <c r="AC20" s="16">
        <f t="shared" si="6"/>
        <v>97.141396816613849</v>
      </c>
      <c r="AD20" s="16">
        <f t="shared" si="7"/>
        <v>70.987093041955745</v>
      </c>
      <c r="AF20" s="16">
        <f t="shared" si="14"/>
        <v>36.157858319011744</v>
      </c>
      <c r="AG20" s="16">
        <f t="shared" si="8"/>
        <v>124.90258003740355</v>
      </c>
      <c r="AI20" s="16">
        <f t="shared" si="15"/>
        <v>37.372149230816852</v>
      </c>
      <c r="AJ20" s="16">
        <f t="shared" si="9"/>
        <v>124.90258003740355</v>
      </c>
      <c r="AK20">
        <v>12</v>
      </c>
      <c r="AL20" s="16">
        <f t="shared" si="16"/>
        <v>127.74193548387098</v>
      </c>
      <c r="AM20" s="34">
        <f>AJ44+((AJ45-AJ44)*(AL20-AI44))/(AI45-AI44)</f>
        <v>129.99684214757076</v>
      </c>
    </row>
    <row r="21" spans="1:39">
      <c r="A21">
        <v>13</v>
      </c>
      <c r="B21" s="5">
        <v>277</v>
      </c>
      <c r="C21" s="5">
        <v>234</v>
      </c>
      <c r="E21" s="4">
        <v>94.28</v>
      </c>
      <c r="F21" s="4">
        <v>74.69</v>
      </c>
      <c r="H21" s="16">
        <f t="shared" si="20"/>
        <v>38.386781974848041</v>
      </c>
      <c r="I21" s="16">
        <f t="shared" si="21"/>
        <v>120.28015006641786</v>
      </c>
      <c r="K21" s="16">
        <f t="shared" si="17"/>
        <v>39.285358830346148</v>
      </c>
      <c r="L21" s="16">
        <f t="shared" si="3"/>
        <v>120.28015006641786</v>
      </c>
      <c r="M21">
        <v>13</v>
      </c>
      <c r="N21" s="16">
        <f t="shared" si="10"/>
        <v>139.35483870967744</v>
      </c>
      <c r="O21" s="34">
        <f>L47+((L48-L47)*(N21-K47))/(K48-K47)</f>
        <v>130.11729081107103</v>
      </c>
      <c r="P21" s="203">
        <v>13</v>
      </c>
      <c r="Q21" s="16">
        <f t="shared" si="4"/>
        <v>88.255476493878646</v>
      </c>
      <c r="R21" s="16">
        <f t="shared" si="5"/>
        <v>74.391325584990824</v>
      </c>
      <c r="T21" s="16">
        <f t="shared" si="11"/>
        <v>40.127836921093255</v>
      </c>
      <c r="U21" s="16">
        <f t="shared" si="12"/>
        <v>120.28015006641789</v>
      </c>
      <c r="W21" s="16">
        <f t="shared" si="18"/>
        <v>41.185842239243009</v>
      </c>
      <c r="X21" s="16">
        <f t="shared" si="19"/>
        <v>120.28015006641789</v>
      </c>
      <c r="Y21">
        <v>13</v>
      </c>
      <c r="Z21" s="16">
        <f t="shared" si="13"/>
        <v>139.35483870967744</v>
      </c>
      <c r="AA21" s="34">
        <f>X46+((X47-X46)*(Z21-W46))/(W47-W46)</f>
        <v>130.49463886221622</v>
      </c>
      <c r="AB21" s="203">
        <v>13</v>
      </c>
      <c r="AC21" s="16">
        <f t="shared" si="6"/>
        <v>89.141396816613849</v>
      </c>
      <c r="AD21" s="16">
        <f t="shared" si="7"/>
        <v>73.987093041955745</v>
      </c>
      <c r="AF21" s="16">
        <f t="shared" si="14"/>
        <v>39.692571797603648</v>
      </c>
      <c r="AG21" s="16">
        <f t="shared" si="8"/>
        <v>120.28015006641787</v>
      </c>
      <c r="AI21" s="16">
        <f t="shared" si="15"/>
        <v>40.906862709408756</v>
      </c>
      <c r="AJ21" s="16">
        <f t="shared" si="9"/>
        <v>120.28015006641787</v>
      </c>
      <c r="AK21">
        <v>13</v>
      </c>
      <c r="AL21" s="16">
        <f t="shared" si="16"/>
        <v>139.35483870967744</v>
      </c>
      <c r="AM21" s="34">
        <f>AJ46+((AJ47-AJ46)*(AL21-AI46))/(AI47-AI46)</f>
        <v>130.50793893109653</v>
      </c>
    </row>
    <row r="22" spans="1:39">
      <c r="A22">
        <v>14</v>
      </c>
      <c r="B22" s="5">
        <v>269</v>
      </c>
      <c r="C22" s="5">
        <v>237</v>
      </c>
      <c r="E22" s="4">
        <v>86.28</v>
      </c>
      <c r="F22" s="4">
        <v>77.69</v>
      </c>
      <c r="H22" s="16">
        <f t="shared" si="20"/>
        <v>42.00115120029708</v>
      </c>
      <c r="I22" s="16">
        <f t="shared" si="21"/>
        <v>116.10329237364461</v>
      </c>
      <c r="K22" s="16">
        <f t="shared" si="17"/>
        <v>42.899728055795187</v>
      </c>
      <c r="L22" s="16">
        <f t="shared" si="3"/>
        <v>116.10329237364461</v>
      </c>
      <c r="M22">
        <v>14</v>
      </c>
      <c r="N22" s="16">
        <f t="shared" si="10"/>
        <v>150.96774193548387</v>
      </c>
      <c r="O22" s="34">
        <f>L50+((L51-L50)*(N22-K50))/(K51-K50)</f>
        <v>124.88131216210324</v>
      </c>
      <c r="P22" s="203">
        <v>14</v>
      </c>
      <c r="Q22" s="16">
        <f t="shared" si="4"/>
        <v>80.255476493878646</v>
      </c>
      <c r="R22" s="16">
        <f t="shared" si="5"/>
        <v>77.391325584990824</v>
      </c>
      <c r="T22" s="16">
        <f t="shared" si="11"/>
        <v>43.959156135767167</v>
      </c>
      <c r="U22" s="16">
        <f t="shared" si="12"/>
        <v>116.10329237364463</v>
      </c>
      <c r="W22" s="16">
        <f t="shared" si="18"/>
        <v>45.01716145391692</v>
      </c>
      <c r="X22" s="16">
        <f t="shared" si="19"/>
        <v>116.10329237364463</v>
      </c>
      <c r="Y22">
        <v>14</v>
      </c>
      <c r="Z22" s="16">
        <f t="shared" si="13"/>
        <v>150.96774193548387</v>
      </c>
      <c r="AA22" s="34">
        <f>X50+((X51-X50)*(Z22-W50))/(W51-W50)</f>
        <v>124.52164807311964</v>
      </c>
      <c r="AB22" s="203">
        <v>14</v>
      </c>
      <c r="AC22" s="16">
        <f t="shared" si="6"/>
        <v>81.141396816613849</v>
      </c>
      <c r="AD22" s="16">
        <f t="shared" si="7"/>
        <v>76.987093041955745</v>
      </c>
      <c r="AF22" s="16">
        <f t="shared" si="14"/>
        <v>43.495088807754186</v>
      </c>
      <c r="AG22" s="16">
        <f t="shared" si="8"/>
        <v>116.10329237364462</v>
      </c>
      <c r="AI22" s="16">
        <f t="shared" si="15"/>
        <v>44.709379719559294</v>
      </c>
      <c r="AJ22" s="16">
        <f t="shared" si="9"/>
        <v>116.10329237364462</v>
      </c>
      <c r="AK22">
        <v>14</v>
      </c>
      <c r="AL22" s="16">
        <f t="shared" si="16"/>
        <v>150.96774193548387</v>
      </c>
      <c r="AM22" s="34">
        <f>AJ50+((AJ51-AJ50)*(AL22-AI50))/(AI51-AI50)</f>
        <v>124.49613934081805</v>
      </c>
    </row>
    <row r="23" spans="1:39">
      <c r="A23">
        <v>15</v>
      </c>
      <c r="B23" s="5">
        <v>260</v>
      </c>
      <c r="C23" s="5">
        <v>238</v>
      </c>
      <c r="E23" s="4">
        <v>77.28</v>
      </c>
      <c r="F23" s="4">
        <v>78.69</v>
      </c>
      <c r="H23" s="16">
        <f t="shared" si="20"/>
        <v>45.517951198574444</v>
      </c>
      <c r="I23" s="16">
        <f t="shared" si="21"/>
        <v>110.29195120225229</v>
      </c>
      <c r="K23" s="16">
        <f t="shared" si="17"/>
        <v>46.41652805407255</v>
      </c>
      <c r="L23" s="16">
        <f t="shared" si="3"/>
        <v>110.29195120225229</v>
      </c>
      <c r="M23">
        <v>15</v>
      </c>
      <c r="N23" s="16">
        <f t="shared" si="10"/>
        <v>162.58064516129033</v>
      </c>
      <c r="O23" s="34">
        <f>L53+((L54-L53)*(N23-K53))/(K54-K53)</f>
        <v>137.34022946035248</v>
      </c>
      <c r="P23" s="203">
        <v>15</v>
      </c>
      <c r="Q23" s="16">
        <f t="shared" si="4"/>
        <v>71.255476493878646</v>
      </c>
      <c r="R23" s="16">
        <f t="shared" si="5"/>
        <v>78.391325584990824</v>
      </c>
      <c r="T23" s="16">
        <f t="shared" si="11"/>
        <v>47.730058815159133</v>
      </c>
      <c r="U23" s="16">
        <f t="shared" si="12"/>
        <v>110.29195120225232</v>
      </c>
      <c r="W23" s="16">
        <f t="shared" si="18"/>
        <v>48.788064133308886</v>
      </c>
      <c r="X23" s="16">
        <f t="shared" si="19"/>
        <v>110.29195120225232</v>
      </c>
      <c r="Y23">
        <v>15</v>
      </c>
      <c r="Z23" s="16">
        <f t="shared" si="13"/>
        <v>162.58064516129033</v>
      </c>
      <c r="AA23" s="34">
        <f>X53+((X54-X53)*(Z23-W53))/(W54-W53)</f>
        <v>136.03854503391472</v>
      </c>
      <c r="AB23" s="203">
        <v>15</v>
      </c>
      <c r="AC23" s="16">
        <f t="shared" si="6"/>
        <v>72.141396816613849</v>
      </c>
      <c r="AD23" s="16">
        <f t="shared" si="7"/>
        <v>77.987093041955745</v>
      </c>
      <c r="AF23" s="16">
        <f t="shared" si="14"/>
        <v>47.229853938115092</v>
      </c>
      <c r="AG23" s="16">
        <f t="shared" si="8"/>
        <v>110.29195120225231</v>
      </c>
      <c r="AI23" s="16">
        <f t="shared" si="15"/>
        <v>48.4441448499202</v>
      </c>
      <c r="AJ23" s="16">
        <f t="shared" si="9"/>
        <v>110.29195120225231</v>
      </c>
      <c r="AK23">
        <v>15</v>
      </c>
      <c r="AL23" s="16">
        <f t="shared" si="16"/>
        <v>162.58064516129033</v>
      </c>
      <c r="AM23" s="34">
        <f>AJ53+((AJ54-AJ53)*(AL23-AI53))/(AI54-AI53)</f>
        <v>135.79064301108681</v>
      </c>
    </row>
    <row r="24" spans="1:39">
      <c r="A24">
        <v>16</v>
      </c>
      <c r="B24" s="5">
        <v>252</v>
      </c>
      <c r="C24" s="5">
        <v>239</v>
      </c>
      <c r="E24" s="4">
        <v>69.28</v>
      </c>
      <c r="F24" s="4">
        <v>79.69</v>
      </c>
      <c r="H24" s="16">
        <f t="shared" si="20"/>
        <v>48.997321882895278</v>
      </c>
      <c r="I24" s="16">
        <f t="shared" si="21"/>
        <v>105.59457609176712</v>
      </c>
      <c r="K24" s="16">
        <f t="shared" si="17"/>
        <v>49.895898738393385</v>
      </c>
      <c r="L24" s="16">
        <f t="shared" si="3"/>
        <v>105.59457609176712</v>
      </c>
      <c r="M24">
        <v>16</v>
      </c>
      <c r="N24" s="16">
        <f t="shared" si="10"/>
        <v>174.19354838709677</v>
      </c>
      <c r="O24" s="34">
        <f>L56+((L57-L56)*(N24-K56))/(K57-K56)</f>
        <v>148.48193746233517</v>
      </c>
      <c r="P24" s="203">
        <v>16</v>
      </c>
      <c r="Q24" s="16">
        <f t="shared" si="4"/>
        <v>63.255476493878646</v>
      </c>
      <c r="R24" s="16">
        <f t="shared" si="5"/>
        <v>79.391325584990824</v>
      </c>
      <c r="T24" s="16">
        <f t="shared" si="11"/>
        <v>51.453722074236232</v>
      </c>
      <c r="U24" s="16">
        <f t="shared" si="12"/>
        <v>105.59457609176718</v>
      </c>
      <c r="W24" s="16">
        <f t="shared" si="18"/>
        <v>52.511727392385986</v>
      </c>
      <c r="X24" s="16">
        <f t="shared" si="19"/>
        <v>105.59457609176718</v>
      </c>
      <c r="Y24">
        <v>16</v>
      </c>
      <c r="Z24" s="16">
        <f t="shared" si="13"/>
        <v>174.19354838709677</v>
      </c>
      <c r="AA24" s="34">
        <f>X56+((X57-X56)*(Z24-W56))/(W57-W56)</f>
        <v>147.98148054827618</v>
      </c>
      <c r="AB24" s="203">
        <v>16</v>
      </c>
      <c r="AC24" s="16">
        <f t="shared" si="6"/>
        <v>64.141396816613849</v>
      </c>
      <c r="AD24" s="16">
        <f t="shared" si="7"/>
        <v>78.987093041955745</v>
      </c>
      <c r="AF24" s="16">
        <f t="shared" si="14"/>
        <v>50.921706572859343</v>
      </c>
      <c r="AG24" s="16">
        <f t="shared" si="8"/>
        <v>105.59457609176717</v>
      </c>
      <c r="AI24" s="16">
        <f t="shared" si="15"/>
        <v>52.13599748466445</v>
      </c>
      <c r="AJ24" s="16">
        <f t="shared" si="9"/>
        <v>105.59457609176717</v>
      </c>
      <c r="AK24">
        <v>16</v>
      </c>
      <c r="AL24" s="16">
        <f t="shared" si="16"/>
        <v>174.19354838709677</v>
      </c>
      <c r="AM24" s="34">
        <f>AJ56+((AJ57-AJ56)*(AL24-AI56))/(AI57-AI56)</f>
        <v>147.7313139294715</v>
      </c>
    </row>
    <row r="25" spans="1:39">
      <c r="A25">
        <v>17</v>
      </c>
      <c r="B25" s="5">
        <v>244</v>
      </c>
      <c r="C25" s="5">
        <v>238</v>
      </c>
      <c r="E25" s="4">
        <v>61.28</v>
      </c>
      <c r="F25" s="4">
        <v>78.69</v>
      </c>
      <c r="H25" s="16">
        <f t="shared" si="20"/>
        <v>52.090251025324598</v>
      </c>
      <c r="I25" s="16">
        <f t="shared" si="21"/>
        <v>99.736425141469752</v>
      </c>
      <c r="K25" s="16">
        <f t="shared" si="17"/>
        <v>52.988827880822704</v>
      </c>
      <c r="L25" s="16">
        <f t="shared" si="3"/>
        <v>99.736425141469752</v>
      </c>
      <c r="M25">
        <v>17</v>
      </c>
      <c r="N25" s="16">
        <f t="shared" si="10"/>
        <v>185.80645161290323</v>
      </c>
      <c r="O25" s="34">
        <f>L60+((L61-L60)*(N25-K60))/(K61-K60)</f>
        <v>151.87005209172946</v>
      </c>
      <c r="P25" s="203">
        <v>17</v>
      </c>
      <c r="Q25" s="16">
        <f t="shared" si="4"/>
        <v>55.255476493878646</v>
      </c>
      <c r="R25" s="16">
        <f t="shared" si="5"/>
        <v>78.391325584990824</v>
      </c>
      <c r="T25" s="16">
        <f t="shared" si="11"/>
        <v>54.821245228565125</v>
      </c>
      <c r="U25" s="16">
        <f t="shared" si="12"/>
        <v>99.736425141469795</v>
      </c>
      <c r="W25" s="16">
        <f t="shared" si="18"/>
        <v>55.879250546714879</v>
      </c>
      <c r="X25" s="16">
        <f t="shared" si="19"/>
        <v>99.736425141469795</v>
      </c>
      <c r="Y25">
        <v>17</v>
      </c>
      <c r="Z25" s="16">
        <f t="shared" si="13"/>
        <v>185.80645161290323</v>
      </c>
      <c r="AA25" s="34">
        <f>X60+((X61-X60)*(Z25-W60))/(W61-W60)</f>
        <v>151.87814833999698</v>
      </c>
      <c r="AB25" s="203">
        <v>17</v>
      </c>
      <c r="AC25" s="16">
        <f t="shared" si="6"/>
        <v>56.141396816613849</v>
      </c>
      <c r="AD25" s="16">
        <f t="shared" si="7"/>
        <v>77.987093041955745</v>
      </c>
      <c r="AF25" s="16">
        <f t="shared" si="14"/>
        <v>54.25061775876766</v>
      </c>
      <c r="AG25" s="16">
        <f t="shared" si="8"/>
        <v>99.73642514146978</v>
      </c>
      <c r="AI25" s="16">
        <f t="shared" si="15"/>
        <v>55.464908670572768</v>
      </c>
      <c r="AJ25" s="16">
        <f t="shared" si="9"/>
        <v>99.73642514146978</v>
      </c>
      <c r="AK25">
        <v>17</v>
      </c>
      <c r="AL25" s="16">
        <f t="shared" si="16"/>
        <v>185.80645161290323</v>
      </c>
      <c r="AM25" s="34">
        <f>AJ60+((AJ61-AJ60)*(AL25-AI60))/(AI61-AI60)</f>
        <v>151.91121203779818</v>
      </c>
    </row>
    <row r="26" spans="1:39">
      <c r="A26">
        <v>18</v>
      </c>
      <c r="B26" s="5">
        <v>240</v>
      </c>
      <c r="C26" s="5">
        <v>245</v>
      </c>
      <c r="E26" s="4">
        <v>57.28</v>
      </c>
      <c r="F26" s="4">
        <v>85.69</v>
      </c>
      <c r="H26" s="16">
        <f t="shared" si="20"/>
        <v>56.239012351544169</v>
      </c>
      <c r="I26" s="16">
        <f t="shared" si="21"/>
        <v>103.07169592084919</v>
      </c>
      <c r="K26" s="16">
        <f t="shared" si="17"/>
        <v>57.137589207042275</v>
      </c>
      <c r="L26" s="16">
        <f t="shared" si="3"/>
        <v>103.07169592084919</v>
      </c>
      <c r="M26">
        <v>18</v>
      </c>
      <c r="N26" s="16">
        <f t="shared" si="10"/>
        <v>197.41935483870969</v>
      </c>
      <c r="O26" s="34">
        <f>L64+((L65-L64)*(N26-K64))/(K65-K64)</f>
        <v>151.69614615734196</v>
      </c>
      <c r="P26" s="203">
        <v>18</v>
      </c>
      <c r="Q26" s="16">
        <f t="shared" si="4"/>
        <v>51.255476493878646</v>
      </c>
      <c r="R26" s="16">
        <f t="shared" si="5"/>
        <v>85.391325584990824</v>
      </c>
      <c r="T26" s="16">
        <f t="shared" si="11"/>
        <v>59.026041167749717</v>
      </c>
      <c r="U26" s="16">
        <f t="shared" si="12"/>
        <v>103.07169592084924</v>
      </c>
      <c r="W26" s="16">
        <f t="shared" si="18"/>
        <v>60.084046485899471</v>
      </c>
      <c r="X26" s="16">
        <f t="shared" si="19"/>
        <v>103.07169592084924</v>
      </c>
      <c r="Y26">
        <v>18</v>
      </c>
      <c r="Z26" s="16">
        <f t="shared" si="13"/>
        <v>197.41935483870969</v>
      </c>
      <c r="AA26" s="34">
        <f>X64+((X65-X64)*(Z26-W64))/(W65-W64)</f>
        <v>151.64866798177033</v>
      </c>
      <c r="AB26" s="203">
        <v>18</v>
      </c>
      <c r="AC26" s="16">
        <f t="shared" si="6"/>
        <v>52.141396816613849</v>
      </c>
      <c r="AD26" s="16">
        <f t="shared" si="7"/>
        <v>84.987093041955745</v>
      </c>
      <c r="AF26" s="16">
        <f t="shared" si="14"/>
        <v>58.46999515139445</v>
      </c>
      <c r="AG26" s="16">
        <f t="shared" si="8"/>
        <v>103.07169592084922</v>
      </c>
      <c r="AI26" s="16">
        <f t="shared" si="15"/>
        <v>59.684286063199558</v>
      </c>
      <c r="AJ26" s="16">
        <f t="shared" si="9"/>
        <v>103.07169592084922</v>
      </c>
      <c r="AK26">
        <v>18</v>
      </c>
      <c r="AL26" s="16">
        <f t="shared" si="16"/>
        <v>197.41935483870969</v>
      </c>
      <c r="AM26" s="34">
        <f>AJ64+((AJ65-AJ64)*(AL26-AI64))/(AI65-AI64)</f>
        <v>151.69983720216609</v>
      </c>
    </row>
    <row r="27" spans="1:39">
      <c r="A27">
        <v>19</v>
      </c>
      <c r="B27" s="5">
        <v>235</v>
      </c>
      <c r="C27" s="5">
        <v>252</v>
      </c>
      <c r="E27" s="4">
        <v>52.28</v>
      </c>
      <c r="F27" s="4">
        <v>92.69</v>
      </c>
      <c r="H27" s="16">
        <f t="shared" si="20"/>
        <v>60.575669868335886</v>
      </c>
      <c r="I27" s="16">
        <f t="shared" si="21"/>
        <v>106.41726598630507</v>
      </c>
      <c r="K27" s="16">
        <f t="shared" si="17"/>
        <v>61.474246723833993</v>
      </c>
      <c r="L27" s="16">
        <f t="shared" si="3"/>
        <v>106.41726598630507</v>
      </c>
      <c r="M27">
        <v>19</v>
      </c>
      <c r="N27" s="16">
        <f t="shared" si="10"/>
        <v>209.03225806451613</v>
      </c>
      <c r="O27" s="34">
        <f>L67+((L68-L67)*(N27-K67))/(K68-K67)</f>
        <v>146.22931844960746</v>
      </c>
      <c r="P27" s="203">
        <v>19</v>
      </c>
      <c r="Q27" s="16">
        <f t="shared" si="4"/>
        <v>46.255476493878646</v>
      </c>
      <c r="R27" s="16">
        <f t="shared" si="5"/>
        <v>92.391325584990824</v>
      </c>
      <c r="T27" s="16">
        <f t="shared" si="11"/>
        <v>63.4052820975663</v>
      </c>
      <c r="U27" s="16">
        <f t="shared" si="12"/>
        <v>106.41726598630511</v>
      </c>
      <c r="W27" s="16">
        <f t="shared" si="18"/>
        <v>64.463287415716053</v>
      </c>
      <c r="X27" s="16">
        <f t="shared" si="19"/>
        <v>106.41726598630511</v>
      </c>
      <c r="Y27">
        <v>19</v>
      </c>
      <c r="Z27" s="16">
        <f t="shared" si="13"/>
        <v>209.03225806451613</v>
      </c>
      <c r="AA27" s="34">
        <f>X67+((X68-X67)*(Z27-W67))/(W68-W67)</f>
        <v>145.46171679924331</v>
      </c>
      <c r="AB27" s="203">
        <v>19</v>
      </c>
      <c r="AC27" s="16">
        <f t="shared" si="6"/>
        <v>47.141396816613849</v>
      </c>
      <c r="AD27" s="16">
        <f t="shared" si="7"/>
        <v>91.987093041955745</v>
      </c>
      <c r="AF27" s="16">
        <f t="shared" si="14"/>
        <v>62.865841247008731</v>
      </c>
      <c r="AG27" s="16">
        <f t="shared" si="8"/>
        <v>106.4172659863051</v>
      </c>
      <c r="AI27" s="16">
        <f t="shared" si="15"/>
        <v>64.080132158813839</v>
      </c>
      <c r="AJ27" s="16">
        <f t="shared" si="9"/>
        <v>106.4172659863051</v>
      </c>
      <c r="AK27">
        <v>19</v>
      </c>
      <c r="AL27" s="16">
        <f t="shared" si="16"/>
        <v>209.03225806451613</v>
      </c>
      <c r="AM27" s="34">
        <f>AJ67+((AJ68-AJ67)*(AL27-AI67))/(AI68-AI67)</f>
        <v>145.88412572748811</v>
      </c>
    </row>
    <row r="28" spans="1:39">
      <c r="A28">
        <v>20</v>
      </c>
      <c r="B28" s="5">
        <v>229</v>
      </c>
      <c r="C28" s="5">
        <v>256</v>
      </c>
      <c r="E28" s="4">
        <v>46.28</v>
      </c>
      <c r="F28" s="4">
        <v>96.69</v>
      </c>
      <c r="H28" s="16">
        <f t="shared" si="20"/>
        <v>64.42221473962141</v>
      </c>
      <c r="I28" s="16">
        <f t="shared" si="21"/>
        <v>107.19512348983045</v>
      </c>
      <c r="K28" s="16">
        <f t="shared" si="17"/>
        <v>65.320791595119516</v>
      </c>
      <c r="L28" s="16">
        <f t="shared" si="3"/>
        <v>107.19512348983045</v>
      </c>
      <c r="M28">
        <v>20</v>
      </c>
      <c r="N28" s="16">
        <f t="shared" si="10"/>
        <v>220.64516129032259</v>
      </c>
      <c r="O28" s="34">
        <f>L70+((L71-L70)*(N28-K70))/(K71-K70)</f>
        <v>136.37891796358358</v>
      </c>
      <c r="P28" s="203">
        <v>20</v>
      </c>
      <c r="Q28" s="16">
        <f t="shared" si="4"/>
        <v>40.255476493878646</v>
      </c>
      <c r="R28" s="16">
        <f t="shared" si="5"/>
        <v>96.391325584990824</v>
      </c>
      <c r="T28" s="16">
        <f t="shared" si="11"/>
        <v>67.333340197779577</v>
      </c>
      <c r="U28" s="16">
        <f t="shared" si="12"/>
        <v>107.19512348983051</v>
      </c>
      <c r="W28" s="16">
        <f t="shared" si="18"/>
        <v>68.391345515929331</v>
      </c>
      <c r="X28" s="16">
        <f t="shared" si="19"/>
        <v>107.19512348983051</v>
      </c>
      <c r="Y28">
        <v>20</v>
      </c>
      <c r="Z28" s="16">
        <f t="shared" si="13"/>
        <v>220.64516129032259</v>
      </c>
      <c r="AA28" s="34">
        <f>X70+((X71-X70)*(Z28-W70))/(W71-W70)</f>
        <v>137.13435826202223</v>
      </c>
      <c r="AB28" s="203">
        <v>20</v>
      </c>
      <c r="AC28" s="16">
        <f t="shared" si="6"/>
        <v>41.141396816613849</v>
      </c>
      <c r="AD28" s="16">
        <f t="shared" si="7"/>
        <v>95.987093041955745</v>
      </c>
      <c r="AF28" s="16">
        <f t="shared" si="14"/>
        <v>66.79935645042238</v>
      </c>
      <c r="AG28" s="16">
        <f t="shared" si="8"/>
        <v>107.19512348983049</v>
      </c>
      <c r="AI28" s="16">
        <f t="shared" si="15"/>
        <v>68.013647362227488</v>
      </c>
      <c r="AJ28" s="16">
        <f t="shared" si="9"/>
        <v>107.19512348983049</v>
      </c>
      <c r="AK28">
        <v>20</v>
      </c>
      <c r="AL28" s="16">
        <f t="shared" si="16"/>
        <v>220.64516129032259</v>
      </c>
      <c r="AM28" s="34">
        <f>AJ70+((AJ71-AJ70)*(AL28-AI70))/(AI71-AI70)</f>
        <v>136.84003837358753</v>
      </c>
    </row>
    <row r="29" spans="1:39">
      <c r="A29">
        <v>21</v>
      </c>
      <c r="B29" s="5">
        <v>224</v>
      </c>
      <c r="C29" s="5">
        <v>261</v>
      </c>
      <c r="E29" s="4">
        <v>41.28</v>
      </c>
      <c r="F29" s="4">
        <v>101.69</v>
      </c>
      <c r="H29" s="16">
        <f t="shared" si="20"/>
        <v>67.905817551893179</v>
      </c>
      <c r="I29" s="16">
        <f t="shared" si="21"/>
        <v>109.74923462147697</v>
      </c>
      <c r="K29" s="16">
        <f t="shared" si="17"/>
        <v>68.804394407391285</v>
      </c>
      <c r="L29" s="16">
        <f t="shared" si="3"/>
        <v>109.74923462147697</v>
      </c>
      <c r="M29">
        <v>21</v>
      </c>
      <c r="N29" s="16">
        <f t="shared" si="10"/>
        <v>232.25806451612902</v>
      </c>
      <c r="O29" s="34">
        <f>L73+((L74-L73)*(N29-K73))/(K74-K73)</f>
        <v>137.07049623569836</v>
      </c>
      <c r="P29" s="203">
        <v>21</v>
      </c>
      <c r="Q29" s="16">
        <f t="shared" si="4"/>
        <v>35.255476493878646</v>
      </c>
      <c r="R29" s="16">
        <f t="shared" si="5"/>
        <v>101.39132558499082</v>
      </c>
      <c r="T29" s="16">
        <f t="shared" si="11"/>
        <v>70.826573402974347</v>
      </c>
      <c r="U29" s="16">
        <f t="shared" si="12"/>
        <v>109.74923462147703</v>
      </c>
      <c r="W29" s="16">
        <f t="shared" si="18"/>
        <v>71.8845787211241</v>
      </c>
      <c r="X29" s="16">
        <f t="shared" si="19"/>
        <v>109.74923462147703</v>
      </c>
      <c r="Y29">
        <v>21</v>
      </c>
      <c r="Z29" s="16">
        <f t="shared" si="13"/>
        <v>232.25806451612902</v>
      </c>
      <c r="AA29" s="34">
        <f>X73+((X74-X73)*(Z29-W73))/(W74-W73)</f>
        <v>136.69232990188891</v>
      </c>
      <c r="AB29" s="203">
        <v>21</v>
      </c>
      <c r="AC29" s="16">
        <f t="shared" si="6"/>
        <v>36.141396816613849</v>
      </c>
      <c r="AD29" s="16">
        <f t="shared" si="7"/>
        <v>100.98709304195575</v>
      </c>
      <c r="AF29" s="16">
        <f t="shared" si="14"/>
        <v>70.308658871736853</v>
      </c>
      <c r="AG29" s="16">
        <f t="shared" si="8"/>
        <v>109.74923462147702</v>
      </c>
      <c r="AI29" s="16">
        <f t="shared" si="15"/>
        <v>71.522949783541961</v>
      </c>
      <c r="AJ29" s="16">
        <f t="shared" si="9"/>
        <v>109.74923462147702</v>
      </c>
      <c r="AK29">
        <v>21</v>
      </c>
      <c r="AL29" s="16">
        <f t="shared" si="16"/>
        <v>232.25806451612902</v>
      </c>
      <c r="AM29" s="34">
        <f>AJ73+((AJ74-AJ73)*(AL29-AI73))/(AI74-AI73)</f>
        <v>136.81421757435575</v>
      </c>
    </row>
    <row r="30" spans="1:39">
      <c r="A30">
        <v>22</v>
      </c>
      <c r="B30" s="5">
        <v>217</v>
      </c>
      <c r="C30" s="5">
        <v>266</v>
      </c>
      <c r="E30" s="4">
        <v>34.28</v>
      </c>
      <c r="F30" s="4">
        <v>106.69</v>
      </c>
      <c r="H30" s="16">
        <f t="shared" si="20"/>
        <v>72.187543266144601</v>
      </c>
      <c r="I30" s="16">
        <f t="shared" si="21"/>
        <v>112.06192261424037</v>
      </c>
      <c r="K30" s="16">
        <f t="shared" si="17"/>
        <v>73.086120121642708</v>
      </c>
      <c r="L30" s="16">
        <f t="shared" si="3"/>
        <v>112.06192261424037</v>
      </c>
      <c r="M30">
        <v>22</v>
      </c>
      <c r="N30" s="16">
        <f t="shared" si="10"/>
        <v>243.87096774193549</v>
      </c>
      <c r="O30" s="34">
        <f>L76+((L77-L76)*(N30-K76))/(K77-K76)</f>
        <v>133.45560522183391</v>
      </c>
      <c r="P30" s="203">
        <v>22</v>
      </c>
      <c r="Q30" s="16">
        <f t="shared" si="4"/>
        <v>28.25547649387865</v>
      </c>
      <c r="R30" s="16">
        <f t="shared" si="5"/>
        <v>106.39132558499082</v>
      </c>
      <c r="T30" s="16">
        <f t="shared" si="11"/>
        <v>75.126692076867172</v>
      </c>
      <c r="U30" s="16">
        <f t="shared" si="12"/>
        <v>112.06192261424044</v>
      </c>
      <c r="W30" s="16">
        <f t="shared" si="18"/>
        <v>76.184697395016926</v>
      </c>
      <c r="X30" s="16">
        <f t="shared" si="19"/>
        <v>112.06192261424044</v>
      </c>
      <c r="Y30">
        <v>22</v>
      </c>
      <c r="Z30" s="16">
        <f t="shared" si="13"/>
        <v>243.87096774193549</v>
      </c>
      <c r="AA30" s="34">
        <f>X76+((X77-X76)*(Z30-W76))/(W77-W76)</f>
        <v>132.40444652335381</v>
      </c>
      <c r="AB30" s="203">
        <v>22</v>
      </c>
      <c r="AC30" s="16">
        <f t="shared" si="6"/>
        <v>29.141396816613849</v>
      </c>
      <c r="AD30" s="16">
        <f t="shared" si="7"/>
        <v>105.98709304195575</v>
      </c>
      <c r="AF30" s="16">
        <f t="shared" si="14"/>
        <v>74.626288726657194</v>
      </c>
      <c r="AG30" s="16">
        <f t="shared" si="8"/>
        <v>112.06192261424044</v>
      </c>
      <c r="AI30" s="16">
        <f t="shared" si="15"/>
        <v>75.840579638462302</v>
      </c>
      <c r="AJ30" s="16">
        <f t="shared" si="9"/>
        <v>112.06192261424044</v>
      </c>
      <c r="AK30">
        <v>22</v>
      </c>
      <c r="AL30" s="16">
        <f t="shared" si="16"/>
        <v>243.87096774193549</v>
      </c>
      <c r="AM30" s="34">
        <f>AJ76+((AJ77-AJ76)*(AL30-AI76))/(AI77-AI76)</f>
        <v>132.6972387079887</v>
      </c>
    </row>
    <row r="31" spans="1:39">
      <c r="A31">
        <v>23</v>
      </c>
      <c r="B31" s="5">
        <v>209</v>
      </c>
      <c r="C31" s="5">
        <v>270</v>
      </c>
      <c r="E31" s="4">
        <v>26.28</v>
      </c>
      <c r="F31" s="4">
        <v>110.69</v>
      </c>
      <c r="H31" s="16">
        <f t="shared" si="20"/>
        <v>76.64413025547627</v>
      </c>
      <c r="I31" s="16">
        <f t="shared" si="21"/>
        <v>113.76693060815168</v>
      </c>
      <c r="K31" s="16">
        <f t="shared" si="17"/>
        <v>77.542707110974376</v>
      </c>
      <c r="L31" s="16">
        <f t="shared" si="3"/>
        <v>113.76693060815168</v>
      </c>
      <c r="M31">
        <v>23</v>
      </c>
      <c r="N31" s="16">
        <f t="shared" si="10"/>
        <v>255.48387096774195</v>
      </c>
      <c r="O31" s="34">
        <f>L79+((L80-L79)*(N31-K79))/(K80-K79)</f>
        <v>124.72976042318274</v>
      </c>
      <c r="P31" s="203">
        <v>23</v>
      </c>
      <c r="Q31" s="16">
        <f t="shared" si="4"/>
        <v>20.25547649387865</v>
      </c>
      <c r="R31" s="16">
        <f t="shared" si="5"/>
        <v>110.39132558499082</v>
      </c>
      <c r="T31" s="16">
        <f t="shared" si="11"/>
        <v>79.602572382579339</v>
      </c>
      <c r="U31" s="16">
        <f t="shared" si="12"/>
        <v>113.76693060815174</v>
      </c>
      <c r="W31" s="16">
        <f t="shared" si="18"/>
        <v>80.660577700729092</v>
      </c>
      <c r="X31" s="16">
        <f t="shared" si="19"/>
        <v>113.76693060815174</v>
      </c>
      <c r="Y31">
        <v>23</v>
      </c>
      <c r="Z31" s="16">
        <f t="shared" si="13"/>
        <v>255.48387096774195</v>
      </c>
      <c r="AA31" s="34">
        <f>X80+((X81-X80)*(Z31-W80))/(W81-W80)</f>
        <v>122.45479905844722</v>
      </c>
      <c r="AB31" s="203">
        <v>23</v>
      </c>
      <c r="AC31" s="16">
        <f t="shared" si="6"/>
        <v>21.141396816613849</v>
      </c>
      <c r="AD31" s="16">
        <f t="shared" si="7"/>
        <v>109.98709304195575</v>
      </c>
      <c r="AF31" s="16">
        <f t="shared" si="14"/>
        <v>79.119480104088623</v>
      </c>
      <c r="AG31" s="16">
        <f t="shared" si="8"/>
        <v>113.76693060815174</v>
      </c>
      <c r="AI31" s="16">
        <f>(360-$AF$9)+AF31</f>
        <v>80.333771015893731</v>
      </c>
      <c r="AJ31" s="16">
        <f t="shared" si="9"/>
        <v>113.76693060815174</v>
      </c>
      <c r="AK31">
        <v>23</v>
      </c>
      <c r="AL31" s="16">
        <f t="shared" si="16"/>
        <v>255.48387096774195</v>
      </c>
      <c r="AM31" s="34">
        <f>AJ80+((AJ81-AJ80)*(AL31-AI80))/(AI81-AI80)</f>
        <v>122.7367158143809</v>
      </c>
    </row>
    <row r="32" spans="1:39">
      <c r="A32">
        <v>24</v>
      </c>
      <c r="B32" s="5">
        <v>201</v>
      </c>
      <c r="C32" s="5">
        <v>274</v>
      </c>
      <c r="E32" s="4">
        <v>18.28</v>
      </c>
      <c r="F32" s="4">
        <v>114.69</v>
      </c>
      <c r="H32" s="16">
        <f t="shared" si="20"/>
        <v>80.944018273285906</v>
      </c>
      <c r="I32" s="16">
        <f t="shared" si="21"/>
        <v>116.13765323959323</v>
      </c>
      <c r="K32" s="16">
        <f t="shared" si="17"/>
        <v>81.842595128784012</v>
      </c>
      <c r="L32" s="16">
        <f t="shared" si="3"/>
        <v>116.13765323959323</v>
      </c>
      <c r="M32">
        <v>24</v>
      </c>
      <c r="N32" s="16">
        <f t="shared" si="10"/>
        <v>267.09677419354841</v>
      </c>
      <c r="O32" s="34">
        <f>L82+((L83-L82)*(N32-K82))/(K83-K82)</f>
        <v>112.2665034338156</v>
      </c>
      <c r="P32" s="203">
        <v>24</v>
      </c>
      <c r="Q32" s="16">
        <f t="shared" si="4"/>
        <v>12.25547649387865</v>
      </c>
      <c r="R32" s="16">
        <f t="shared" si="5"/>
        <v>114.39132558499082</v>
      </c>
      <c r="T32" s="16">
        <f t="shared" si="11"/>
        <v>83.884861370467632</v>
      </c>
      <c r="U32" s="16">
        <f t="shared" si="12"/>
        <v>116.13765323959329</v>
      </c>
      <c r="W32" s="16">
        <f t="shared" si="18"/>
        <v>84.942866688617386</v>
      </c>
      <c r="X32" s="16">
        <f t="shared" si="19"/>
        <v>116.13765323959329</v>
      </c>
      <c r="Y32">
        <v>24</v>
      </c>
      <c r="Z32" s="16">
        <f>(360/$Y$39)*(Y32-1)</f>
        <v>267.09677419354841</v>
      </c>
      <c r="AA32" s="34">
        <f>X83+((X84-X83)*(Z32-W83))/(W84-W83)</f>
        <v>108.30701825822676</v>
      </c>
      <c r="AB32" s="203">
        <v>24</v>
      </c>
      <c r="AC32" s="16">
        <f t="shared" ref="AC32:AC95" si="22">E32-$Z$87</f>
        <v>13.141396816613849</v>
      </c>
      <c r="AD32" s="16">
        <f t="shared" ref="AD32:AD95" si="23">F32-$AA$87</f>
        <v>113.98709304195575</v>
      </c>
      <c r="AF32" s="16">
        <f t="shared" si="14"/>
        <v>83.423492118729385</v>
      </c>
      <c r="AG32" s="16">
        <f t="shared" si="8"/>
        <v>116.13765323959329</v>
      </c>
      <c r="AI32" s="16">
        <f t="shared" si="15"/>
        <v>84.637783030534493</v>
      </c>
      <c r="AJ32" s="16">
        <f t="shared" si="9"/>
        <v>116.13765323959329</v>
      </c>
      <c r="AK32">
        <v>24</v>
      </c>
      <c r="AL32" s="16">
        <f t="shared" si="16"/>
        <v>267.09677419354841</v>
      </c>
      <c r="AM32" s="34">
        <f>AJ83+((AJ84-AJ83)*(AL32-AI83))/(AI84-AI83)</f>
        <v>109.28016722713447</v>
      </c>
    </row>
    <row r="33" spans="1:39">
      <c r="A33">
        <v>25</v>
      </c>
      <c r="B33" s="5">
        <v>193</v>
      </c>
      <c r="C33" s="5">
        <v>277</v>
      </c>
      <c r="E33" s="4">
        <v>10.28</v>
      </c>
      <c r="F33" s="4">
        <v>117.69</v>
      </c>
      <c r="H33" s="16">
        <f t="shared" si="20"/>
        <v>85.007991597476035</v>
      </c>
      <c r="I33" s="16">
        <f t="shared" si="21"/>
        <v>118.13811620302738</v>
      </c>
      <c r="K33" s="16">
        <f t="shared" si="17"/>
        <v>85.906568452974142</v>
      </c>
      <c r="L33" s="16">
        <f t="shared" si="3"/>
        <v>118.13811620302738</v>
      </c>
      <c r="M33">
        <v>25</v>
      </c>
      <c r="N33" s="16">
        <f t="shared" si="10"/>
        <v>278.70967741935488</v>
      </c>
      <c r="O33" s="34">
        <f>L85+((L86-L85)*(N33-K85))/(K86-K85)</f>
        <v>102.7627564377088</v>
      </c>
      <c r="P33" s="203">
        <v>25</v>
      </c>
      <c r="Q33" s="16">
        <f t="shared" si="4"/>
        <v>4.255476493878648</v>
      </c>
      <c r="R33" s="16">
        <f t="shared" si="5"/>
        <v>117.39132558499082</v>
      </c>
      <c r="T33" s="16">
        <f t="shared" si="11"/>
        <v>87.923917076782516</v>
      </c>
      <c r="U33" s="16">
        <f t="shared" si="12"/>
        <v>118.13811620302744</v>
      </c>
      <c r="W33" s="16">
        <f t="shared" si="18"/>
        <v>88.981922394932269</v>
      </c>
      <c r="X33" s="16">
        <f t="shared" si="19"/>
        <v>118.13811620302744</v>
      </c>
      <c r="Y33">
        <v>25</v>
      </c>
      <c r="Z33" s="16">
        <f t="shared" si="13"/>
        <v>278.70967741935488</v>
      </c>
      <c r="AA33" s="34">
        <f>X86+((X87-X86)*(Z33-W86))/(W87-W86)</f>
        <v>102.26017846073792</v>
      </c>
      <c r="AB33" s="203">
        <v>25</v>
      </c>
      <c r="AC33" s="16">
        <f t="shared" si="22"/>
        <v>5.1413968166138462</v>
      </c>
      <c r="AD33" s="16">
        <f t="shared" si="23"/>
        <v>116.98709304195575</v>
      </c>
      <c r="AF33" s="16">
        <f t="shared" si="14"/>
        <v>87.483560850718831</v>
      </c>
      <c r="AG33" s="16">
        <f t="shared" si="8"/>
        <v>118.13811620302744</v>
      </c>
      <c r="AI33" s="16">
        <f t="shared" si="15"/>
        <v>88.697851762523939</v>
      </c>
      <c r="AJ33" s="16">
        <f t="shared" si="9"/>
        <v>118.13811620302744</v>
      </c>
      <c r="AK33">
        <v>25</v>
      </c>
      <c r="AL33" s="16">
        <f t="shared" si="16"/>
        <v>278.70967741935488</v>
      </c>
      <c r="AM33" s="34">
        <f>AJ86+((AJ87-AJ86)*(AL33-AI86))/(AI87-AI86)</f>
        <v>102.02813411486875</v>
      </c>
    </row>
    <row r="34" spans="1:39">
      <c r="A34">
        <v>26</v>
      </c>
      <c r="B34" s="5">
        <v>184</v>
      </c>
      <c r="C34" s="5">
        <v>280</v>
      </c>
      <c r="E34" s="4">
        <v>1.28</v>
      </c>
      <c r="F34" s="4">
        <v>120.69</v>
      </c>
      <c r="H34" s="16">
        <f t="shared" si="20"/>
        <v>89.392361850685319</v>
      </c>
      <c r="I34" s="16">
        <f t="shared" si="21"/>
        <v>120.69678744689107</v>
      </c>
      <c r="K34" s="16">
        <f t="shared" si="17"/>
        <v>90.290938706183425</v>
      </c>
      <c r="L34" s="16">
        <f t="shared" si="3"/>
        <v>120.69678744689107</v>
      </c>
      <c r="M34">
        <v>26</v>
      </c>
      <c r="N34" s="16">
        <f t="shared" si="10"/>
        <v>290.32258064516128</v>
      </c>
      <c r="O34" s="34">
        <f>L88+((L89-L88)*(N34-K88))/(K89-K88)</f>
        <v>98.489862673485618</v>
      </c>
      <c r="P34" s="203">
        <v>26</v>
      </c>
      <c r="Q34" s="16">
        <f t="shared" si="4"/>
        <v>-4.7445235061213511</v>
      </c>
      <c r="R34" s="16">
        <f t="shared" si="5"/>
        <v>120.39132558499082</v>
      </c>
      <c r="T34" s="16">
        <f t="shared" si="11"/>
        <v>92.256811873227221</v>
      </c>
      <c r="U34" s="16">
        <f t="shared" si="12"/>
        <v>120.69678744689112</v>
      </c>
      <c r="W34" s="16">
        <f t="shared" si="18"/>
        <v>93.314817191376974</v>
      </c>
      <c r="X34" s="16">
        <f t="shared" si="19"/>
        <v>120.69678744689112</v>
      </c>
      <c r="Y34">
        <v>26</v>
      </c>
      <c r="Z34" s="16">
        <f t="shared" si="13"/>
        <v>290.32258064516128</v>
      </c>
      <c r="AA34" s="34">
        <f>X88+((X89-X88)*(Z34-W88))/(W89-W88)</f>
        <v>98.764032764345444</v>
      </c>
      <c r="AB34" s="203">
        <v>26</v>
      </c>
      <c r="AC34" s="16">
        <f t="shared" si="22"/>
        <v>-3.8586031833861529</v>
      </c>
      <c r="AD34" s="16">
        <f t="shared" si="23"/>
        <v>119.98709304195575</v>
      </c>
      <c r="AF34" s="16">
        <f t="shared" si="14"/>
        <v>91.841910717198218</v>
      </c>
      <c r="AG34" s="16">
        <f t="shared" si="8"/>
        <v>120.69678744689114</v>
      </c>
      <c r="AI34" s="16">
        <f t="shared" si="15"/>
        <v>93.056201629003326</v>
      </c>
      <c r="AJ34" s="16">
        <f t="shared" si="9"/>
        <v>120.69678744689114</v>
      </c>
      <c r="AK34">
        <v>26</v>
      </c>
      <c r="AL34" s="16">
        <f t="shared" si="16"/>
        <v>290.32258064516128</v>
      </c>
      <c r="AM34" s="34">
        <f>AJ88+((AJ89-AJ88)*(AL34-AI88))/(AI89-AI88)</f>
        <v>98.715838888453177</v>
      </c>
    </row>
    <row r="35" spans="1:39">
      <c r="A35">
        <v>27</v>
      </c>
      <c r="B35" s="5">
        <v>176</v>
      </c>
      <c r="C35" s="5">
        <v>281</v>
      </c>
      <c r="E35" s="4">
        <v>-6.72</v>
      </c>
      <c r="F35" s="4">
        <v>121.69</v>
      </c>
      <c r="H35" s="16">
        <f t="shared" si="20"/>
        <v>93.160793591693292</v>
      </c>
      <c r="I35" s="16">
        <f t="shared" si="21"/>
        <v>121.87540564035059</v>
      </c>
      <c r="K35" s="16">
        <f t="shared" si="17"/>
        <v>94.059370447191398</v>
      </c>
      <c r="L35" s="16">
        <f t="shared" si="3"/>
        <v>121.87540564035059</v>
      </c>
      <c r="M35">
        <v>27</v>
      </c>
      <c r="N35" s="16">
        <f t="shared" si="10"/>
        <v>301.93548387096774</v>
      </c>
      <c r="O35" s="34">
        <f>L90+((L91-L90)*(N35-K90))/(K91-K90)</f>
        <v>97.196600718035455</v>
      </c>
      <c r="P35" s="203">
        <v>27</v>
      </c>
      <c r="Q35" s="16">
        <f t="shared" si="4"/>
        <v>-12.74452350612135</v>
      </c>
      <c r="R35" s="16">
        <f t="shared" si="5"/>
        <v>121.39132558499082</v>
      </c>
      <c r="T35" s="16">
        <f t="shared" si="11"/>
        <v>95.993362017482397</v>
      </c>
      <c r="U35" s="16">
        <f t="shared" si="12"/>
        <v>121.87540564035065</v>
      </c>
      <c r="W35" s="16">
        <f t="shared" si="18"/>
        <v>97.05136733563215</v>
      </c>
      <c r="X35" s="16">
        <f t="shared" si="19"/>
        <v>121.87540564035065</v>
      </c>
      <c r="Y35">
        <v>27</v>
      </c>
      <c r="Z35" s="16">
        <f t="shared" si="13"/>
        <v>301.93548387096774</v>
      </c>
      <c r="AA35" s="34">
        <f>X91+((X92-X91)*(Z35-W91))/(W92-W91)</f>
        <v>103.66020422111225</v>
      </c>
      <c r="AB35" s="203">
        <v>27</v>
      </c>
      <c r="AC35" s="16">
        <f t="shared" si="22"/>
        <v>-11.858603183386153</v>
      </c>
      <c r="AD35" s="16">
        <f t="shared" si="23"/>
        <v>120.98709304195575</v>
      </c>
      <c r="AF35" s="16">
        <f t="shared" si="14"/>
        <v>95.597990067281785</v>
      </c>
      <c r="AG35" s="16">
        <f t="shared" si="8"/>
        <v>121.87540564035066</v>
      </c>
      <c r="AI35" s="16">
        <f t="shared" si="15"/>
        <v>96.812280979086893</v>
      </c>
      <c r="AJ35" s="16">
        <f t="shared" si="9"/>
        <v>121.87540564035066</v>
      </c>
      <c r="AK35">
        <v>27</v>
      </c>
      <c r="AL35" s="16">
        <f t="shared" si="16"/>
        <v>301.93548387096774</v>
      </c>
      <c r="AM35" s="34">
        <f>AJ92+((AJ93-AJ92)*(AL35-AI92))/(AI93-AI92)</f>
        <v>102.72966596658019</v>
      </c>
    </row>
    <row r="36" spans="1:39">
      <c r="A36">
        <v>28</v>
      </c>
      <c r="B36" s="5">
        <v>168</v>
      </c>
      <c r="C36" s="5">
        <v>279</v>
      </c>
      <c r="E36" s="4">
        <v>-14.72</v>
      </c>
      <c r="F36" s="4">
        <v>119.69</v>
      </c>
      <c r="H36" s="16">
        <f t="shared" si="20"/>
        <v>97.011278270642123</v>
      </c>
      <c r="I36" s="16">
        <f t="shared" si="21"/>
        <v>120.59176796116724</v>
      </c>
      <c r="K36" s="16">
        <f t="shared" si="17"/>
        <v>97.909855126140229</v>
      </c>
      <c r="L36" s="16">
        <f t="shared" si="3"/>
        <v>120.59176796116724</v>
      </c>
      <c r="M36">
        <v>28</v>
      </c>
      <c r="N36" s="16">
        <f t="shared" si="10"/>
        <v>313.54838709677421</v>
      </c>
      <c r="O36" s="34">
        <f>L94+((L95-L94)*(N36-K94))/(K95-K94)</f>
        <v>118.3957804178449</v>
      </c>
      <c r="P36" s="203">
        <v>28</v>
      </c>
      <c r="Q36" s="16">
        <f t="shared" si="4"/>
        <v>-20.744523506121354</v>
      </c>
      <c r="R36" s="16">
        <f t="shared" si="5"/>
        <v>119.39132558499082</v>
      </c>
      <c r="T36" s="16">
        <f t="shared" si="11"/>
        <v>99.856869995673421</v>
      </c>
      <c r="U36" s="16">
        <f t="shared" si="12"/>
        <v>120.59176796116729</v>
      </c>
      <c r="W36" s="16">
        <f t="shared" si="18"/>
        <v>100.91487531382317</v>
      </c>
      <c r="X36" s="16">
        <f t="shared" si="19"/>
        <v>120.59176796116729</v>
      </c>
      <c r="Y36">
        <v>28</v>
      </c>
      <c r="Z36" s="16">
        <f t="shared" si="13"/>
        <v>313.54838709677421</v>
      </c>
      <c r="AA36" s="34">
        <f>X95+((X96-X95)*(Z36-W95))/(W96-W95)</f>
        <v>121.14039423580539</v>
      </c>
      <c r="AB36" s="203">
        <v>28</v>
      </c>
      <c r="AC36" s="16">
        <f t="shared" si="22"/>
        <v>-19.858603183386155</v>
      </c>
      <c r="AD36" s="16">
        <f t="shared" si="23"/>
        <v>118.98709304195575</v>
      </c>
      <c r="AF36" s="16">
        <f t="shared" si="14"/>
        <v>99.475168883712428</v>
      </c>
      <c r="AG36" s="16">
        <f t="shared" si="8"/>
        <v>120.59176796116731</v>
      </c>
      <c r="AI36" s="16">
        <f t="shared" si="15"/>
        <v>100.68945979551754</v>
      </c>
      <c r="AJ36" s="16">
        <f t="shared" si="9"/>
        <v>120.59176796116731</v>
      </c>
      <c r="AK36">
        <v>28</v>
      </c>
      <c r="AL36" s="16">
        <f t="shared" si="16"/>
        <v>313.54838709677421</v>
      </c>
      <c r="AM36" s="34">
        <f>AJ95+((AJ96-AJ95)*(AL36-AI95))/(AI96-AI95)</f>
        <v>120.59338984941755</v>
      </c>
    </row>
    <row r="37" spans="1:39">
      <c r="A37">
        <v>29</v>
      </c>
      <c r="B37" s="5">
        <v>160</v>
      </c>
      <c r="C37" s="5">
        <v>280</v>
      </c>
      <c r="E37" s="4">
        <v>-22.72</v>
      </c>
      <c r="F37" s="4">
        <v>120.69</v>
      </c>
      <c r="H37" s="16">
        <f t="shared" si="20"/>
        <v>100.66121133144036</v>
      </c>
      <c r="I37" s="16">
        <f t="shared" si="21"/>
        <v>122.80991205924707</v>
      </c>
      <c r="K37" s="16">
        <f t="shared" si="17"/>
        <v>101.55978818693846</v>
      </c>
      <c r="L37" s="16">
        <f t="shared" si="3"/>
        <v>122.80991205924707</v>
      </c>
      <c r="M37">
        <v>29</v>
      </c>
      <c r="N37" s="16">
        <f t="shared" si="10"/>
        <v>325.16129032258067</v>
      </c>
      <c r="O37" s="34">
        <f>L97+((L98-L97)*(N37-K97))/(K98-K97)</f>
        <v>131.45356001134616</v>
      </c>
      <c r="P37" s="203">
        <v>29</v>
      </c>
      <c r="Q37" s="16">
        <f t="shared" si="4"/>
        <v>-28.74452350612135</v>
      </c>
      <c r="R37" s="16">
        <f t="shared" si="5"/>
        <v>120.39132558499082</v>
      </c>
      <c r="T37" s="16">
        <f t="shared" si="11"/>
        <v>103.42848779929068</v>
      </c>
      <c r="U37" s="16">
        <f t="shared" si="12"/>
        <v>122.80991205924713</v>
      </c>
      <c r="W37" s="16">
        <f t="shared" si="18"/>
        <v>104.48649311744043</v>
      </c>
      <c r="X37" s="16">
        <f t="shared" si="19"/>
        <v>122.80991205924713</v>
      </c>
      <c r="Y37">
        <v>29</v>
      </c>
      <c r="Z37" s="16">
        <f t="shared" si="13"/>
        <v>325.16129032258067</v>
      </c>
      <c r="AA37" s="34">
        <f>X98+((X99-X98)*(Z37-W98))/(W99-W98)</f>
        <v>132.87594992154371</v>
      </c>
      <c r="AB37" s="203">
        <v>29</v>
      </c>
      <c r="AC37" s="16">
        <f t="shared" si="22"/>
        <v>-27.858603183386151</v>
      </c>
      <c r="AD37" s="16">
        <f t="shared" si="23"/>
        <v>119.98709304195575</v>
      </c>
      <c r="AF37" s="16">
        <f t="shared" si="14"/>
        <v>103.07133715175902</v>
      </c>
      <c r="AG37" s="16">
        <f t="shared" si="8"/>
        <v>122.80991205924715</v>
      </c>
      <c r="AI37" s="16">
        <f t="shared" si="15"/>
        <v>104.28562806356413</v>
      </c>
      <c r="AJ37" s="16">
        <f t="shared" si="9"/>
        <v>122.80991205924715</v>
      </c>
      <c r="AK37">
        <v>29</v>
      </c>
      <c r="AL37" s="16">
        <f t="shared" si="16"/>
        <v>325.16129032258067</v>
      </c>
      <c r="AM37" s="34">
        <f>AJ98+((AJ99-AJ98)*(AL37-AI98))/(AI99-AI98)</f>
        <v>132.63033434611944</v>
      </c>
    </row>
    <row r="38" spans="1:39">
      <c r="A38">
        <v>30</v>
      </c>
      <c r="B38" s="5">
        <v>153</v>
      </c>
      <c r="C38" s="5">
        <v>279</v>
      </c>
      <c r="E38" s="4">
        <v>-29.72</v>
      </c>
      <c r="F38" s="4">
        <v>119.69</v>
      </c>
      <c r="H38" s="16">
        <f t="shared" si="20"/>
        <v>103.94497234192463</v>
      </c>
      <c r="I38" s="16">
        <f t="shared" si="21"/>
        <v>123.32467109220279</v>
      </c>
      <c r="K38" s="16">
        <f t="shared" si="17"/>
        <v>104.84354919742273</v>
      </c>
      <c r="L38" s="16">
        <f t="shared" si="3"/>
        <v>123.32467109220279</v>
      </c>
      <c r="M38">
        <v>30</v>
      </c>
      <c r="N38" s="16">
        <f t="shared" si="10"/>
        <v>336.77419354838713</v>
      </c>
      <c r="O38" s="34">
        <f>L101+((L102-L101)*(N38-K101))/(K102-K101)</f>
        <v>144.16492899567081</v>
      </c>
      <c r="P38" s="203">
        <v>30</v>
      </c>
      <c r="Q38" s="16">
        <f t="shared" si="4"/>
        <v>-35.744523506121354</v>
      </c>
      <c r="R38" s="16">
        <f t="shared" si="5"/>
        <v>119.39132558499082</v>
      </c>
      <c r="T38" s="16">
        <f t="shared" si="11"/>
        <v>106.66715422063341</v>
      </c>
      <c r="U38" s="16">
        <f t="shared" si="12"/>
        <v>123.32467109220285</v>
      </c>
      <c r="W38" s="16">
        <f t="shared" si="18"/>
        <v>107.72515953878316</v>
      </c>
      <c r="X38" s="16">
        <f t="shared" si="19"/>
        <v>123.32467109220285</v>
      </c>
      <c r="Y38">
        <v>30</v>
      </c>
      <c r="Z38" s="16">
        <f t="shared" si="13"/>
        <v>336.77419354838713</v>
      </c>
      <c r="AA38" s="34">
        <f>X101+((X102-X101)*(Z38-W101))/(W102-W101)</f>
        <v>144.70307509147474</v>
      </c>
      <c r="AB38" s="203">
        <v>30</v>
      </c>
      <c r="AC38" s="16">
        <f t="shared" si="22"/>
        <v>-34.858603183386151</v>
      </c>
      <c r="AD38" s="16">
        <f t="shared" si="23"/>
        <v>118.98709304195575</v>
      </c>
      <c r="AF38" s="16">
        <f t="shared" si="14"/>
        <v>106.3285378840142</v>
      </c>
      <c r="AG38" s="16">
        <f t="shared" si="8"/>
        <v>123.32467109220288</v>
      </c>
      <c r="AI38" s="16">
        <f t="shared" si="15"/>
        <v>107.5428287958193</v>
      </c>
      <c r="AJ38" s="16">
        <f t="shared" si="9"/>
        <v>123.32467109220288</v>
      </c>
      <c r="AK38">
        <v>30</v>
      </c>
      <c r="AL38" s="16">
        <f t="shared" si="16"/>
        <v>336.77419354838713</v>
      </c>
      <c r="AM38" s="34">
        <f>AJ101+((AJ102-AJ101)*(AL38-AI101))/(AI102-AI101)</f>
        <v>144.61662235509195</v>
      </c>
    </row>
    <row r="39" spans="1:39">
      <c r="A39">
        <v>31</v>
      </c>
      <c r="B39" s="5">
        <v>145</v>
      </c>
      <c r="C39" s="5">
        <v>278</v>
      </c>
      <c r="E39" s="4">
        <v>-37.72</v>
      </c>
      <c r="F39" s="4">
        <v>118.69</v>
      </c>
      <c r="H39" s="16">
        <f t="shared" si="20"/>
        <v>107.63039605322415</v>
      </c>
      <c r="I39" s="16">
        <f t="shared" si="21"/>
        <v>124.53961016479857</v>
      </c>
      <c r="K39" s="16">
        <f t="shared" si="17"/>
        <v>108.52897290872225</v>
      </c>
      <c r="L39" s="16">
        <f t="shared" si="3"/>
        <v>124.53961016479857</v>
      </c>
      <c r="M39">
        <v>31</v>
      </c>
      <c r="N39" s="16">
        <f t="shared" si="10"/>
        <v>348.38709677419354</v>
      </c>
      <c r="O39" s="34">
        <f>L104+((L105-L104)*(N39-K104))/(K105-K104)</f>
        <v>147.48341602441349</v>
      </c>
      <c r="P39" s="203">
        <v>31</v>
      </c>
      <c r="Q39" s="16">
        <f t="shared" si="4"/>
        <v>-43.744523506121354</v>
      </c>
      <c r="R39" s="16">
        <f t="shared" si="5"/>
        <v>118.39132558499082</v>
      </c>
      <c r="T39" s="16">
        <f t="shared" si="11"/>
        <v>110.27881518443225</v>
      </c>
      <c r="U39" s="16">
        <f t="shared" si="12"/>
        <v>124.53961016479862</v>
      </c>
      <c r="W39" s="16">
        <f t="shared" si="18"/>
        <v>111.336820502582</v>
      </c>
      <c r="X39" s="16">
        <f t="shared" si="19"/>
        <v>124.53961016479862</v>
      </c>
      <c r="Y39">
        <v>31</v>
      </c>
      <c r="Z39" s="16">
        <f t="shared" si="13"/>
        <v>348.38709677419354</v>
      </c>
      <c r="AA39" s="34">
        <f>X104+((X105-X104)*(Z39-W104))/(W105-W104)</f>
        <v>147.64967671049931</v>
      </c>
      <c r="AB39" s="203">
        <v>31</v>
      </c>
      <c r="AC39" s="16">
        <f t="shared" si="22"/>
        <v>-42.858603183386151</v>
      </c>
      <c r="AD39" s="16">
        <f t="shared" si="23"/>
        <v>117.98709304195575</v>
      </c>
      <c r="AF39" s="16">
        <f t="shared" si="14"/>
        <v>109.96346304530533</v>
      </c>
      <c r="AG39" s="16">
        <f t="shared" si="8"/>
        <v>124.53961016479865</v>
      </c>
      <c r="AI39" s="16">
        <f t="shared" si="15"/>
        <v>111.17775395711044</v>
      </c>
      <c r="AJ39" s="16">
        <f t="shared" si="9"/>
        <v>124.53961016479865</v>
      </c>
      <c r="AK39">
        <v>31</v>
      </c>
      <c r="AL39" s="16">
        <f t="shared" si="16"/>
        <v>348.38709677419354</v>
      </c>
      <c r="AM39" s="34">
        <f>AJ104+((AJ105-AJ104)*(AL39-AI104))/(AI105-AI104)</f>
        <v>147.62349800291642</v>
      </c>
    </row>
    <row r="40" spans="1:39">
      <c r="A40">
        <v>32</v>
      </c>
      <c r="B40" s="5">
        <v>137</v>
      </c>
      <c r="C40" s="5">
        <v>276</v>
      </c>
      <c r="E40" s="4">
        <v>-45.72</v>
      </c>
      <c r="F40" s="4">
        <v>116.69</v>
      </c>
      <c r="H40" s="16">
        <f t="shared" si="20"/>
        <v>111.39561113891796</v>
      </c>
      <c r="I40" s="16">
        <f t="shared" si="21"/>
        <v>125.32707010059718</v>
      </c>
      <c r="K40" s="16">
        <f t="shared" si="17"/>
        <v>112.29418799441606</v>
      </c>
      <c r="L40" s="16">
        <f t="shared" si="3"/>
        <v>125.32707010059718</v>
      </c>
      <c r="P40" s="203">
        <v>32</v>
      </c>
      <c r="Q40" s="16">
        <f t="shared" si="4"/>
        <v>-51.744523506121354</v>
      </c>
      <c r="R40" s="16">
        <f t="shared" si="5"/>
        <v>116.39132558499082</v>
      </c>
      <c r="T40" s="16">
        <f t="shared" si="11"/>
        <v>113.96867341168756</v>
      </c>
      <c r="U40" s="16">
        <f t="shared" si="12"/>
        <v>125.32707010059723</v>
      </c>
      <c r="W40" s="16">
        <f t="shared" si="18"/>
        <v>115.02667872983731</v>
      </c>
      <c r="X40" s="16">
        <f t="shared" si="19"/>
        <v>125.32707010059723</v>
      </c>
      <c r="AB40" s="203">
        <v>32</v>
      </c>
      <c r="AC40" s="16">
        <f t="shared" si="22"/>
        <v>-50.858603183386151</v>
      </c>
      <c r="AD40" s="16">
        <f t="shared" si="23"/>
        <v>115.98709304195575</v>
      </c>
      <c r="AF40" s="16">
        <f t="shared" si="14"/>
        <v>113.67673122770789</v>
      </c>
      <c r="AG40" s="16">
        <f t="shared" si="8"/>
        <v>125.32707010059725</v>
      </c>
      <c r="AI40" s="16">
        <f t="shared" si="15"/>
        <v>114.891022139513</v>
      </c>
      <c r="AJ40" s="16">
        <f t="shared" si="9"/>
        <v>125.32707010059725</v>
      </c>
    </row>
    <row r="41" spans="1:39">
      <c r="A41">
        <v>33</v>
      </c>
      <c r="B41" s="5">
        <v>130</v>
      </c>
      <c r="C41" s="5">
        <v>275</v>
      </c>
      <c r="E41" s="4">
        <v>-52.72</v>
      </c>
      <c r="F41" s="4">
        <v>115.69</v>
      </c>
      <c r="H41" s="16">
        <f t="shared" si="20"/>
        <v>114.49878183317468</v>
      </c>
      <c r="I41" s="16">
        <f t="shared" si="21"/>
        <v>127.13604720927893</v>
      </c>
      <c r="K41" s="16">
        <f t="shared" si="17"/>
        <v>115.39735868867278</v>
      </c>
      <c r="L41" s="16">
        <f t="shared" si="3"/>
        <v>127.13604720927893</v>
      </c>
      <c r="P41" s="203">
        <v>33</v>
      </c>
      <c r="Q41" s="16">
        <f t="shared" si="4"/>
        <v>-58.744523506121354</v>
      </c>
      <c r="R41" s="16">
        <f t="shared" si="5"/>
        <v>115.39132558499082</v>
      </c>
      <c r="T41" s="16">
        <f t="shared" si="11"/>
        <v>116.98017104085658</v>
      </c>
      <c r="U41" s="16">
        <f t="shared" si="12"/>
        <v>127.13604720927898</v>
      </c>
      <c r="W41" s="16">
        <f t="shared" si="18"/>
        <v>118.03817635900633</v>
      </c>
      <c r="X41" s="16">
        <f t="shared" si="19"/>
        <v>127.13604720927898</v>
      </c>
      <c r="AB41" s="203">
        <v>33</v>
      </c>
      <c r="AC41" s="16">
        <f t="shared" si="22"/>
        <v>-57.858603183386151</v>
      </c>
      <c r="AD41" s="16">
        <f t="shared" si="23"/>
        <v>114.98709304195575</v>
      </c>
      <c r="AF41" s="16">
        <f t="shared" si="14"/>
        <v>116.71038667712504</v>
      </c>
      <c r="AG41" s="16">
        <f t="shared" si="8"/>
        <v>127.13604720927901</v>
      </c>
      <c r="AI41" s="16">
        <f t="shared" si="15"/>
        <v>117.92467758893015</v>
      </c>
      <c r="AJ41" s="16">
        <f t="shared" si="9"/>
        <v>127.13604720927901</v>
      </c>
    </row>
    <row r="42" spans="1:39">
      <c r="A42">
        <v>34</v>
      </c>
      <c r="B42" s="5">
        <v>123</v>
      </c>
      <c r="C42" s="5">
        <v>273</v>
      </c>
      <c r="E42" s="4">
        <v>-59.72</v>
      </c>
      <c r="F42" s="4">
        <v>113.69</v>
      </c>
      <c r="H42" s="16">
        <f t="shared" si="20"/>
        <v>117.71240991461765</v>
      </c>
      <c r="I42" s="16">
        <f t="shared" si="21"/>
        <v>128.42077129498952</v>
      </c>
      <c r="K42" s="16">
        <f t="shared" si="17"/>
        <v>118.61098677011576</v>
      </c>
      <c r="L42" s="16">
        <f t="shared" si="3"/>
        <v>128.42077129498952</v>
      </c>
      <c r="N42" s="219" t="s">
        <v>16</v>
      </c>
      <c r="O42" s="219"/>
      <c r="P42" s="203">
        <v>34</v>
      </c>
      <c r="Q42" s="16">
        <f t="shared" si="4"/>
        <v>-65.744523506121354</v>
      </c>
      <c r="R42" s="16">
        <f t="shared" si="5"/>
        <v>113.39132558499082</v>
      </c>
      <c r="T42" s="16">
        <f t="shared" si="11"/>
        <v>120.10524584816552</v>
      </c>
      <c r="U42" s="16">
        <f t="shared" si="12"/>
        <v>128.42077129498955</v>
      </c>
      <c r="W42" s="16">
        <f t="shared" si="18"/>
        <v>121.16325116631528</v>
      </c>
      <c r="X42" s="16">
        <f t="shared" si="19"/>
        <v>128.42077129498955</v>
      </c>
      <c r="Z42" s="219" t="s">
        <v>494</v>
      </c>
      <c r="AA42" s="219"/>
      <c r="AB42" s="203">
        <v>34</v>
      </c>
      <c r="AC42" s="16">
        <f t="shared" si="22"/>
        <v>-64.858603183386151</v>
      </c>
      <c r="AD42" s="16">
        <f t="shared" si="23"/>
        <v>112.98709304195575</v>
      </c>
      <c r="AF42" s="16">
        <f t="shared" si="14"/>
        <v>119.85735411602266</v>
      </c>
      <c r="AG42" s="16">
        <f t="shared" si="8"/>
        <v>128.42077129498958</v>
      </c>
      <c r="AI42" s="16">
        <f t="shared" si="15"/>
        <v>121.07164502782777</v>
      </c>
      <c r="AJ42" s="16">
        <f t="shared" si="9"/>
        <v>128.42077129498958</v>
      </c>
      <c r="AL42" s="219" t="s">
        <v>494</v>
      </c>
      <c r="AM42" s="219"/>
    </row>
    <row r="43" spans="1:39">
      <c r="A43">
        <v>35</v>
      </c>
      <c r="B43" s="5">
        <v>118</v>
      </c>
      <c r="C43" s="5">
        <v>268</v>
      </c>
      <c r="E43" s="4">
        <v>-64.72</v>
      </c>
      <c r="F43" s="4">
        <v>108.69</v>
      </c>
      <c r="H43" s="16">
        <f t="shared" si="20"/>
        <v>120.7718935605552</v>
      </c>
      <c r="I43" s="16">
        <f t="shared" si="21"/>
        <v>126.49978063222085</v>
      </c>
      <c r="K43" s="16">
        <f t="shared" si="17"/>
        <v>121.67047041605331</v>
      </c>
      <c r="L43" s="16">
        <f t="shared" si="3"/>
        <v>126.49978063222085</v>
      </c>
      <c r="N43" s="217" t="s">
        <v>163</v>
      </c>
      <c r="O43" s="217"/>
      <c r="P43" s="203">
        <v>35</v>
      </c>
      <c r="Q43" s="16">
        <f t="shared" si="4"/>
        <v>-70.744523506121354</v>
      </c>
      <c r="R43" s="16">
        <f t="shared" si="5"/>
        <v>108.39132558499082</v>
      </c>
      <c r="T43" s="16">
        <f t="shared" si="11"/>
        <v>123.13155988068061</v>
      </c>
      <c r="U43" s="16">
        <f t="shared" si="12"/>
        <v>126.4997806322209</v>
      </c>
      <c r="W43" s="16">
        <f t="shared" si="18"/>
        <v>124.18956519883037</v>
      </c>
      <c r="X43" s="16">
        <f t="shared" si="19"/>
        <v>126.4997806322209</v>
      </c>
      <c r="Z43" s="217" t="s">
        <v>163</v>
      </c>
      <c r="AA43" s="217"/>
      <c r="AB43" s="203">
        <v>35</v>
      </c>
      <c r="AC43" s="16">
        <f t="shared" si="22"/>
        <v>-69.858603183386151</v>
      </c>
      <c r="AD43" s="16">
        <f t="shared" si="23"/>
        <v>107.98709304195575</v>
      </c>
      <c r="AF43" s="16">
        <f t="shared" si="14"/>
        <v>122.89948371350506</v>
      </c>
      <c r="AG43" s="16">
        <f t="shared" si="8"/>
        <v>126.49978063222093</v>
      </c>
      <c r="AI43" s="16">
        <f t="shared" si="15"/>
        <v>124.11377462531017</v>
      </c>
      <c r="AJ43" s="16">
        <f t="shared" si="9"/>
        <v>126.49978063222093</v>
      </c>
      <c r="AL43" s="217" t="s">
        <v>163</v>
      </c>
      <c r="AM43" s="217"/>
    </row>
    <row r="44" spans="1:39">
      <c r="A44">
        <v>36</v>
      </c>
      <c r="B44" s="5">
        <v>110</v>
      </c>
      <c r="C44" s="5">
        <v>267</v>
      </c>
      <c r="E44" s="4">
        <v>-72.72</v>
      </c>
      <c r="F44" s="4">
        <v>107.69</v>
      </c>
      <c r="H44" s="16">
        <f t="shared" si="20"/>
        <v>124.03003977353896</v>
      </c>
      <c r="I44" s="16">
        <f t="shared" si="21"/>
        <v>129.94358198849221</v>
      </c>
      <c r="K44" s="16">
        <f t="shared" si="17"/>
        <v>124.92861662903707</v>
      </c>
      <c r="L44" s="16">
        <f t="shared" si="3"/>
        <v>129.94358198849221</v>
      </c>
      <c r="N44" s="23" t="s">
        <v>132</v>
      </c>
      <c r="O44" s="23" t="s">
        <v>133</v>
      </c>
      <c r="P44" s="203">
        <v>36</v>
      </c>
      <c r="Q44" s="16">
        <f t="shared" si="4"/>
        <v>-78.744523506121354</v>
      </c>
      <c r="R44" s="16">
        <f t="shared" si="5"/>
        <v>107.39132558499082</v>
      </c>
      <c r="T44" s="16">
        <f t="shared" si="11"/>
        <v>126.25067512258309</v>
      </c>
      <c r="U44" s="16">
        <f t="shared" si="12"/>
        <v>129.94358198849227</v>
      </c>
      <c r="W44" s="16">
        <f t="shared" si="18"/>
        <v>127.30868044073284</v>
      </c>
      <c r="X44" s="16">
        <f t="shared" si="19"/>
        <v>129.94358198849227</v>
      </c>
      <c r="Z44" s="23" t="s">
        <v>132</v>
      </c>
      <c r="AA44" s="23" t="s">
        <v>133</v>
      </c>
      <c r="AB44" s="203">
        <v>36</v>
      </c>
      <c r="AC44" s="16">
        <f t="shared" si="22"/>
        <v>-77.858603183386151</v>
      </c>
      <c r="AD44" s="16">
        <f t="shared" si="23"/>
        <v>106.98709304195575</v>
      </c>
      <c r="AF44" s="16">
        <f t="shared" si="14"/>
        <v>126.04481593353212</v>
      </c>
      <c r="AG44" s="16">
        <f t="shared" si="8"/>
        <v>129.9435819884923</v>
      </c>
      <c r="AI44" s="16">
        <f t="shared" si="15"/>
        <v>127.25910684533723</v>
      </c>
      <c r="AJ44" s="16">
        <f t="shared" si="9"/>
        <v>129.9435819884923</v>
      </c>
      <c r="AL44" s="23" t="s">
        <v>132</v>
      </c>
      <c r="AM44" s="23" t="s">
        <v>133</v>
      </c>
    </row>
    <row r="45" spans="1:39">
      <c r="A45">
        <v>37</v>
      </c>
      <c r="B45" s="5">
        <v>101</v>
      </c>
      <c r="C45" s="5">
        <v>261</v>
      </c>
      <c r="E45" s="4">
        <v>-81.72</v>
      </c>
      <c r="F45" s="4">
        <v>101.69</v>
      </c>
      <c r="H45" s="16">
        <f t="shared" si="20"/>
        <v>128.78601473990881</v>
      </c>
      <c r="I45" s="16">
        <f t="shared" si="21"/>
        <v>130.4569450048559</v>
      </c>
      <c r="K45" s="16">
        <f t="shared" si="17"/>
        <v>129.68459159540691</v>
      </c>
      <c r="L45" s="16">
        <f t="shared" si="3"/>
        <v>130.4569450048559</v>
      </c>
      <c r="M45">
        <v>1</v>
      </c>
      <c r="N45" s="16">
        <f>O9*(COS(N9*PI()/180))</f>
        <v>147.29811438032735</v>
      </c>
      <c r="O45" s="16">
        <f>O9*(SIN(N9*PI()/180))</f>
        <v>0</v>
      </c>
      <c r="P45" s="203">
        <v>37</v>
      </c>
      <c r="Q45" s="16">
        <f t="shared" si="4"/>
        <v>-87.744523506121354</v>
      </c>
      <c r="R45" s="16">
        <f t="shared" si="5"/>
        <v>101.39132558499082</v>
      </c>
      <c r="T45" s="16">
        <f t="shared" si="11"/>
        <v>130.87306428590006</v>
      </c>
      <c r="U45" s="16">
        <f t="shared" si="12"/>
        <v>130.45694500485595</v>
      </c>
      <c r="W45" s="16">
        <f t="shared" si="18"/>
        <v>131.93106960404981</v>
      </c>
      <c r="X45" s="16">
        <f t="shared" si="19"/>
        <v>130.45694500485595</v>
      </c>
      <c r="Y45">
        <v>1</v>
      </c>
      <c r="Z45" s="16">
        <f>AA9*(COS(Z9*PI()/180))</f>
        <v>147.29811438032738</v>
      </c>
      <c r="AA45" s="16">
        <f>AA9*(SIN(Z9*PI()/180))</f>
        <v>0</v>
      </c>
      <c r="AB45" s="203">
        <v>37</v>
      </c>
      <c r="AC45" s="16">
        <f t="shared" si="22"/>
        <v>-86.858603183386151</v>
      </c>
      <c r="AD45" s="16">
        <f t="shared" si="23"/>
        <v>100.98709304195575</v>
      </c>
      <c r="AF45" s="16">
        <f t="shared" si="14"/>
        <v>130.69869550417403</v>
      </c>
      <c r="AG45" s="16">
        <f t="shared" si="8"/>
        <v>130.45694500485598</v>
      </c>
      <c r="AI45" s="16">
        <f t="shared" si="15"/>
        <v>131.91298641597913</v>
      </c>
      <c r="AJ45" s="16">
        <f t="shared" si="9"/>
        <v>130.45694500485598</v>
      </c>
      <c r="AK45">
        <v>1</v>
      </c>
      <c r="AL45" s="16">
        <f>AM9*(COS(AL9*PI()/180))</f>
        <v>147.29811438032729</v>
      </c>
      <c r="AM45" s="16">
        <f>AM9*(SIN(AL9*PI()/180))</f>
        <v>0</v>
      </c>
    </row>
    <row r="46" spans="1:39">
      <c r="A46">
        <v>38</v>
      </c>
      <c r="B46" s="5">
        <v>93</v>
      </c>
      <c r="C46" s="5">
        <v>256</v>
      </c>
      <c r="E46" s="4">
        <v>-89.72</v>
      </c>
      <c r="F46" s="4">
        <v>96.69</v>
      </c>
      <c r="H46" s="16">
        <f t="shared" si="20"/>
        <v>132.858668350584</v>
      </c>
      <c r="I46" s="16">
        <f t="shared" si="21"/>
        <v>131.90388356678511</v>
      </c>
      <c r="K46" s="16">
        <f t="shared" si="17"/>
        <v>133.7572452060821</v>
      </c>
      <c r="L46" s="16">
        <f t="shared" si="3"/>
        <v>131.90388356678511</v>
      </c>
      <c r="M46">
        <v>2</v>
      </c>
      <c r="N46" s="16">
        <f>O10*(COS(N10*PI()/180))</f>
        <v>140.89760259701228</v>
      </c>
      <c r="O46" s="16">
        <f>O10*(SIN(N10*PI()/180))</f>
        <v>28.955193396694437</v>
      </c>
      <c r="P46" s="203">
        <v>38</v>
      </c>
      <c r="Q46" s="16">
        <f t="shared" si="4"/>
        <v>-95.744523506121354</v>
      </c>
      <c r="R46" s="16">
        <f t="shared" si="5"/>
        <v>96.391325584990824</v>
      </c>
      <c r="T46" s="16">
        <f t="shared" si="11"/>
        <v>134.80712142223746</v>
      </c>
      <c r="U46" s="16">
        <f t="shared" si="12"/>
        <v>131.90388356678514</v>
      </c>
      <c r="W46" s="16">
        <f t="shared" si="18"/>
        <v>135.86512674038721</v>
      </c>
      <c r="X46" s="16">
        <f t="shared" si="19"/>
        <v>131.90388356678514</v>
      </c>
      <c r="Y46">
        <v>2</v>
      </c>
      <c r="Z46" s="16">
        <f>AA10*(COS(Z10*PI()/180))</f>
        <v>141.2340975241097</v>
      </c>
      <c r="AA46" s="16">
        <f>AA10*(SIN(Z10*PI()/180))</f>
        <v>29.024344862095727</v>
      </c>
      <c r="AB46" s="203">
        <v>38</v>
      </c>
      <c r="AC46" s="16">
        <f t="shared" si="22"/>
        <v>-94.858603183386151</v>
      </c>
      <c r="AD46" s="16">
        <f t="shared" si="23"/>
        <v>95.987093041955745</v>
      </c>
      <c r="AF46" s="16">
        <f t="shared" si="14"/>
        <v>134.66120822301187</v>
      </c>
      <c r="AG46" s="16">
        <f t="shared" si="8"/>
        <v>131.90388356678517</v>
      </c>
      <c r="AI46" s="16">
        <f t="shared" si="15"/>
        <v>135.87549913481698</v>
      </c>
      <c r="AJ46" s="16">
        <f t="shared" si="9"/>
        <v>131.90388356678517</v>
      </c>
      <c r="AK46">
        <v>2</v>
      </c>
      <c r="AL46" s="16">
        <f>AM10*(COS(AL10*PI()/180))</f>
        <v>141.18402903605846</v>
      </c>
      <c r="AM46" s="16">
        <f>AM10*(SIN(AL10*PI()/180))</f>
        <v>29.014055526238469</v>
      </c>
    </row>
    <row r="47" spans="1:39">
      <c r="A47">
        <v>39</v>
      </c>
      <c r="B47" s="5">
        <v>88</v>
      </c>
      <c r="C47" s="5">
        <v>249</v>
      </c>
      <c r="E47" s="4">
        <v>-94.72</v>
      </c>
      <c r="F47" s="4">
        <v>89.69</v>
      </c>
      <c r="H47" s="16">
        <f t="shared" si="20"/>
        <v>136.56242248664671</v>
      </c>
      <c r="I47" s="16">
        <f t="shared" si="21"/>
        <v>130.44605973351591</v>
      </c>
      <c r="K47" s="16">
        <f t="shared" si="17"/>
        <v>137.46099934214482</v>
      </c>
      <c r="L47" s="16">
        <f t="shared" si="3"/>
        <v>130.44605973351591</v>
      </c>
      <c r="M47">
        <v>3</v>
      </c>
      <c r="N47" s="16">
        <f t="shared" ref="N47:N75" si="24">O11*(COS(N11*PI()/180))</f>
        <v>127.18220127915792</v>
      </c>
      <c r="O47" s="16">
        <f t="shared" ref="O47:O75" si="25">O11*(SIN(N11*PI()/180))</f>
        <v>54.57818096372376</v>
      </c>
      <c r="P47" s="203">
        <v>39</v>
      </c>
      <c r="Q47" s="16">
        <f t="shared" si="4"/>
        <v>-100.74452350612135</v>
      </c>
      <c r="R47" s="16">
        <f t="shared" si="5"/>
        <v>89.391325584990824</v>
      </c>
      <c r="T47" s="16">
        <f t="shared" si="11"/>
        <v>138.4171298640519</v>
      </c>
      <c r="U47" s="16">
        <f t="shared" si="12"/>
        <v>130.44605973351594</v>
      </c>
      <c r="W47" s="16">
        <f t="shared" si="18"/>
        <v>139.47513518220165</v>
      </c>
      <c r="X47" s="16">
        <f t="shared" si="19"/>
        <v>130.44605973351594</v>
      </c>
      <c r="Y47">
        <v>3</v>
      </c>
      <c r="Z47" s="16">
        <f t="shared" ref="Z47:Z75" si="26">AA11*(COS(Z11*PI()/180))</f>
        <v>127.61029659744422</v>
      </c>
      <c r="AA47" s="16">
        <f t="shared" ref="AA47:AA75" si="27">AA11*(SIN(Z11*PI()/180))</f>
        <v>54.761891133198411</v>
      </c>
      <c r="AB47" s="203">
        <v>39</v>
      </c>
      <c r="AC47" s="16">
        <f t="shared" si="22"/>
        <v>-99.858603183386151</v>
      </c>
      <c r="AD47" s="16">
        <f t="shared" si="23"/>
        <v>88.987093041955745</v>
      </c>
      <c r="AF47" s="16">
        <f t="shared" si="14"/>
        <v>138.29477937375165</v>
      </c>
      <c r="AG47" s="16">
        <f t="shared" si="8"/>
        <v>130.44605973351599</v>
      </c>
      <c r="AI47" s="16">
        <f t="shared" si="15"/>
        <v>139.50907028555676</v>
      </c>
      <c r="AJ47" s="16">
        <f t="shared" si="9"/>
        <v>130.44605973351599</v>
      </c>
      <c r="AK47">
        <v>3</v>
      </c>
      <c r="AL47" s="16">
        <f t="shared" ref="AL47:AL75" si="28">AM11*(COS(AL11*PI()/180))</f>
        <v>127.54872714917575</v>
      </c>
      <c r="AM47" s="16">
        <f t="shared" ref="AM47:AM75" si="29">AM11*(SIN(AL11*PI()/180))</f>
        <v>54.735469602075064</v>
      </c>
    </row>
    <row r="48" spans="1:39">
      <c r="A48">
        <v>40</v>
      </c>
      <c r="B48" s="5">
        <v>82</v>
      </c>
      <c r="C48" s="5">
        <v>241</v>
      </c>
      <c r="E48" s="4">
        <v>-100.72</v>
      </c>
      <c r="F48" s="4">
        <v>81.69</v>
      </c>
      <c r="H48" s="16">
        <f t="shared" si="20"/>
        <v>140.95586120814303</v>
      </c>
      <c r="I48" s="16">
        <f t="shared" si="21"/>
        <v>129.68336246411874</v>
      </c>
      <c r="K48" s="16">
        <f t="shared" si="17"/>
        <v>141.85443806364114</v>
      </c>
      <c r="L48" s="16">
        <f t="shared" si="3"/>
        <v>129.68336246411874</v>
      </c>
      <c r="M48">
        <v>4</v>
      </c>
      <c r="N48" s="16">
        <f t="shared" si="24"/>
        <v>103.34215305283965</v>
      </c>
      <c r="O48" s="16">
        <f t="shared" si="25"/>
        <v>71.928261365675937</v>
      </c>
      <c r="P48" s="203">
        <v>40</v>
      </c>
      <c r="Q48" s="16">
        <f t="shared" si="4"/>
        <v>-106.74452350612135</v>
      </c>
      <c r="R48" s="16">
        <f t="shared" si="5"/>
        <v>81.391325584990824</v>
      </c>
      <c r="T48" s="16">
        <f t="shared" si="11"/>
        <v>142.67494573903681</v>
      </c>
      <c r="U48" s="16">
        <f t="shared" si="12"/>
        <v>129.68336246411877</v>
      </c>
      <c r="W48" s="16">
        <f t="shared" si="18"/>
        <v>143.73295105718657</v>
      </c>
      <c r="X48" s="16">
        <f t="shared" si="19"/>
        <v>129.68336246411877</v>
      </c>
      <c r="Y48">
        <v>4</v>
      </c>
      <c r="Z48" s="16">
        <f t="shared" si="26"/>
        <v>104.52459159002855</v>
      </c>
      <c r="AA48" s="16">
        <f t="shared" si="27"/>
        <v>72.751262877056121</v>
      </c>
      <c r="AB48" s="203">
        <v>40</v>
      </c>
      <c r="AC48" s="16">
        <f t="shared" si="22"/>
        <v>-105.85860318338615</v>
      </c>
      <c r="AD48" s="16">
        <f t="shared" si="23"/>
        <v>80.987093041955745</v>
      </c>
      <c r="AF48" s="16">
        <f t="shared" si="14"/>
        <v>142.58221493808921</v>
      </c>
      <c r="AG48" s="16">
        <f t="shared" si="8"/>
        <v>129.68336246411883</v>
      </c>
      <c r="AI48" s="16">
        <f t="shared" si="15"/>
        <v>143.79650584989432</v>
      </c>
      <c r="AJ48" s="16">
        <f t="shared" si="9"/>
        <v>129.68336246411883</v>
      </c>
      <c r="AK48">
        <v>4</v>
      </c>
      <c r="AL48" s="16">
        <f t="shared" si="28"/>
        <v>104.3568695297669</v>
      </c>
      <c r="AM48" s="16">
        <f t="shared" si="29"/>
        <v>72.634524877789545</v>
      </c>
    </row>
    <row r="49" spans="1:39">
      <c r="A49">
        <v>41</v>
      </c>
      <c r="B49" s="5">
        <v>80</v>
      </c>
      <c r="C49" s="5">
        <v>233</v>
      </c>
      <c r="E49" s="4">
        <v>-102.72</v>
      </c>
      <c r="F49" s="4">
        <v>73.69</v>
      </c>
      <c r="H49" s="16">
        <f t="shared" si="20"/>
        <v>144.34483201572309</v>
      </c>
      <c r="I49" s="16">
        <f t="shared" si="21"/>
        <v>126.41841044721295</v>
      </c>
      <c r="K49" s="16">
        <f t="shared" si="17"/>
        <v>145.24340887122119</v>
      </c>
      <c r="L49" s="16">
        <f t="shared" si="3"/>
        <v>126.41841044721295</v>
      </c>
      <c r="M49">
        <v>5</v>
      </c>
      <c r="N49" s="16">
        <f t="shared" si="24"/>
        <v>75.954871652114804</v>
      </c>
      <c r="O49" s="16">
        <f t="shared" si="25"/>
        <v>79.904479597109145</v>
      </c>
      <c r="P49" s="203">
        <v>41</v>
      </c>
      <c r="Q49" s="16">
        <f t="shared" si="4"/>
        <v>-108.74452350612135</v>
      </c>
      <c r="R49" s="16">
        <f t="shared" si="5"/>
        <v>73.391325584990824</v>
      </c>
      <c r="T49" s="16">
        <f t="shared" si="11"/>
        <v>145.98471426081454</v>
      </c>
      <c r="U49" s="16">
        <f t="shared" si="12"/>
        <v>126.41841044721298</v>
      </c>
      <c r="W49" s="16">
        <f t="shared" si="18"/>
        <v>147.0427195789643</v>
      </c>
      <c r="X49" s="16">
        <f t="shared" si="19"/>
        <v>126.41841044721298</v>
      </c>
      <c r="Y49">
        <v>5</v>
      </c>
      <c r="Z49" s="16">
        <f t="shared" si="26"/>
        <v>78.468273745518758</v>
      </c>
      <c r="AA49" s="16">
        <f t="shared" si="27"/>
        <v>82.548577097682525</v>
      </c>
      <c r="AB49" s="203">
        <v>41</v>
      </c>
      <c r="AC49" s="16">
        <f t="shared" si="22"/>
        <v>-107.85860318338615</v>
      </c>
      <c r="AD49" s="16">
        <f t="shared" si="23"/>
        <v>72.987093041955745</v>
      </c>
      <c r="AF49" s="16">
        <f>ATAN2(AC49,AD49)*(180/PI())</f>
        <v>145.91408810825169</v>
      </c>
      <c r="AG49" s="16">
        <f t="shared" si="8"/>
        <v>126.41841044721302</v>
      </c>
      <c r="AI49" s="16">
        <f t="shared" si="15"/>
        <v>147.1283790200568</v>
      </c>
      <c r="AJ49" s="16">
        <f t="shared" si="9"/>
        <v>126.41841044721302</v>
      </c>
      <c r="AK49">
        <v>5</v>
      </c>
      <c r="AL49" s="16">
        <f t="shared" si="28"/>
        <v>78.123582014043762</v>
      </c>
      <c r="AM49" s="16">
        <f t="shared" si="29"/>
        <v>82.185961602114503</v>
      </c>
    </row>
    <row r="50" spans="1:39">
      <c r="A50">
        <v>42</v>
      </c>
      <c r="B50" s="5">
        <v>77</v>
      </c>
      <c r="C50" s="5">
        <v>225</v>
      </c>
      <c r="E50" s="4">
        <v>-105.72</v>
      </c>
      <c r="F50" s="4">
        <v>65.69</v>
      </c>
      <c r="H50" s="16">
        <f t="shared" si="20"/>
        <v>148.14490557856894</v>
      </c>
      <c r="I50" s="16">
        <f t="shared" si="21"/>
        <v>124.46643925171153</v>
      </c>
      <c r="K50" s="16">
        <f t="shared" si="17"/>
        <v>149.04348243406704</v>
      </c>
      <c r="L50" s="16">
        <f t="shared" si="3"/>
        <v>124.46643925171153</v>
      </c>
      <c r="M50">
        <v>6</v>
      </c>
      <c r="N50" s="16">
        <f t="shared" si="24"/>
        <v>54.899474321480611</v>
      </c>
      <c r="O50" s="16">
        <f t="shared" si="25"/>
        <v>88.078059589738146</v>
      </c>
      <c r="P50" s="203">
        <v>42</v>
      </c>
      <c r="Q50" s="16">
        <f t="shared" si="4"/>
        <v>-111.74452350612135</v>
      </c>
      <c r="R50" s="16">
        <f t="shared" si="5"/>
        <v>65.391325584990824</v>
      </c>
      <c r="T50" s="16">
        <f t="shared" si="11"/>
        <v>149.66442867795067</v>
      </c>
      <c r="U50" s="16">
        <f t="shared" si="12"/>
        <v>124.46643925171156</v>
      </c>
      <c r="W50" s="16">
        <f t="shared" si="18"/>
        <v>150.72243399610042</v>
      </c>
      <c r="X50" s="16">
        <f t="shared" si="19"/>
        <v>124.46643925171156</v>
      </c>
      <c r="Y50">
        <v>6</v>
      </c>
      <c r="Z50" s="16">
        <f t="shared" si="26"/>
        <v>53.673867916426424</v>
      </c>
      <c r="AA50" s="16">
        <f t="shared" si="27"/>
        <v>86.111755990075267</v>
      </c>
      <c r="AB50" s="203">
        <v>42</v>
      </c>
      <c r="AC50" s="16">
        <f t="shared" si="22"/>
        <v>-110.85860318338615</v>
      </c>
      <c r="AD50" s="16">
        <f t="shared" si="23"/>
        <v>64.987093041955745</v>
      </c>
      <c r="AF50" s="16">
        <f t="shared" si="14"/>
        <v>149.62048344521548</v>
      </c>
      <c r="AG50" s="16">
        <f t="shared" si="8"/>
        <v>124.46643925171161</v>
      </c>
      <c r="AI50" s="16">
        <f t="shared" si="15"/>
        <v>150.83477435702059</v>
      </c>
      <c r="AJ50" s="16">
        <f t="shared" si="9"/>
        <v>124.46643925171161</v>
      </c>
      <c r="AK50">
        <v>6</v>
      </c>
      <c r="AL50" s="16">
        <f t="shared" si="28"/>
        <v>53.843947085678842</v>
      </c>
      <c r="AM50" s="16">
        <f t="shared" si="29"/>
        <v>86.384622777772833</v>
      </c>
    </row>
    <row r="51" spans="1:39">
      <c r="A51">
        <v>43</v>
      </c>
      <c r="B51" s="5">
        <v>72</v>
      </c>
      <c r="C51" s="5">
        <v>218</v>
      </c>
      <c r="E51" s="4">
        <v>-110.72</v>
      </c>
      <c r="F51" s="4">
        <v>58.69</v>
      </c>
      <c r="H51" s="16">
        <f t="shared" si="20"/>
        <v>152.07301679166997</v>
      </c>
      <c r="I51" s="16">
        <f t="shared" si="21"/>
        <v>125.31334525899466</v>
      </c>
      <c r="K51" s="16">
        <f t="shared" si="17"/>
        <v>152.97159364716808</v>
      </c>
      <c r="L51" s="16">
        <f t="shared" si="3"/>
        <v>125.31334525899466</v>
      </c>
      <c r="M51">
        <v>7</v>
      </c>
      <c r="N51" s="16">
        <f t="shared" si="24"/>
        <v>38.280256380967778</v>
      </c>
      <c r="O51" s="16">
        <f t="shared" si="25"/>
        <v>103.3597728406048</v>
      </c>
      <c r="P51" s="203">
        <v>43</v>
      </c>
      <c r="Q51" s="16">
        <f t="shared" si="4"/>
        <v>-116.74452350612135</v>
      </c>
      <c r="R51" s="16">
        <f t="shared" si="5"/>
        <v>58.391325584990824</v>
      </c>
      <c r="T51" s="16">
        <f t="shared" si="11"/>
        <v>153.42746440665232</v>
      </c>
      <c r="U51" s="16">
        <f t="shared" si="12"/>
        <v>125.31334525899469</v>
      </c>
      <c r="W51" s="16">
        <f t="shared" si="18"/>
        <v>154.48546972480207</v>
      </c>
      <c r="X51" s="16">
        <f t="shared" si="19"/>
        <v>125.31334525899469</v>
      </c>
      <c r="Y51">
        <v>7</v>
      </c>
      <c r="Z51" s="16">
        <f t="shared" si="26"/>
        <v>37.556009378114432</v>
      </c>
      <c r="AA51" s="16">
        <f t="shared" si="27"/>
        <v>101.40424764896507</v>
      </c>
      <c r="AB51" s="203">
        <v>43</v>
      </c>
      <c r="AC51" s="16">
        <f t="shared" si="22"/>
        <v>-115.85860318338615</v>
      </c>
      <c r="AD51" s="16">
        <f t="shared" si="23"/>
        <v>57.987093041955745</v>
      </c>
      <c r="AF51" s="16">
        <f t="shared" si="14"/>
        <v>153.41208961080082</v>
      </c>
      <c r="AG51" s="16">
        <f t="shared" si="8"/>
        <v>125.31334525899473</v>
      </c>
      <c r="AI51" s="16">
        <f>(360-$AF$9)+AF51</f>
        <v>154.62638052260593</v>
      </c>
      <c r="AJ51" s="16">
        <f t="shared" si="9"/>
        <v>125.31334525899473</v>
      </c>
      <c r="AK51">
        <v>7</v>
      </c>
      <c r="AL51" s="16">
        <f t="shared" si="28"/>
        <v>37.64998577880101</v>
      </c>
      <c r="AM51" s="16">
        <f t="shared" si="29"/>
        <v>101.6579914935902</v>
      </c>
    </row>
    <row r="52" spans="1:39">
      <c r="A52">
        <v>44</v>
      </c>
      <c r="B52" s="5">
        <v>64</v>
      </c>
      <c r="C52" s="5">
        <v>213</v>
      </c>
      <c r="E52" s="4">
        <v>-118.72</v>
      </c>
      <c r="F52" s="4">
        <v>53.69</v>
      </c>
      <c r="H52" s="16">
        <f t="shared" si="20"/>
        <v>155.66558750392909</v>
      </c>
      <c r="I52" s="16">
        <f t="shared" si="21"/>
        <v>130.29602641677144</v>
      </c>
      <c r="K52" s="16">
        <f t="shared" si="17"/>
        <v>156.5641643594272</v>
      </c>
      <c r="L52" s="16">
        <f t="shared" si="3"/>
        <v>130.29602641677144</v>
      </c>
      <c r="M52">
        <v>8</v>
      </c>
      <c r="N52" s="16">
        <f t="shared" si="24"/>
        <v>17.54035804365709</v>
      </c>
      <c r="O52" s="16">
        <f t="shared" si="25"/>
        <v>114.49740998149967</v>
      </c>
      <c r="P52" s="203">
        <v>44</v>
      </c>
      <c r="Q52" s="16">
        <f t="shared" si="4"/>
        <v>-124.74452350612135</v>
      </c>
      <c r="R52" s="16">
        <f t="shared" si="5"/>
        <v>53.391325584990824</v>
      </c>
      <c r="T52" s="16">
        <f t="shared" si="11"/>
        <v>156.82881533477885</v>
      </c>
      <c r="U52" s="16">
        <f t="shared" si="12"/>
        <v>130.29602641677147</v>
      </c>
      <c r="W52" s="16">
        <f t="shared" si="18"/>
        <v>157.88682065292861</v>
      </c>
      <c r="X52" s="16">
        <f t="shared" si="19"/>
        <v>130.29602641677147</v>
      </c>
      <c r="Y52">
        <v>8</v>
      </c>
      <c r="Z52" s="16">
        <f t="shared" si="26"/>
        <v>17.280266288389424</v>
      </c>
      <c r="AA52" s="16">
        <f t="shared" si="27"/>
        <v>112.7996206740312</v>
      </c>
      <c r="AB52" s="203">
        <v>44</v>
      </c>
      <c r="AC52" s="16">
        <f t="shared" si="22"/>
        <v>-123.85860318338615</v>
      </c>
      <c r="AD52" s="16">
        <f t="shared" si="23"/>
        <v>52.987093041955745</v>
      </c>
      <c r="AF52" s="16">
        <f t="shared" si="14"/>
        <v>156.83861134933466</v>
      </c>
      <c r="AG52" s="16">
        <f t="shared" si="8"/>
        <v>130.2960264167715</v>
      </c>
      <c r="AI52" s="16">
        <f t="shared" si="15"/>
        <v>158.05290226113976</v>
      </c>
      <c r="AJ52" s="16">
        <f t="shared" si="9"/>
        <v>130.2960264167715</v>
      </c>
      <c r="AK52">
        <v>8</v>
      </c>
      <c r="AL52" s="16">
        <f t="shared" si="28"/>
        <v>17.307258447423326</v>
      </c>
      <c r="AM52" s="16">
        <f t="shared" si="29"/>
        <v>112.97581618221287</v>
      </c>
    </row>
    <row r="53" spans="1:39">
      <c r="A53">
        <v>45</v>
      </c>
      <c r="B53" s="5">
        <v>56</v>
      </c>
      <c r="C53" s="5">
        <v>206</v>
      </c>
      <c r="E53" s="4">
        <v>-126.72</v>
      </c>
      <c r="F53" s="4">
        <v>46.69</v>
      </c>
      <c r="H53" s="16">
        <f t="shared" si="20"/>
        <v>159.77367386928975</v>
      </c>
      <c r="I53" s="16">
        <f t="shared" si="21"/>
        <v>135.04782301096157</v>
      </c>
      <c r="K53" s="16">
        <f t="shared" si="17"/>
        <v>160.67225072478786</v>
      </c>
      <c r="L53" s="16">
        <f t="shared" si="3"/>
        <v>135.04782301096157</v>
      </c>
      <c r="M53">
        <v>9</v>
      </c>
      <c r="N53" s="16">
        <f t="shared" si="24"/>
        <v>-6.1545734168395549</v>
      </c>
      <c r="O53" s="16">
        <f t="shared" si="25"/>
        <v>121.35784667202138</v>
      </c>
      <c r="P53" s="203">
        <v>45</v>
      </c>
      <c r="Q53" s="16">
        <f t="shared" si="4"/>
        <v>-132.74452350612134</v>
      </c>
      <c r="R53" s="16">
        <f t="shared" si="5"/>
        <v>46.391325584990824</v>
      </c>
      <c r="T53" s="16">
        <f t="shared" si="11"/>
        <v>160.73658910561636</v>
      </c>
      <c r="U53" s="16">
        <f t="shared" si="12"/>
        <v>135.04782301096157</v>
      </c>
      <c r="W53" s="16">
        <f t="shared" si="18"/>
        <v>161.79459442376611</v>
      </c>
      <c r="X53" s="16">
        <f t="shared" si="19"/>
        <v>135.04782301096157</v>
      </c>
      <c r="Y53">
        <v>9</v>
      </c>
      <c r="Z53" s="16">
        <f t="shared" si="26"/>
        <v>-6.1008814869419501</v>
      </c>
      <c r="AA53" s="16">
        <f t="shared" si="27"/>
        <v>120.29913202931192</v>
      </c>
      <c r="AB53" s="203">
        <v>45</v>
      </c>
      <c r="AC53" s="16">
        <f t="shared" si="22"/>
        <v>-131.85860318338615</v>
      </c>
      <c r="AD53" s="16">
        <f t="shared" si="23"/>
        <v>45.987093041955745</v>
      </c>
      <c r="AF53" s="16">
        <f t="shared" si="14"/>
        <v>160.77323802186484</v>
      </c>
      <c r="AG53" s="16">
        <f t="shared" si="8"/>
        <v>135.04782301096162</v>
      </c>
      <c r="AI53" s="16">
        <f t="shared" si="15"/>
        <v>161.98752893366995</v>
      </c>
      <c r="AJ53" s="16">
        <f t="shared" si="9"/>
        <v>135.04782301096162</v>
      </c>
      <c r="AK53">
        <v>9</v>
      </c>
      <c r="AL53" s="16">
        <f t="shared" si="28"/>
        <v>-6.1086432633505021</v>
      </c>
      <c r="AM53" s="16">
        <f t="shared" si="29"/>
        <v>120.45218121850743</v>
      </c>
    </row>
    <row r="54" spans="1:39">
      <c r="A54">
        <v>46</v>
      </c>
      <c r="B54" s="5">
        <v>49</v>
      </c>
      <c r="C54" s="5">
        <v>199</v>
      </c>
      <c r="E54" s="4">
        <v>-133.72</v>
      </c>
      <c r="F54" s="4">
        <v>39.69</v>
      </c>
      <c r="H54" s="16">
        <f t="shared" si="20"/>
        <v>163.46836158395877</v>
      </c>
      <c r="I54" s="16">
        <f t="shared" si="21"/>
        <v>139.48596524381944</v>
      </c>
      <c r="K54" s="16">
        <f t="shared" si="17"/>
        <v>164.36693843945687</v>
      </c>
      <c r="L54" s="16">
        <f t="shared" si="3"/>
        <v>139.48596524381944</v>
      </c>
      <c r="M54">
        <v>10</v>
      </c>
      <c r="N54" s="16">
        <f t="shared" si="24"/>
        <v>-30.89877609439008</v>
      </c>
      <c r="O54" s="16">
        <f t="shared" si="25"/>
        <v>119.33810469975171</v>
      </c>
      <c r="P54" s="203">
        <v>46</v>
      </c>
      <c r="Q54" s="16">
        <f t="shared" si="4"/>
        <v>-139.74452350612134</v>
      </c>
      <c r="R54" s="16">
        <f t="shared" si="5"/>
        <v>39.391325584990824</v>
      </c>
      <c r="T54" s="16">
        <f t="shared" si="11"/>
        <v>164.25786439227696</v>
      </c>
      <c r="U54" s="16">
        <f t="shared" si="12"/>
        <v>139.48596524381941</v>
      </c>
      <c r="W54" s="16">
        <f t="shared" si="18"/>
        <v>165.31586971042671</v>
      </c>
      <c r="X54" s="16">
        <f t="shared" si="19"/>
        <v>139.48596524381941</v>
      </c>
      <c r="Y54">
        <v>10</v>
      </c>
      <c r="Z54" s="16">
        <f t="shared" si="26"/>
        <v>-30.783796113207298</v>
      </c>
      <c r="AA54" s="16">
        <f t="shared" si="27"/>
        <v>118.89402584721562</v>
      </c>
      <c r="AB54" s="203">
        <v>46</v>
      </c>
      <c r="AC54" s="16">
        <f t="shared" si="22"/>
        <v>-138.85860318338615</v>
      </c>
      <c r="AD54" s="16">
        <f t="shared" si="23"/>
        <v>38.987093041955745</v>
      </c>
      <c r="AF54" s="16">
        <f t="shared" si="14"/>
        <v>164.3169419856134</v>
      </c>
      <c r="AG54" s="16">
        <f t="shared" si="8"/>
        <v>139.48596524381949</v>
      </c>
      <c r="AI54" s="16">
        <f t="shared" si="15"/>
        <v>165.5312328974185</v>
      </c>
      <c r="AJ54" s="16">
        <f t="shared" si="9"/>
        <v>139.48596524381949</v>
      </c>
      <c r="AK54">
        <v>10</v>
      </c>
      <c r="AL54" s="16">
        <f t="shared" si="28"/>
        <v>-30.791746148960833</v>
      </c>
      <c r="AM54" s="16">
        <f t="shared" si="29"/>
        <v>118.92473069443105</v>
      </c>
    </row>
    <row r="55" spans="1:39">
      <c r="A55">
        <v>47</v>
      </c>
      <c r="B55" s="5">
        <v>42</v>
      </c>
      <c r="C55" s="5">
        <v>191</v>
      </c>
      <c r="E55" s="4">
        <v>-140.72</v>
      </c>
      <c r="F55" s="4">
        <v>31.69</v>
      </c>
      <c r="H55" s="16">
        <f t="shared" si="20"/>
        <v>167.30876578721632</v>
      </c>
      <c r="I55" s="16">
        <f t="shared" si="21"/>
        <v>144.24414892812808</v>
      </c>
      <c r="K55" s="16">
        <f t="shared" si="17"/>
        <v>168.20734264271442</v>
      </c>
      <c r="L55" s="16">
        <f t="shared" si="3"/>
        <v>144.24414892812808</v>
      </c>
      <c r="M55">
        <v>11</v>
      </c>
      <c r="N55" s="16">
        <f t="shared" si="24"/>
        <v>-56.118788637725025</v>
      </c>
      <c r="O55" s="16">
        <f t="shared" si="25"/>
        <v>114.40593163182996</v>
      </c>
      <c r="P55" s="203">
        <v>47</v>
      </c>
      <c r="Q55" s="16">
        <f t="shared" si="4"/>
        <v>-146.74452350612134</v>
      </c>
      <c r="R55" s="16">
        <f t="shared" si="5"/>
        <v>31.391325584990831</v>
      </c>
      <c r="T55" s="16">
        <f t="shared" si="11"/>
        <v>167.92537653201961</v>
      </c>
      <c r="U55" s="16">
        <f t="shared" si="12"/>
        <v>144.24414892812808</v>
      </c>
      <c r="W55" s="16">
        <f t="shared" si="18"/>
        <v>168.98338185016937</v>
      </c>
      <c r="X55" s="16">
        <f t="shared" si="19"/>
        <v>144.24414892812808</v>
      </c>
      <c r="Y55">
        <v>11</v>
      </c>
      <c r="Z55" s="16">
        <f t="shared" si="26"/>
        <v>-55.484925802928352</v>
      </c>
      <c r="AA55" s="16">
        <f t="shared" si="27"/>
        <v>113.11371435661675</v>
      </c>
      <c r="AB55" s="203">
        <v>47</v>
      </c>
      <c r="AC55" s="16">
        <f t="shared" si="22"/>
        <v>-145.85860318338615</v>
      </c>
      <c r="AD55" s="16">
        <f t="shared" si="23"/>
        <v>30.987093041955749</v>
      </c>
      <c r="AF55" s="16">
        <f t="shared" si="14"/>
        <v>168.00605492066535</v>
      </c>
      <c r="AG55" s="16">
        <f t="shared" si="8"/>
        <v>144.24414892812817</v>
      </c>
      <c r="AI55" s="16">
        <f t="shared" si="15"/>
        <v>169.22034583247046</v>
      </c>
      <c r="AJ55" s="16">
        <f t="shared" si="9"/>
        <v>144.24414892812817</v>
      </c>
      <c r="AK55">
        <v>11</v>
      </c>
      <c r="AL55" s="16">
        <f t="shared" si="28"/>
        <v>-55.51842037090951</v>
      </c>
      <c r="AM55" s="16">
        <f t="shared" si="29"/>
        <v>113.18199767754209</v>
      </c>
    </row>
    <row r="56" spans="1:39">
      <c r="A56">
        <v>48</v>
      </c>
      <c r="B56" s="5">
        <v>38</v>
      </c>
      <c r="C56" s="5">
        <v>182</v>
      </c>
      <c r="E56" s="4">
        <v>-144.72</v>
      </c>
      <c r="F56" s="4">
        <v>22.69</v>
      </c>
      <c r="H56" s="16">
        <f t="shared" si="20"/>
        <v>171.08939168313077</v>
      </c>
      <c r="I56" s="16">
        <f t="shared" si="21"/>
        <v>146.48793295012393</v>
      </c>
      <c r="K56" s="16">
        <f t="shared" si="17"/>
        <v>171.98796853862888</v>
      </c>
      <c r="L56" s="16">
        <f t="shared" si="3"/>
        <v>146.48793295012393</v>
      </c>
      <c r="M56">
        <v>12</v>
      </c>
      <c r="N56" s="16">
        <f t="shared" si="24"/>
        <v>-79.725123045136186</v>
      </c>
      <c r="O56" s="16">
        <f t="shared" si="25"/>
        <v>102.99636782843754</v>
      </c>
      <c r="P56" s="203">
        <v>48</v>
      </c>
      <c r="Q56" s="16">
        <f t="shared" si="4"/>
        <v>-150.74452350612134</v>
      </c>
      <c r="R56" s="16">
        <f t="shared" si="5"/>
        <v>22.391325584990831</v>
      </c>
      <c r="T56" s="16">
        <f t="shared" si="11"/>
        <v>171.55116184569971</v>
      </c>
      <c r="U56" s="16">
        <f t="shared" si="12"/>
        <v>146.48793295012391</v>
      </c>
      <c r="W56" s="16">
        <f t="shared" si="18"/>
        <v>172.60916716384946</v>
      </c>
      <c r="X56" s="16">
        <f t="shared" si="19"/>
        <v>146.48793295012391</v>
      </c>
      <c r="Y56">
        <v>12</v>
      </c>
      <c r="Z56" s="16">
        <f t="shared" si="26"/>
        <v>-79.568696846441824</v>
      </c>
      <c r="AA56" s="16">
        <f t="shared" si="27"/>
        <v>102.7942818399392</v>
      </c>
      <c r="AB56" s="203">
        <v>48</v>
      </c>
      <c r="AC56" s="16">
        <f t="shared" si="22"/>
        <v>-149.85860318338615</v>
      </c>
      <c r="AD56" s="16">
        <f t="shared" si="23"/>
        <v>21.987093041955749</v>
      </c>
      <c r="AF56" s="16">
        <f t="shared" si="14"/>
        <v>171.65317735246325</v>
      </c>
      <c r="AG56" s="16">
        <f t="shared" si="8"/>
        <v>146.48793295012399</v>
      </c>
      <c r="AI56" s="16">
        <f t="shared" si="15"/>
        <v>172.86746826426835</v>
      </c>
      <c r="AJ56" s="16">
        <f t="shared" si="9"/>
        <v>146.48793295012399</v>
      </c>
      <c r="AK56">
        <v>12</v>
      </c>
      <c r="AL56" s="16">
        <f t="shared" si="28"/>
        <v>-79.571844790832245</v>
      </c>
      <c r="AM56" s="16">
        <f t="shared" si="29"/>
        <v>102.79834864881893</v>
      </c>
    </row>
    <row r="57" spans="1:39">
      <c r="A57">
        <v>49</v>
      </c>
      <c r="B57" s="5">
        <v>34</v>
      </c>
      <c r="C57" s="5">
        <v>174</v>
      </c>
      <c r="E57" s="4">
        <v>-148.72</v>
      </c>
      <c r="F57" s="4">
        <v>14.69</v>
      </c>
      <c r="H57" s="16">
        <f t="shared" si="20"/>
        <v>174.35883822409841</v>
      </c>
      <c r="I57" s="16">
        <f t="shared" si="21"/>
        <v>149.44375028752458</v>
      </c>
      <c r="K57" s="16">
        <f t="shared" si="17"/>
        <v>175.25741507959651</v>
      </c>
      <c r="L57" s="16">
        <f t="shared" si="3"/>
        <v>149.44375028752458</v>
      </c>
      <c r="M57">
        <v>13</v>
      </c>
      <c r="N57" s="16">
        <f t="shared" si="24"/>
        <v>-98.727551305680223</v>
      </c>
      <c r="O57" s="16">
        <f t="shared" si="25"/>
        <v>84.754822760696669</v>
      </c>
      <c r="P57" s="203">
        <v>49</v>
      </c>
      <c r="Q57" s="16">
        <f t="shared" si="4"/>
        <v>-154.74452350612134</v>
      </c>
      <c r="R57" s="16">
        <f t="shared" si="5"/>
        <v>14.391325584990827</v>
      </c>
      <c r="T57" s="16">
        <f t="shared" si="11"/>
        <v>174.68674419641965</v>
      </c>
      <c r="U57" s="16">
        <f t="shared" si="12"/>
        <v>149.44375028752455</v>
      </c>
      <c r="W57" s="16">
        <f t="shared" si="18"/>
        <v>175.74474951456941</v>
      </c>
      <c r="X57" s="16">
        <f t="shared" si="19"/>
        <v>149.44375028752455</v>
      </c>
      <c r="Y57">
        <v>13</v>
      </c>
      <c r="Z57" s="16">
        <f t="shared" si="26"/>
        <v>-99.013867204568939</v>
      </c>
      <c r="AA57" s="16">
        <f t="shared" si="27"/>
        <v>85.000616897621512</v>
      </c>
      <c r="AB57" s="203">
        <v>49</v>
      </c>
      <c r="AC57" s="16">
        <f t="shared" si="22"/>
        <v>-153.85860318338615</v>
      </c>
      <c r="AD57" s="16">
        <f t="shared" si="23"/>
        <v>13.987093041955745</v>
      </c>
      <c r="AF57" s="16">
        <f t="shared" si="14"/>
        <v>174.80559055722009</v>
      </c>
      <c r="AG57" s="16">
        <f t="shared" si="8"/>
        <v>149.44375028752464</v>
      </c>
      <c r="AI57" s="16">
        <f t="shared" si="15"/>
        <v>176.01988146902519</v>
      </c>
      <c r="AJ57" s="16">
        <f t="shared" si="9"/>
        <v>149.44375028752464</v>
      </c>
      <c r="AK57">
        <v>13</v>
      </c>
      <c r="AL57" s="16">
        <f t="shared" si="28"/>
        <v>-99.023958739864241</v>
      </c>
      <c r="AM57" s="16">
        <f t="shared" si="29"/>
        <v>85.009280196508456</v>
      </c>
    </row>
    <row r="58" spans="1:39">
      <c r="A58">
        <v>50</v>
      </c>
      <c r="B58" s="5">
        <v>32</v>
      </c>
      <c r="C58" s="5">
        <v>166</v>
      </c>
      <c r="E58" s="4">
        <v>-150.72</v>
      </c>
      <c r="F58" s="4">
        <v>6.69</v>
      </c>
      <c r="H58" s="16">
        <f>360+ATAN2(E58,F58)*(180/PI())</f>
        <v>537.45848374222521</v>
      </c>
      <c r="I58" s="16">
        <f t="shared" si="21"/>
        <v>150.86840126414808</v>
      </c>
      <c r="K58" s="16">
        <f t="shared" si="17"/>
        <v>538.35706059772338</v>
      </c>
      <c r="L58" s="16">
        <f t="shared" si="3"/>
        <v>150.86840126414808</v>
      </c>
      <c r="M58">
        <v>14</v>
      </c>
      <c r="N58" s="16">
        <f t="shared" si="24"/>
        <v>-109.18955270863022</v>
      </c>
      <c r="O58" s="16">
        <f t="shared" si="25"/>
        <v>60.605145875725263</v>
      </c>
      <c r="P58" s="203">
        <v>50</v>
      </c>
      <c r="Q58" s="16">
        <f t="shared" si="4"/>
        <v>-156.74452350612134</v>
      </c>
      <c r="R58" s="16">
        <f t="shared" si="5"/>
        <v>6.3913255849908293</v>
      </c>
      <c r="T58" s="16">
        <f>360+ATAN2(Q58,R58)*(180/PI())</f>
        <v>537.66503335898665</v>
      </c>
      <c r="U58" s="16">
        <f t="shared" si="12"/>
        <v>150.86840126414805</v>
      </c>
      <c r="W58" s="16">
        <f t="shared" si="18"/>
        <v>538.7230386771364</v>
      </c>
      <c r="X58" s="16">
        <f t="shared" si="19"/>
        <v>150.86840126414805</v>
      </c>
      <c r="Y58">
        <v>14</v>
      </c>
      <c r="Z58" s="16">
        <f t="shared" si="26"/>
        <v>-108.87508162947867</v>
      </c>
      <c r="AA58" s="16">
        <f t="shared" si="27"/>
        <v>60.430600187489567</v>
      </c>
      <c r="AB58" s="203">
        <v>50</v>
      </c>
      <c r="AC58" s="16">
        <f t="shared" si="22"/>
        <v>-155.85860318338615</v>
      </c>
      <c r="AD58" s="16">
        <f t="shared" si="23"/>
        <v>5.9870930419557471</v>
      </c>
      <c r="AF58" s="16">
        <f t="shared" si="14"/>
        <v>177.80014335547057</v>
      </c>
      <c r="AG58" s="16">
        <f t="shared" si="8"/>
        <v>150.86840126414813</v>
      </c>
      <c r="AI58" s="16">
        <f t="shared" si="15"/>
        <v>179.01443426727567</v>
      </c>
      <c r="AJ58" s="16">
        <f t="shared" si="9"/>
        <v>150.86840126414813</v>
      </c>
      <c r="AK58">
        <v>14</v>
      </c>
      <c r="AL58" s="16">
        <f t="shared" si="28"/>
        <v>-108.85277815570865</v>
      </c>
      <c r="AM58" s="16">
        <f t="shared" si="29"/>
        <v>60.418220749641925</v>
      </c>
    </row>
    <row r="59" spans="1:39">
      <c r="A59">
        <v>51</v>
      </c>
      <c r="B59" s="5">
        <v>31</v>
      </c>
      <c r="C59" s="5">
        <v>158</v>
      </c>
      <c r="E59" s="4">
        <v>-151.72</v>
      </c>
      <c r="F59" s="4">
        <v>-1.31</v>
      </c>
      <c r="H59" s="16">
        <f t="shared" ref="H59:H108" si="30">360+ATAN2(E59,F59)*(180/PI())</f>
        <v>180.49469816785904</v>
      </c>
      <c r="I59" s="16">
        <f t="shared" si="21"/>
        <v>151.72565537838352</v>
      </c>
      <c r="K59" s="16">
        <f t="shared" si="17"/>
        <v>181.39327502335715</v>
      </c>
      <c r="L59" s="16">
        <f t="shared" si="3"/>
        <v>151.72565537838352</v>
      </c>
      <c r="M59">
        <v>15</v>
      </c>
      <c r="N59" s="16">
        <f t="shared" si="24"/>
        <v>-131.04170441111279</v>
      </c>
      <c r="O59" s="16">
        <f t="shared" si="25"/>
        <v>41.114600001128707</v>
      </c>
      <c r="P59" s="203">
        <v>51</v>
      </c>
      <c r="Q59" s="16">
        <f t="shared" si="4"/>
        <v>-157.74452350612134</v>
      </c>
      <c r="R59" s="16">
        <f t="shared" si="5"/>
        <v>-1.6086744150091714</v>
      </c>
      <c r="T59" s="16">
        <f t="shared" ref="T59:T95" si="31">360+ATAN2(Q59,R59)*(180/PI())</f>
        <v>180.58428056674992</v>
      </c>
      <c r="U59" s="16">
        <f t="shared" si="12"/>
        <v>151.72565537838349</v>
      </c>
      <c r="W59" s="16">
        <f t="shared" si="18"/>
        <v>181.64228588489968</v>
      </c>
      <c r="X59" s="16">
        <f t="shared" si="19"/>
        <v>151.72565537838349</v>
      </c>
      <c r="Y59">
        <v>15</v>
      </c>
      <c r="Z59" s="16">
        <f t="shared" si="26"/>
        <v>-129.79971620040394</v>
      </c>
      <c r="AA59" s="16">
        <f t="shared" si="27"/>
        <v>40.724923686104518</v>
      </c>
      <c r="AB59" s="203">
        <v>51</v>
      </c>
      <c r="AC59" s="16">
        <f t="shared" si="22"/>
        <v>-156.85860318338615</v>
      </c>
      <c r="AD59" s="16">
        <f t="shared" si="23"/>
        <v>-2.0129069580442538</v>
      </c>
      <c r="AF59" s="16">
        <f>360+ATAN2(AC59,AD59)*(180/PI())</f>
        <v>180.73521465048285</v>
      </c>
      <c r="AG59" s="16">
        <f t="shared" si="8"/>
        <v>151.72565537838358</v>
      </c>
      <c r="AI59" s="16">
        <f t="shared" si="15"/>
        <v>181.94950556228795</v>
      </c>
      <c r="AJ59" s="16">
        <f t="shared" si="9"/>
        <v>151.72565537838358</v>
      </c>
      <c r="AK59">
        <v>15</v>
      </c>
      <c r="AL59" s="16">
        <f t="shared" si="28"/>
        <v>-129.56318314868287</v>
      </c>
      <c r="AM59" s="16">
        <f t="shared" si="29"/>
        <v>40.650710962359341</v>
      </c>
    </row>
    <row r="60" spans="1:39">
      <c r="A60">
        <v>52</v>
      </c>
      <c r="B60" s="5">
        <v>31</v>
      </c>
      <c r="C60" s="5">
        <v>150</v>
      </c>
      <c r="E60" s="4">
        <v>-151.72</v>
      </c>
      <c r="F60" s="4">
        <v>-9.31</v>
      </c>
      <c r="H60" s="16">
        <f t="shared" si="30"/>
        <v>183.51144011325741</v>
      </c>
      <c r="I60" s="16">
        <f t="shared" si="21"/>
        <v>152.00537654964708</v>
      </c>
      <c r="K60" s="16">
        <f t="shared" si="17"/>
        <v>184.41001696875551</v>
      </c>
      <c r="L60" s="16">
        <f t="shared" si="3"/>
        <v>152.00537654964708</v>
      </c>
      <c r="M60">
        <v>16</v>
      </c>
      <c r="N60" s="16">
        <f t="shared" si="24"/>
        <v>-147.72012465907108</v>
      </c>
      <c r="O60" s="16">
        <f t="shared" si="25"/>
        <v>15.021668458507374</v>
      </c>
      <c r="P60" s="203">
        <v>52</v>
      </c>
      <c r="Q60" s="16">
        <f t="shared" si="4"/>
        <v>-157.74452350612134</v>
      </c>
      <c r="R60" s="16">
        <f t="shared" si="5"/>
        <v>-9.6086744150091725</v>
      </c>
      <c r="T60" s="16">
        <f t="shared" si="31"/>
        <v>183.48574448399077</v>
      </c>
      <c r="U60" s="16">
        <f t="shared" si="12"/>
        <v>152.00537654964705</v>
      </c>
      <c r="W60" s="16">
        <f t="shared" si="18"/>
        <v>184.54374980214052</v>
      </c>
      <c r="X60" s="16">
        <f t="shared" si="19"/>
        <v>152.00537654964705</v>
      </c>
      <c r="Y60">
        <v>16</v>
      </c>
      <c r="Z60" s="16">
        <f t="shared" si="26"/>
        <v>-147.2222354275944</v>
      </c>
      <c r="AA60" s="16">
        <f t="shared" si="27"/>
        <v>14.971038072285017</v>
      </c>
      <c r="AB60" s="203">
        <v>52</v>
      </c>
      <c r="AC60" s="16">
        <f t="shared" si="22"/>
        <v>-156.85860318338615</v>
      </c>
      <c r="AD60" s="16">
        <f t="shared" si="23"/>
        <v>-10.012906958044255</v>
      </c>
      <c r="AF60" s="16">
        <f t="shared" ref="AF60:AF108" si="32">360+ATAN2(AC60,AD60)*(180/PI())</f>
        <v>183.65246131281916</v>
      </c>
      <c r="AG60" s="16">
        <f t="shared" si="8"/>
        <v>152.00537654964714</v>
      </c>
      <c r="AI60" s="16">
        <f t="shared" si="15"/>
        <v>184.86675222462426</v>
      </c>
      <c r="AJ60" s="16">
        <f t="shared" si="9"/>
        <v>152.00537654964714</v>
      </c>
      <c r="AK60">
        <v>16</v>
      </c>
      <c r="AL60" s="16">
        <f t="shared" si="28"/>
        <v>-146.97335233280896</v>
      </c>
      <c r="AM60" s="16">
        <f t="shared" si="29"/>
        <v>14.945729135243278</v>
      </c>
    </row>
    <row r="61" spans="1:39">
      <c r="A61">
        <v>53</v>
      </c>
      <c r="B61" s="5">
        <v>32</v>
      </c>
      <c r="C61" s="5">
        <v>142</v>
      </c>
      <c r="E61" s="4">
        <v>-150.72</v>
      </c>
      <c r="F61" s="4">
        <v>-17.309999999999999</v>
      </c>
      <c r="H61" s="16">
        <f t="shared" si="30"/>
        <v>186.55164202821291</v>
      </c>
      <c r="I61" s="16">
        <f t="shared" si="21"/>
        <v>151.71075934158395</v>
      </c>
      <c r="K61" s="16">
        <f t="shared" si="17"/>
        <v>187.45021888371102</v>
      </c>
      <c r="L61" s="16">
        <f t="shared" si="3"/>
        <v>151.71075934158395</v>
      </c>
      <c r="M61">
        <v>17</v>
      </c>
      <c r="N61" s="16">
        <f t="shared" si="24"/>
        <v>-151.09085596799076</v>
      </c>
      <c r="O61" s="16">
        <f t="shared" si="25"/>
        <v>-15.364438330264164</v>
      </c>
      <c r="P61" s="203">
        <v>53</v>
      </c>
      <c r="Q61" s="16">
        <f t="shared" si="4"/>
        <v>-156.74452350612134</v>
      </c>
      <c r="R61" s="16">
        <f t="shared" si="5"/>
        <v>-17.608674415009169</v>
      </c>
      <c r="T61" s="16">
        <f t="shared" si="31"/>
        <v>186.40973188526266</v>
      </c>
      <c r="U61" s="16">
        <f t="shared" si="12"/>
        <v>151.71075934158392</v>
      </c>
      <c r="W61" s="16">
        <f t="shared" si="18"/>
        <v>187.46773720341241</v>
      </c>
      <c r="X61" s="16">
        <f t="shared" si="19"/>
        <v>151.71075934158392</v>
      </c>
      <c r="Y61">
        <v>17</v>
      </c>
      <c r="Z61" s="16">
        <f t="shared" si="26"/>
        <v>-151.09891067702668</v>
      </c>
      <c r="AA61" s="16">
        <f t="shared" si="27"/>
        <v>-15.365257414115783</v>
      </c>
      <c r="AB61" s="203">
        <v>53</v>
      </c>
      <c r="AC61" s="16">
        <f t="shared" si="22"/>
        <v>-155.85860318338615</v>
      </c>
      <c r="AD61" s="16">
        <f t="shared" si="23"/>
        <v>-18.012906958044251</v>
      </c>
      <c r="AF61" s="16">
        <f t="shared" si="32"/>
        <v>186.59254569022787</v>
      </c>
      <c r="AG61" s="16">
        <f t="shared" si="8"/>
        <v>151.71075934158398</v>
      </c>
      <c r="AI61" s="16">
        <f t="shared" si="15"/>
        <v>187.80683660203297</v>
      </c>
      <c r="AJ61" s="16">
        <f t="shared" si="9"/>
        <v>151.71075934158398</v>
      </c>
      <c r="AK61">
        <v>17</v>
      </c>
      <c r="AL61" s="16">
        <f t="shared" si="28"/>
        <v>-151.13180473568698</v>
      </c>
      <c r="AM61" s="16">
        <f t="shared" si="29"/>
        <v>-15.36860241294103</v>
      </c>
    </row>
    <row r="62" spans="1:39">
      <c r="A62">
        <v>54</v>
      </c>
      <c r="B62" s="5">
        <v>34</v>
      </c>
      <c r="C62" s="5">
        <v>133</v>
      </c>
      <c r="E62" s="4">
        <v>-148.72</v>
      </c>
      <c r="F62" s="4">
        <v>-26.31</v>
      </c>
      <c r="H62" s="16">
        <f t="shared" si="30"/>
        <v>190.0323734203526</v>
      </c>
      <c r="I62" s="16">
        <f t="shared" si="21"/>
        <v>151.02931669050218</v>
      </c>
      <c r="K62" s="16">
        <f t="shared" si="17"/>
        <v>190.93095027585071</v>
      </c>
      <c r="L62" s="16">
        <f t="shared" si="3"/>
        <v>151.02931669050218</v>
      </c>
      <c r="M62">
        <v>18</v>
      </c>
      <c r="N62" s="16">
        <f t="shared" si="24"/>
        <v>-144.73924809331939</v>
      </c>
      <c r="O62" s="16">
        <f t="shared" si="25"/>
        <v>-45.412232056684815</v>
      </c>
      <c r="P62" s="203">
        <v>54</v>
      </c>
      <c r="Q62" s="16">
        <f t="shared" si="4"/>
        <v>-154.74452350612134</v>
      </c>
      <c r="R62" s="16">
        <f t="shared" si="5"/>
        <v>-26.608674415009169</v>
      </c>
      <c r="T62" s="16">
        <f t="shared" si="31"/>
        <v>189.75672593565554</v>
      </c>
      <c r="U62" s="16">
        <f t="shared" si="12"/>
        <v>151.02931669050216</v>
      </c>
      <c r="W62" s="16">
        <f t="shared" si="18"/>
        <v>190.81473125380529</v>
      </c>
      <c r="X62" s="16">
        <f t="shared" si="19"/>
        <v>151.02931669050216</v>
      </c>
      <c r="Y62">
        <v>18</v>
      </c>
      <c r="Z62" s="16">
        <f t="shared" si="26"/>
        <v>-144.69394730218426</v>
      </c>
      <c r="AA62" s="16">
        <f t="shared" si="27"/>
        <v>-45.398018841772611</v>
      </c>
      <c r="AB62" s="203">
        <v>54</v>
      </c>
      <c r="AC62" s="16">
        <f t="shared" si="22"/>
        <v>-153.85860318338615</v>
      </c>
      <c r="AD62" s="16">
        <f t="shared" si="23"/>
        <v>-27.012906958044251</v>
      </c>
      <c r="AF62" s="16">
        <f t="shared" si="32"/>
        <v>189.95791324027783</v>
      </c>
      <c r="AG62" s="16">
        <f t="shared" si="8"/>
        <v>151.02931669050224</v>
      </c>
      <c r="AI62" s="16">
        <f t="shared" si="15"/>
        <v>191.17220415208294</v>
      </c>
      <c r="AJ62" s="16">
        <f t="shared" si="9"/>
        <v>151.02931669050224</v>
      </c>
      <c r="AK62">
        <v>18</v>
      </c>
      <c r="AL62" s="16">
        <f t="shared" si="28"/>
        <v>-144.74276986408324</v>
      </c>
      <c r="AM62" s="16">
        <f t="shared" si="29"/>
        <v>-45.413337019390404</v>
      </c>
    </row>
    <row r="63" spans="1:39">
      <c r="A63">
        <v>55</v>
      </c>
      <c r="B63" s="5">
        <v>36</v>
      </c>
      <c r="C63" s="5">
        <v>125</v>
      </c>
      <c r="E63" s="4">
        <v>-146.72</v>
      </c>
      <c r="F63" s="4">
        <v>-34.31</v>
      </c>
      <c r="H63" s="16">
        <f t="shared" si="30"/>
        <v>193.16191865875064</v>
      </c>
      <c r="I63" s="16">
        <f t="shared" si="21"/>
        <v>150.67824826430655</v>
      </c>
      <c r="K63" s="16">
        <f t="shared" si="17"/>
        <v>194.06049551424874</v>
      </c>
      <c r="L63" s="16">
        <f t="shared" si="3"/>
        <v>150.67824826430655</v>
      </c>
      <c r="M63">
        <v>19</v>
      </c>
      <c r="N63" s="16">
        <f t="shared" si="24"/>
        <v>-127.85510976754277</v>
      </c>
      <c r="O63" s="16">
        <f t="shared" si="25"/>
        <v>-70.965375223176949</v>
      </c>
      <c r="P63" s="203">
        <v>55</v>
      </c>
      <c r="Q63" s="16">
        <f t="shared" si="4"/>
        <v>-152.74452350612134</v>
      </c>
      <c r="R63" s="16">
        <f t="shared" si="5"/>
        <v>-34.608674415009176</v>
      </c>
      <c r="T63" s="16">
        <f t="shared" si="31"/>
        <v>192.76645537562709</v>
      </c>
      <c r="U63" s="16">
        <f t="shared" si="12"/>
        <v>150.67824826430652</v>
      </c>
      <c r="W63" s="16">
        <f t="shared" si="18"/>
        <v>193.82446069377684</v>
      </c>
      <c r="X63" s="16">
        <f t="shared" si="19"/>
        <v>150.67824826430652</v>
      </c>
      <c r="Y63">
        <v>19</v>
      </c>
      <c r="Z63" s="16">
        <f t="shared" si="26"/>
        <v>-127.18395986199988</v>
      </c>
      <c r="AA63" s="16">
        <f t="shared" si="27"/>
        <v>-70.592856635813121</v>
      </c>
      <c r="AB63" s="203">
        <v>55</v>
      </c>
      <c r="AC63" s="16">
        <f t="shared" si="22"/>
        <v>-151.85860318338615</v>
      </c>
      <c r="AD63" s="16">
        <f t="shared" si="23"/>
        <v>-35.012906958044255</v>
      </c>
      <c r="AF63" s="16">
        <f t="shared" si="32"/>
        <v>192.98337315709745</v>
      </c>
      <c r="AG63" s="16">
        <f t="shared" si="8"/>
        <v>150.6782482643066</v>
      </c>
      <c r="AI63" s="16">
        <f t="shared" si="15"/>
        <v>194.19766406890255</v>
      </c>
      <c r="AJ63" s="16">
        <f t="shared" si="9"/>
        <v>150.6782482643066</v>
      </c>
      <c r="AK63">
        <v>19</v>
      </c>
      <c r="AL63" s="16">
        <f t="shared" si="28"/>
        <v>-127.55329167903999</v>
      </c>
      <c r="AM63" s="16">
        <f t="shared" si="29"/>
        <v>-70.79785251768098</v>
      </c>
    </row>
    <row r="64" spans="1:39">
      <c r="A64">
        <v>56</v>
      </c>
      <c r="B64" s="5">
        <v>37</v>
      </c>
      <c r="C64" s="5">
        <v>117</v>
      </c>
      <c r="E64" s="4">
        <v>-145.72</v>
      </c>
      <c r="F64" s="4">
        <v>-42.31</v>
      </c>
      <c r="H64" s="16">
        <f t="shared" si="30"/>
        <v>196.19072693568359</v>
      </c>
      <c r="I64" s="16">
        <f t="shared" si="21"/>
        <v>151.73811156067549</v>
      </c>
      <c r="K64" s="16">
        <f t="shared" si="17"/>
        <v>197.08930379118169</v>
      </c>
      <c r="L64" s="16">
        <f t="shared" si="3"/>
        <v>151.73811156067549</v>
      </c>
      <c r="M64">
        <v>20</v>
      </c>
      <c r="N64" s="16">
        <f t="shared" si="24"/>
        <v>-103.47861176892279</v>
      </c>
      <c r="O64" s="16">
        <f t="shared" si="25"/>
        <v>-88.833474384909721</v>
      </c>
      <c r="P64" s="203">
        <v>56</v>
      </c>
      <c r="Q64" s="16">
        <f t="shared" si="4"/>
        <v>-151.74452350612134</v>
      </c>
      <c r="R64" s="16">
        <f t="shared" si="5"/>
        <v>-42.608674415009176</v>
      </c>
      <c r="T64" s="16">
        <f t="shared" si="31"/>
        <v>195.68432620230922</v>
      </c>
      <c r="U64" s="16">
        <f t="shared" si="12"/>
        <v>151.73811156067546</v>
      </c>
      <c r="W64" s="16">
        <f t="shared" si="18"/>
        <v>196.74233152045898</v>
      </c>
      <c r="X64" s="16">
        <f t="shared" si="19"/>
        <v>151.73811156067546</v>
      </c>
      <c r="Y64">
        <v>20</v>
      </c>
      <c r="Z64" s="16">
        <f t="shared" si="26"/>
        <v>-104.05180823157259</v>
      </c>
      <c r="AA64" s="16">
        <f t="shared" si="27"/>
        <v>-89.325547407652124</v>
      </c>
      <c r="AB64" s="203">
        <v>56</v>
      </c>
      <c r="AC64" s="16">
        <f t="shared" si="22"/>
        <v>-150.85860318338615</v>
      </c>
      <c r="AD64" s="16">
        <f t="shared" si="23"/>
        <v>-43.012906958044255</v>
      </c>
      <c r="AF64" s="16">
        <f t="shared" si="32"/>
        <v>195.91394654770241</v>
      </c>
      <c r="AG64" s="16">
        <f t="shared" si="8"/>
        <v>151.73811156067552</v>
      </c>
      <c r="AI64" s="16">
        <f t="shared" si="15"/>
        <v>197.12823745950752</v>
      </c>
      <c r="AJ64" s="16">
        <f t="shared" si="9"/>
        <v>151.73811156067552</v>
      </c>
      <c r="AK64">
        <v>20</v>
      </c>
      <c r="AL64" s="16">
        <f t="shared" si="28"/>
        <v>-103.82849062555272</v>
      </c>
      <c r="AM64" s="16">
        <f t="shared" si="29"/>
        <v>-89.133835531207893</v>
      </c>
    </row>
    <row r="65" spans="1:39">
      <c r="A65">
        <v>57</v>
      </c>
      <c r="B65" s="5">
        <v>40</v>
      </c>
      <c r="C65" s="5">
        <v>109</v>
      </c>
      <c r="E65" s="4">
        <v>-142.72</v>
      </c>
      <c r="F65" s="4">
        <v>-50.31</v>
      </c>
      <c r="H65" s="16">
        <f t="shared" si="30"/>
        <v>199.41798264331564</v>
      </c>
      <c r="I65" s="16">
        <f t="shared" si="21"/>
        <v>151.32777174068215</v>
      </c>
      <c r="K65" s="16">
        <f t="shared" si="17"/>
        <v>200.31655949881375</v>
      </c>
      <c r="L65" s="16">
        <f t="shared" si="3"/>
        <v>151.32777174068215</v>
      </c>
      <c r="M65">
        <v>21</v>
      </c>
      <c r="N65" s="16">
        <f t="shared" si="24"/>
        <v>-83.901670776647848</v>
      </c>
      <c r="O65" s="16">
        <f t="shared" si="25"/>
        <v>-108.39202267320042</v>
      </c>
      <c r="P65" s="203">
        <v>57</v>
      </c>
      <c r="Q65" s="16">
        <f t="shared" si="4"/>
        <v>-148.74452350612134</v>
      </c>
      <c r="R65" s="16">
        <f t="shared" si="5"/>
        <v>-50.608674415009176</v>
      </c>
      <c r="T65" s="16">
        <f t="shared" si="31"/>
        <v>198.79030239359057</v>
      </c>
      <c r="U65" s="16">
        <f t="shared" si="12"/>
        <v>151.32777174068212</v>
      </c>
      <c r="W65" s="16">
        <f t="shared" si="18"/>
        <v>199.84830771174032</v>
      </c>
      <c r="X65" s="16">
        <f t="shared" si="19"/>
        <v>151.32777174068212</v>
      </c>
      <c r="Y65">
        <v>21</v>
      </c>
      <c r="Z65" s="16">
        <f t="shared" si="26"/>
        <v>-83.670192901324967</v>
      </c>
      <c r="AA65" s="16">
        <f t="shared" si="27"/>
        <v>-108.09297791189722</v>
      </c>
      <c r="AB65" s="203">
        <v>57</v>
      </c>
      <c r="AC65" s="16">
        <f t="shared" si="22"/>
        <v>-147.85860318338615</v>
      </c>
      <c r="AD65" s="16">
        <f t="shared" si="23"/>
        <v>-51.012906958044255</v>
      </c>
      <c r="AF65" s="16">
        <f t="shared" si="32"/>
        <v>199.03501918303664</v>
      </c>
      <c r="AG65" s="16">
        <f t="shared" si="8"/>
        <v>151.32777174068218</v>
      </c>
      <c r="AI65" s="16">
        <f t="shared" si="15"/>
        <v>200.24931009484175</v>
      </c>
      <c r="AJ65" s="16">
        <f t="shared" si="9"/>
        <v>151.32777174068218</v>
      </c>
      <c r="AK65">
        <v>21</v>
      </c>
      <c r="AL65" s="16">
        <f t="shared" si="28"/>
        <v>-83.744801074840723</v>
      </c>
      <c r="AM65" s="16">
        <f t="shared" si="29"/>
        <v>-108.18936372591581</v>
      </c>
    </row>
    <row r="66" spans="1:39">
      <c r="A66">
        <v>58</v>
      </c>
      <c r="B66" s="5">
        <v>44</v>
      </c>
      <c r="C66" s="5">
        <v>101</v>
      </c>
      <c r="E66" s="4">
        <v>-138.72</v>
      </c>
      <c r="F66" s="4">
        <v>-58.31</v>
      </c>
      <c r="H66" s="16">
        <f t="shared" si="30"/>
        <v>202.7991159546435</v>
      </c>
      <c r="I66" s="16">
        <f t="shared" si="21"/>
        <v>150.4768902522909</v>
      </c>
      <c r="K66" s="16">
        <f t="shared" si="17"/>
        <v>203.6976928101416</v>
      </c>
      <c r="L66" s="16">
        <f t="shared" si="3"/>
        <v>150.4768902522909</v>
      </c>
      <c r="M66">
        <v>22</v>
      </c>
      <c r="N66" s="16">
        <f t="shared" si="24"/>
        <v>-58.773068032280122</v>
      </c>
      <c r="O66" s="16">
        <f t="shared" si="25"/>
        <v>-119.81704819932327</v>
      </c>
      <c r="P66" s="203">
        <v>58</v>
      </c>
      <c r="Q66" s="16">
        <f t="shared" si="4"/>
        <v>-144.74452350612134</v>
      </c>
      <c r="R66" s="16">
        <f t="shared" si="5"/>
        <v>-58.608674415009176</v>
      </c>
      <c r="T66" s="16">
        <f t="shared" si="31"/>
        <v>202.0435749447733</v>
      </c>
      <c r="U66" s="16">
        <f t="shared" si="12"/>
        <v>150.47689025229084</v>
      </c>
      <c r="W66" s="16">
        <f t="shared" si="18"/>
        <v>203.10158026292305</v>
      </c>
      <c r="X66" s="16">
        <f t="shared" si="19"/>
        <v>150.47689025229084</v>
      </c>
      <c r="Y66">
        <v>22</v>
      </c>
      <c r="Z66" s="16">
        <f t="shared" si="26"/>
        <v>-58.310143889110556</v>
      </c>
      <c r="AA66" s="16">
        <f t="shared" si="27"/>
        <v>-118.87331314801855</v>
      </c>
      <c r="AB66" s="203">
        <v>58</v>
      </c>
      <c r="AC66" s="16">
        <f t="shared" si="22"/>
        <v>-143.85860318338615</v>
      </c>
      <c r="AD66" s="16">
        <f t="shared" si="23"/>
        <v>-59.012906958044255</v>
      </c>
      <c r="AF66" s="16">
        <f t="shared" si="32"/>
        <v>202.30415717370519</v>
      </c>
      <c r="AG66" s="16">
        <f t="shared" si="8"/>
        <v>150.47689025229093</v>
      </c>
      <c r="AI66" s="16">
        <f t="shared" si="15"/>
        <v>203.5184480855103</v>
      </c>
      <c r="AJ66" s="16">
        <f t="shared" si="9"/>
        <v>150.47689025229093</v>
      </c>
      <c r="AK66">
        <v>22</v>
      </c>
      <c r="AL66" s="16">
        <f t="shared" si="28"/>
        <v>-58.439087854845546</v>
      </c>
      <c r="AM66" s="16">
        <f t="shared" si="29"/>
        <v>-119.1361833005346</v>
      </c>
    </row>
    <row r="67" spans="1:39">
      <c r="A67">
        <v>59</v>
      </c>
      <c r="B67" s="5">
        <v>52</v>
      </c>
      <c r="C67" s="5">
        <v>92</v>
      </c>
      <c r="E67" s="4">
        <v>-130.72</v>
      </c>
      <c r="F67" s="4">
        <v>-67.31</v>
      </c>
      <c r="H67" s="16">
        <f t="shared" si="30"/>
        <v>207.24472587978497</v>
      </c>
      <c r="I67" s="16">
        <f t="shared" si="21"/>
        <v>147.03181458446332</v>
      </c>
      <c r="K67" s="16">
        <f t="shared" si="17"/>
        <v>208.14330273528307</v>
      </c>
      <c r="L67" s="16">
        <f t="shared" si="3"/>
        <v>147.03181458446332</v>
      </c>
      <c r="M67">
        <v>23</v>
      </c>
      <c r="N67" s="16">
        <f t="shared" si="24"/>
        <v>-31.263830298094287</v>
      </c>
      <c r="O67" s="16">
        <f t="shared" si="25"/>
        <v>-120.74802710734666</v>
      </c>
      <c r="P67" s="203">
        <v>59</v>
      </c>
      <c r="Q67" s="16">
        <f t="shared" si="4"/>
        <v>-136.74452350612134</v>
      </c>
      <c r="R67" s="16">
        <f t="shared" si="5"/>
        <v>-67.608674415009176</v>
      </c>
      <c r="T67" s="16">
        <f t="shared" si="31"/>
        <v>206.30852621850568</v>
      </c>
      <c r="U67" s="16">
        <f t="shared" si="12"/>
        <v>147.03181458446326</v>
      </c>
      <c r="W67" s="16">
        <f t="shared" si="18"/>
        <v>207.36653153665543</v>
      </c>
      <c r="X67" s="16">
        <f t="shared" si="19"/>
        <v>147.03181458446326</v>
      </c>
      <c r="Y67">
        <v>23</v>
      </c>
      <c r="Z67" s="16">
        <f t="shared" si="26"/>
        <v>-30.693605471232576</v>
      </c>
      <c r="AA67" s="16">
        <f t="shared" si="27"/>
        <v>-118.54568906384158</v>
      </c>
      <c r="AB67" s="203">
        <v>59</v>
      </c>
      <c r="AC67" s="16">
        <f t="shared" si="22"/>
        <v>-135.85860318338615</v>
      </c>
      <c r="AD67" s="16">
        <f t="shared" si="23"/>
        <v>-68.012906958044255</v>
      </c>
      <c r="AF67" s="16">
        <f t="shared" si="32"/>
        <v>206.59325141050965</v>
      </c>
      <c r="AG67" s="16">
        <f t="shared" si="8"/>
        <v>147.03181458446335</v>
      </c>
      <c r="AI67" s="16">
        <f t="shared" si="15"/>
        <v>207.80754232231476</v>
      </c>
      <c r="AJ67" s="16">
        <f t="shared" si="9"/>
        <v>147.03181458446335</v>
      </c>
      <c r="AK67">
        <v>23</v>
      </c>
      <c r="AL67" s="16">
        <f t="shared" si="28"/>
        <v>-30.764268619993516</v>
      </c>
      <c r="AM67" s="16">
        <f t="shared" si="29"/>
        <v>-118.81860622468595</v>
      </c>
    </row>
    <row r="68" spans="1:39">
      <c r="A68">
        <v>60</v>
      </c>
      <c r="B68" s="5">
        <v>60</v>
      </c>
      <c r="C68" s="5">
        <v>85</v>
      </c>
      <c r="E68" s="4">
        <v>-122.72</v>
      </c>
      <c r="F68" s="4">
        <v>-74.31</v>
      </c>
      <c r="H68" s="16">
        <f t="shared" si="30"/>
        <v>211.19594381681506</v>
      </c>
      <c r="I68" s="16">
        <f t="shared" si="21"/>
        <v>143.46488943292013</v>
      </c>
      <c r="K68" s="16">
        <f t="shared" si="17"/>
        <v>212.09452067231317</v>
      </c>
      <c r="L68" s="16">
        <f t="shared" si="3"/>
        <v>143.46488943292013</v>
      </c>
      <c r="M68">
        <v>24</v>
      </c>
      <c r="N68" s="16">
        <f t="shared" si="24"/>
        <v>-5.6862050873512411</v>
      </c>
      <c r="O68" s="16">
        <f t="shared" si="25"/>
        <v>-112.12241018172732</v>
      </c>
      <c r="P68" s="203">
        <v>60</v>
      </c>
      <c r="Q68" s="16">
        <f t="shared" si="4"/>
        <v>-128.74452350612134</v>
      </c>
      <c r="R68" s="16">
        <f t="shared" si="5"/>
        <v>-74.608674415009176</v>
      </c>
      <c r="T68" s="16">
        <f t="shared" si="31"/>
        <v>210.09269934692432</v>
      </c>
      <c r="U68" s="16">
        <f t="shared" si="12"/>
        <v>143.4648894329201</v>
      </c>
      <c r="W68" s="16">
        <f t="shared" si="18"/>
        <v>211.15070466507407</v>
      </c>
      <c r="X68" s="16">
        <f t="shared" si="19"/>
        <v>143.4648894329201</v>
      </c>
      <c r="Y68">
        <v>24</v>
      </c>
      <c r="Z68" s="16">
        <f t="shared" si="26"/>
        <v>-5.4856604541784622</v>
      </c>
      <c r="AA68" s="16">
        <f t="shared" si="27"/>
        <v>-108.16800697696767</v>
      </c>
      <c r="AB68" s="203">
        <v>60</v>
      </c>
      <c r="AC68" s="16">
        <f t="shared" si="22"/>
        <v>-127.85860318338615</v>
      </c>
      <c r="AD68" s="16">
        <f t="shared" si="23"/>
        <v>-75.012906958044255</v>
      </c>
      <c r="AF68" s="16">
        <f t="shared" si="32"/>
        <v>210.39956995912937</v>
      </c>
      <c r="AG68" s="16">
        <f t="shared" si="8"/>
        <v>143.46488943292013</v>
      </c>
      <c r="AI68" s="16">
        <f t="shared" si="15"/>
        <v>211.61386087093447</v>
      </c>
      <c r="AJ68" s="16">
        <f t="shared" si="9"/>
        <v>143.46488943292013</v>
      </c>
      <c r="AK68">
        <v>24</v>
      </c>
      <c r="AL68" s="16">
        <f t="shared" si="28"/>
        <v>-5.5349496406098879</v>
      </c>
      <c r="AM68" s="16">
        <f t="shared" si="29"/>
        <v>-109.13990691615228</v>
      </c>
    </row>
    <row r="69" spans="1:39">
      <c r="A69">
        <v>61</v>
      </c>
      <c r="B69" s="5">
        <v>68</v>
      </c>
      <c r="C69" s="5">
        <v>80</v>
      </c>
      <c r="E69" s="4">
        <v>-114.72</v>
      </c>
      <c r="F69" s="4">
        <v>-79.31</v>
      </c>
      <c r="H69" s="16">
        <f t="shared" si="30"/>
        <v>214.65747860285256</v>
      </c>
      <c r="I69" s="16">
        <f t="shared" si="21"/>
        <v>139.46596179713529</v>
      </c>
      <c r="K69" s="16">
        <f t="shared" si="17"/>
        <v>215.55605545835067</v>
      </c>
      <c r="L69" s="16">
        <f t="shared" si="3"/>
        <v>139.46596179713529</v>
      </c>
      <c r="M69">
        <v>25</v>
      </c>
      <c r="N69" s="16">
        <f t="shared" si="24"/>
        <v>15.561135817606464</v>
      </c>
      <c r="O69" s="16">
        <f t="shared" si="25"/>
        <v>-101.57772965931984</v>
      </c>
      <c r="P69" s="203">
        <v>61</v>
      </c>
      <c r="Q69" s="16">
        <f t="shared" si="4"/>
        <v>-120.74452350612135</v>
      </c>
      <c r="R69" s="16">
        <f t="shared" si="5"/>
        <v>-79.608674415009176</v>
      </c>
      <c r="T69" s="16">
        <f t="shared" si="31"/>
        <v>213.39746338916251</v>
      </c>
      <c r="U69" s="16">
        <f t="shared" si="12"/>
        <v>139.46596179713524</v>
      </c>
      <c r="W69" s="16">
        <f t="shared" si="18"/>
        <v>214.45546870731226</v>
      </c>
      <c r="X69" s="16">
        <f t="shared" si="19"/>
        <v>139.46596179713524</v>
      </c>
      <c r="Y69">
        <v>25</v>
      </c>
      <c r="Z69" s="16">
        <f t="shared" si="26"/>
        <v>15.485031551531016</v>
      </c>
      <c r="AA69" s="16">
        <f t="shared" si="27"/>
        <v>-101.08094724857922</v>
      </c>
      <c r="AB69" s="203">
        <v>61</v>
      </c>
      <c r="AC69" s="16">
        <f t="shared" si="22"/>
        <v>-119.85860318338615</v>
      </c>
      <c r="AD69" s="16">
        <f t="shared" si="23"/>
        <v>-80.012906958044255</v>
      </c>
      <c r="AF69" s="16">
        <f t="shared" si="32"/>
        <v>213.72552049829739</v>
      </c>
      <c r="AG69" s="16">
        <f t="shared" si="8"/>
        <v>139.46596179713529</v>
      </c>
      <c r="AI69" s="16">
        <f t="shared" si="15"/>
        <v>214.93981141010249</v>
      </c>
      <c r="AJ69" s="16">
        <f t="shared" si="9"/>
        <v>139.46596179713529</v>
      </c>
      <c r="AK69">
        <v>25</v>
      </c>
      <c r="AL69" s="16">
        <f t="shared" si="28"/>
        <v>15.449893591953543</v>
      </c>
      <c r="AM69" s="16">
        <f t="shared" si="29"/>
        <v>-100.85157876284812</v>
      </c>
    </row>
    <row r="70" spans="1:39">
      <c r="A70">
        <v>62</v>
      </c>
      <c r="B70" s="5">
        <v>76</v>
      </c>
      <c r="C70" s="5">
        <v>76</v>
      </c>
      <c r="E70" s="4">
        <v>-106.72</v>
      </c>
      <c r="F70" s="4">
        <v>-83.31</v>
      </c>
      <c r="H70" s="16">
        <f t="shared" si="30"/>
        <v>217.977055511283</v>
      </c>
      <c r="I70" s="16">
        <f t="shared" si="21"/>
        <v>135.38727599002797</v>
      </c>
      <c r="K70" s="16">
        <f t="shared" si="17"/>
        <v>218.8756323667811</v>
      </c>
      <c r="L70" s="16">
        <f t="shared" si="3"/>
        <v>135.38727599002797</v>
      </c>
      <c r="M70">
        <v>26</v>
      </c>
      <c r="N70" s="16">
        <f t="shared" si="24"/>
        <v>34.20604665846647</v>
      </c>
      <c r="O70" s="16">
        <f t="shared" si="25"/>
        <v>-92.35907871693432</v>
      </c>
      <c r="P70" s="203">
        <v>62</v>
      </c>
      <c r="Q70" s="16">
        <f t="shared" si="4"/>
        <v>-112.74452350612135</v>
      </c>
      <c r="R70" s="16">
        <f t="shared" si="5"/>
        <v>-83.608674415009176</v>
      </c>
      <c r="T70" s="16">
        <f t="shared" si="31"/>
        <v>216.55975803492635</v>
      </c>
      <c r="U70" s="16">
        <f t="shared" si="12"/>
        <v>135.38727599002792</v>
      </c>
      <c r="W70" s="16">
        <f t="shared" si="18"/>
        <v>217.6177633530761</v>
      </c>
      <c r="X70" s="16">
        <f t="shared" si="19"/>
        <v>135.38727599002792</v>
      </c>
      <c r="Y70">
        <v>26</v>
      </c>
      <c r="Z70" s="16">
        <f t="shared" si="26"/>
        <v>34.301267371195024</v>
      </c>
      <c r="AA70" s="16">
        <f t="shared" si="27"/>
        <v>-92.616182304209076</v>
      </c>
      <c r="AB70" s="203">
        <v>62</v>
      </c>
      <c r="AC70" s="16">
        <f t="shared" si="22"/>
        <v>-111.85860318338615</v>
      </c>
      <c r="AD70" s="16">
        <f t="shared" si="23"/>
        <v>-84.012906958044255</v>
      </c>
      <c r="AF70" s="16">
        <f t="shared" si="32"/>
        <v>216.90887323169542</v>
      </c>
      <c r="AG70" s="16">
        <f t="shared" si="8"/>
        <v>135.38727599002794</v>
      </c>
      <c r="AI70" s="16">
        <f t="shared" si="15"/>
        <v>218.12316414350053</v>
      </c>
      <c r="AJ70" s="16">
        <f t="shared" si="9"/>
        <v>135.38727599002794</v>
      </c>
      <c r="AK70">
        <v>26</v>
      </c>
      <c r="AL70" s="16">
        <f t="shared" si="28"/>
        <v>34.284529384942694</v>
      </c>
      <c r="AM70" s="16">
        <f t="shared" si="29"/>
        <v>-92.570988394334677</v>
      </c>
    </row>
    <row r="71" spans="1:39">
      <c r="A71">
        <v>63</v>
      </c>
      <c r="B71" s="5">
        <v>80</v>
      </c>
      <c r="C71" s="5">
        <v>68</v>
      </c>
      <c r="E71" s="4">
        <v>-102.72</v>
      </c>
      <c r="F71" s="4">
        <v>-91.31</v>
      </c>
      <c r="H71" s="16">
        <f t="shared" si="30"/>
        <v>221.63457795586322</v>
      </c>
      <c r="I71" s="16">
        <f t="shared" si="21"/>
        <v>137.43694736132639</v>
      </c>
      <c r="K71" s="16">
        <f t="shared" si="17"/>
        <v>222.53315481136133</v>
      </c>
      <c r="L71" s="16">
        <f t="shared" si="3"/>
        <v>137.43694736132639</v>
      </c>
      <c r="M71">
        <v>27</v>
      </c>
      <c r="N71" s="16">
        <f t="shared" si="24"/>
        <v>51.413503705960544</v>
      </c>
      <c r="O71" s="16">
        <f t="shared" si="25"/>
        <v>-82.48533704737099</v>
      </c>
      <c r="P71" s="203">
        <v>63</v>
      </c>
      <c r="Q71" s="16">
        <f t="shared" si="4"/>
        <v>-108.74452350612135</v>
      </c>
      <c r="R71" s="16">
        <f t="shared" si="5"/>
        <v>-91.608674415009176</v>
      </c>
      <c r="T71" s="16">
        <f t="shared" si="31"/>
        <v>220.1114916773374</v>
      </c>
      <c r="U71" s="16">
        <f t="shared" si="12"/>
        <v>137.43694736132636</v>
      </c>
      <c r="W71" s="16">
        <f t="shared" si="18"/>
        <v>221.16949699548715</v>
      </c>
      <c r="X71" s="16">
        <f t="shared" si="19"/>
        <v>137.43694736132636</v>
      </c>
      <c r="Y71">
        <v>27</v>
      </c>
      <c r="Z71" s="16">
        <f t="shared" si="26"/>
        <v>54.832517336111451</v>
      </c>
      <c r="AA71" s="16">
        <f t="shared" si="27"/>
        <v>-87.970637042980059</v>
      </c>
      <c r="AB71" s="203">
        <v>63</v>
      </c>
      <c r="AC71" s="16">
        <f t="shared" si="22"/>
        <v>-107.85860318338615</v>
      </c>
      <c r="AD71" s="16">
        <f t="shared" si="23"/>
        <v>-92.012906958044255</v>
      </c>
      <c r="AF71" s="16">
        <f t="shared" si="32"/>
        <v>220.46710505875558</v>
      </c>
      <c r="AG71" s="16">
        <f t="shared" si="8"/>
        <v>137.43694736132639</v>
      </c>
      <c r="AI71" s="16">
        <f t="shared" si="15"/>
        <v>221.68139597056069</v>
      </c>
      <c r="AJ71" s="16">
        <f t="shared" si="9"/>
        <v>137.43694736132639</v>
      </c>
      <c r="AK71">
        <v>27</v>
      </c>
      <c r="AL71" s="16">
        <f t="shared" si="28"/>
        <v>54.340296089231515</v>
      </c>
      <c r="AM71" s="16">
        <f t="shared" si="29"/>
        <v>-87.180941096892241</v>
      </c>
    </row>
    <row r="72" spans="1:39">
      <c r="A72">
        <v>64</v>
      </c>
      <c r="B72" s="5">
        <v>87</v>
      </c>
      <c r="C72" s="5">
        <v>60</v>
      </c>
      <c r="E72" s="4">
        <v>-95.72</v>
      </c>
      <c r="F72" s="4">
        <v>-99.31</v>
      </c>
      <c r="H72" s="16">
        <f t="shared" si="30"/>
        <v>226.05454864085613</v>
      </c>
      <c r="I72" s="16">
        <f t="shared" si="21"/>
        <v>137.93039730240756</v>
      </c>
      <c r="K72" s="16">
        <f t="shared" si="17"/>
        <v>226.95312549635423</v>
      </c>
      <c r="L72" s="16">
        <f t="shared" si="3"/>
        <v>137.93039730240756</v>
      </c>
      <c r="M72">
        <v>28</v>
      </c>
      <c r="N72" s="16">
        <f t="shared" si="24"/>
        <v>81.570776066044104</v>
      </c>
      <c r="O72" s="16">
        <f t="shared" si="25"/>
        <v>-85.81240768521667</v>
      </c>
      <c r="P72" s="203">
        <v>64</v>
      </c>
      <c r="Q72" s="16">
        <f t="shared" si="4"/>
        <v>-101.74452350612135</v>
      </c>
      <c r="R72" s="16">
        <f t="shared" si="5"/>
        <v>-99.608674415009176</v>
      </c>
      <c r="T72" s="16">
        <f t="shared" si="31"/>
        <v>224.39225922236596</v>
      </c>
      <c r="U72" s="16">
        <f t="shared" si="12"/>
        <v>137.93039730240753</v>
      </c>
      <c r="W72" s="16">
        <f t="shared" si="18"/>
        <v>225.45026454051572</v>
      </c>
      <c r="X72" s="16">
        <f t="shared" si="19"/>
        <v>137.93039730240753</v>
      </c>
      <c r="Y72">
        <v>28</v>
      </c>
      <c r="Z72" s="16">
        <f t="shared" si="26"/>
        <v>83.461724192256895</v>
      </c>
      <c r="AA72" s="16">
        <f t="shared" si="27"/>
        <v>-87.801683984203805</v>
      </c>
      <c r="AB72" s="203">
        <v>64</v>
      </c>
      <c r="AC72" s="16">
        <f t="shared" si="22"/>
        <v>-100.85860318338615</v>
      </c>
      <c r="AD72" s="16">
        <f t="shared" si="23"/>
        <v>-100.01290695804425</v>
      </c>
      <c r="AF72" s="16">
        <f t="shared" si="32"/>
        <v>224.75877844428982</v>
      </c>
      <c r="AG72" s="16">
        <f t="shared" si="8"/>
        <v>137.93039730240756</v>
      </c>
      <c r="AI72" s="16">
        <f>(360-$AF$9)+AF72</f>
        <v>225.97306935609492</v>
      </c>
      <c r="AJ72" s="16">
        <f t="shared" si="9"/>
        <v>137.93039730240756</v>
      </c>
      <c r="AK72">
        <v>28</v>
      </c>
      <c r="AL72" s="16">
        <f t="shared" si="28"/>
        <v>83.084856265446376</v>
      </c>
      <c r="AM72" s="16">
        <f t="shared" si="29"/>
        <v>-87.405219150367216</v>
      </c>
    </row>
    <row r="73" spans="1:39">
      <c r="A73">
        <v>65</v>
      </c>
      <c r="B73" s="5">
        <v>96</v>
      </c>
      <c r="C73" s="5">
        <v>53</v>
      </c>
      <c r="E73" s="4">
        <v>-86.72</v>
      </c>
      <c r="F73" s="4">
        <v>-106.31</v>
      </c>
      <c r="H73" s="16">
        <f t="shared" si="30"/>
        <v>230.7949254682745</v>
      </c>
      <c r="I73" s="16">
        <f t="shared" si="21"/>
        <v>137.19393025932305</v>
      </c>
      <c r="K73" s="16">
        <f t="shared" si="17"/>
        <v>231.69350232377261</v>
      </c>
      <c r="L73" s="16">
        <f t="shared" si="3"/>
        <v>137.19393025932305</v>
      </c>
      <c r="M73">
        <v>29</v>
      </c>
      <c r="N73" s="16">
        <f t="shared" si="24"/>
        <v>107.89227627385968</v>
      </c>
      <c r="O73" s="16">
        <f t="shared" si="25"/>
        <v>-75.095240595537902</v>
      </c>
      <c r="P73" s="203">
        <v>65</v>
      </c>
      <c r="Q73" s="16">
        <f t="shared" si="4"/>
        <v>-92.744523506121354</v>
      </c>
      <c r="R73" s="16">
        <f t="shared" si="5"/>
        <v>-106.60867441500918</v>
      </c>
      <c r="T73" s="16">
        <f t="shared" si="31"/>
        <v>228.97826763112724</v>
      </c>
      <c r="U73" s="16">
        <f t="shared" si="12"/>
        <v>137.19393025932303</v>
      </c>
      <c r="W73" s="16">
        <f t="shared" si="18"/>
        <v>230.03627294927699</v>
      </c>
      <c r="X73" s="16">
        <f t="shared" si="19"/>
        <v>137.19393025932303</v>
      </c>
      <c r="Y73">
        <v>29</v>
      </c>
      <c r="Z73" s="16">
        <f t="shared" si="26"/>
        <v>109.05972191129193</v>
      </c>
      <c r="AA73" s="16">
        <f t="shared" si="27"/>
        <v>-75.907806740705297</v>
      </c>
      <c r="AB73" s="203">
        <v>65</v>
      </c>
      <c r="AC73" s="16">
        <f t="shared" si="22"/>
        <v>-91.858603183386151</v>
      </c>
      <c r="AD73" s="16">
        <f t="shared" si="23"/>
        <v>-107.01290695804425</v>
      </c>
      <c r="AF73" s="16">
        <f t="shared" si="32"/>
        <v>229.35760194497846</v>
      </c>
      <c r="AG73" s="16">
        <f t="shared" si="8"/>
        <v>137.19393025932303</v>
      </c>
      <c r="AI73" s="16">
        <f t="shared" si="15"/>
        <v>230.57189285678356</v>
      </c>
      <c r="AJ73" s="16">
        <f t="shared" si="9"/>
        <v>137.19393025932303</v>
      </c>
      <c r="AK73">
        <v>29</v>
      </c>
      <c r="AL73" s="16">
        <f t="shared" si="28"/>
        <v>108.8581296263926</v>
      </c>
      <c r="AM73" s="16">
        <f t="shared" si="29"/>
        <v>-75.767494369333193</v>
      </c>
    </row>
    <row r="74" spans="1:39">
      <c r="A74">
        <v>66</v>
      </c>
      <c r="B74" s="5">
        <v>104</v>
      </c>
      <c r="C74" s="5">
        <v>48</v>
      </c>
      <c r="E74" s="4">
        <v>-78.72</v>
      </c>
      <c r="F74" s="4">
        <v>-111.31</v>
      </c>
      <c r="H74" s="16">
        <f t="shared" si="30"/>
        <v>234.73151175264906</v>
      </c>
      <c r="I74" s="16">
        <f t="shared" si="21"/>
        <v>136.33324796248345</v>
      </c>
      <c r="K74" s="16">
        <f t="shared" si="17"/>
        <v>235.63008860814716</v>
      </c>
      <c r="L74" s="16">
        <f t="shared" ref="L74:L108" si="33">I74</f>
        <v>136.33324796248345</v>
      </c>
      <c r="M74">
        <v>30</v>
      </c>
      <c r="N74" s="16">
        <f t="shared" si="24"/>
        <v>132.48148766224762</v>
      </c>
      <c r="O74" s="16">
        <f t="shared" si="25"/>
        <v>-56.852283851438528</v>
      </c>
      <c r="P74" s="203">
        <v>66</v>
      </c>
      <c r="Q74" s="16">
        <f t="shared" ref="Q74:Q108" si="34">E74-$N$87</f>
        <v>-84.744523506121354</v>
      </c>
      <c r="R74" s="16">
        <f t="shared" ref="R74:R108" si="35">F74-$O$87</f>
        <v>-111.60867441500918</v>
      </c>
      <c r="T74" s="16">
        <f t="shared" si="31"/>
        <v>232.79057884764842</v>
      </c>
      <c r="U74" s="16">
        <f t="shared" si="12"/>
        <v>136.33324796248343</v>
      </c>
      <c r="W74" s="16">
        <f t="shared" si="18"/>
        <v>233.84858416579817</v>
      </c>
      <c r="X74" s="16">
        <f t="shared" si="19"/>
        <v>136.33324796248343</v>
      </c>
      <c r="Y74">
        <v>30</v>
      </c>
      <c r="Z74" s="16">
        <f t="shared" si="26"/>
        <v>132.97602122077959</v>
      </c>
      <c r="AA74" s="16">
        <f t="shared" si="27"/>
        <v>-57.064504915225179</v>
      </c>
      <c r="AB74" s="203">
        <v>66</v>
      </c>
      <c r="AC74" s="16">
        <f t="shared" si="22"/>
        <v>-83.858603183386151</v>
      </c>
      <c r="AD74" s="16">
        <f t="shared" si="23"/>
        <v>-112.01290695804425</v>
      </c>
      <c r="AF74" s="16">
        <f t="shared" si="32"/>
        <v>233.17959197608943</v>
      </c>
      <c r="AG74" s="16">
        <f t="shared" ref="AG74:AG105" si="36">SQRT(((AC74-$AC$110)^2)+((AD74-$AD$110)^2))</f>
        <v>136.33324796248343</v>
      </c>
      <c r="AI74" s="16">
        <f t="shared" si="15"/>
        <v>234.39388288789453</v>
      </c>
      <c r="AJ74" s="16">
        <f t="shared" ref="AJ74:AJ108" si="37">AG74</f>
        <v>136.33324796248343</v>
      </c>
      <c r="AK74">
        <v>30</v>
      </c>
      <c r="AL74" s="16">
        <f t="shared" si="28"/>
        <v>132.89657480334466</v>
      </c>
      <c r="AM74" s="16">
        <f t="shared" si="29"/>
        <v>-57.030411772442058</v>
      </c>
    </row>
    <row r="75" spans="1:39">
      <c r="A75">
        <v>67</v>
      </c>
      <c r="B75" s="5">
        <v>112</v>
      </c>
      <c r="C75" s="5">
        <v>43</v>
      </c>
      <c r="E75" s="4">
        <v>-70.72</v>
      </c>
      <c r="F75" s="4">
        <v>-116.31</v>
      </c>
      <c r="H75" s="16">
        <f t="shared" si="30"/>
        <v>238.69913268094075</v>
      </c>
      <c r="I75" s="16">
        <f t="shared" si="21"/>
        <v>136.12249814046172</v>
      </c>
      <c r="K75" s="16">
        <f t="shared" si="17"/>
        <v>239.59770953643886</v>
      </c>
      <c r="L75" s="16">
        <f t="shared" si="33"/>
        <v>136.12249814046172</v>
      </c>
      <c r="M75">
        <v>31</v>
      </c>
      <c r="N75" s="16">
        <f t="shared" si="24"/>
        <v>144.46442183411091</v>
      </c>
      <c r="O75" s="16">
        <f t="shared" si="25"/>
        <v>-29.688193383334767</v>
      </c>
      <c r="P75" s="203">
        <v>67</v>
      </c>
      <c r="Q75" s="16">
        <f t="shared" si="34"/>
        <v>-76.744523506121354</v>
      </c>
      <c r="R75" s="16">
        <f t="shared" si="35"/>
        <v>-116.60867441500918</v>
      </c>
      <c r="T75" s="16">
        <f t="shared" si="31"/>
        <v>236.64959228490369</v>
      </c>
      <c r="U75" s="16">
        <f t="shared" ref="U75:U108" si="38">SQRT(((Q75-$Q$110)^2)+((R75-$R$110)^2))</f>
        <v>136.12249814046166</v>
      </c>
      <c r="W75" s="16">
        <f t="shared" si="18"/>
        <v>237.70759760305344</v>
      </c>
      <c r="X75" s="16">
        <f t="shared" si="19"/>
        <v>136.12249814046166</v>
      </c>
      <c r="Y75">
        <v>31</v>
      </c>
      <c r="Z75" s="16">
        <f t="shared" si="26"/>
        <v>144.62727915418515</v>
      </c>
      <c r="AA75" s="16">
        <f t="shared" si="27"/>
        <v>-29.721661413392766</v>
      </c>
      <c r="AB75" s="203">
        <v>67</v>
      </c>
      <c r="AC75" s="16">
        <f t="shared" si="22"/>
        <v>-75.858603183386151</v>
      </c>
      <c r="AD75" s="16">
        <f t="shared" si="23"/>
        <v>-117.01290695804425</v>
      </c>
      <c r="AF75" s="16">
        <f t="shared" si="32"/>
        <v>237.04495663724003</v>
      </c>
      <c r="AG75" s="16">
        <f t="shared" si="36"/>
        <v>136.12249814046166</v>
      </c>
      <c r="AI75" s="16">
        <f t="shared" ref="AI75:AI84" si="39">(360-$AF$9)+AF75</f>
        <v>238.25924754904514</v>
      </c>
      <c r="AJ75" s="16">
        <f t="shared" si="37"/>
        <v>136.12249814046166</v>
      </c>
      <c r="AK75">
        <v>31</v>
      </c>
      <c r="AL75" s="16">
        <f t="shared" si="28"/>
        <v>144.60163632628442</v>
      </c>
      <c r="AM75" s="16">
        <f t="shared" si="29"/>
        <v>-29.7163916782985</v>
      </c>
    </row>
    <row r="76" spans="1:39">
      <c r="A76">
        <v>68</v>
      </c>
      <c r="B76" s="5">
        <v>120</v>
      </c>
      <c r="C76" s="5">
        <v>41</v>
      </c>
      <c r="E76" s="4">
        <v>-62.72</v>
      </c>
      <c r="F76" s="4">
        <v>-118.31</v>
      </c>
      <c r="H76" s="16">
        <f t="shared" si="30"/>
        <v>242.07047472406822</v>
      </c>
      <c r="I76" s="16">
        <f t="shared" si="21"/>
        <v>133.90688742555403</v>
      </c>
      <c r="K76" s="16">
        <f t="shared" si="17"/>
        <v>242.96905157956633</v>
      </c>
      <c r="L76" s="16">
        <f t="shared" si="33"/>
        <v>133.90688742555403</v>
      </c>
      <c r="P76" s="203">
        <v>68</v>
      </c>
      <c r="Q76" s="16">
        <f t="shared" si="34"/>
        <v>-68.744523506121354</v>
      </c>
      <c r="R76" s="16">
        <f t="shared" si="35"/>
        <v>-118.60867441500918</v>
      </c>
      <c r="T76" s="16">
        <f t="shared" si="31"/>
        <v>239.90380392032392</v>
      </c>
      <c r="U76" s="16">
        <f t="shared" si="38"/>
        <v>133.90688742555398</v>
      </c>
      <c r="W76" s="16">
        <f t="shared" si="18"/>
        <v>240.96180923847368</v>
      </c>
      <c r="X76" s="16">
        <f t="shared" si="19"/>
        <v>133.90688742555398</v>
      </c>
      <c r="AB76" s="203">
        <v>68</v>
      </c>
      <c r="AC76" s="16">
        <f t="shared" si="22"/>
        <v>-67.858603183386151</v>
      </c>
      <c r="AD76" s="16">
        <f t="shared" si="23"/>
        <v>-119.01290695804425</v>
      </c>
      <c r="AF76" s="16">
        <f t="shared" si="32"/>
        <v>240.30914023982274</v>
      </c>
      <c r="AG76" s="16">
        <f t="shared" si="36"/>
        <v>133.906887425554</v>
      </c>
      <c r="AI76" s="16">
        <f t="shared" si="39"/>
        <v>241.52343115162785</v>
      </c>
      <c r="AJ76" s="16">
        <f t="shared" si="37"/>
        <v>133.906887425554</v>
      </c>
    </row>
    <row r="77" spans="1:39">
      <c r="A77">
        <v>69</v>
      </c>
      <c r="B77" s="5">
        <v>128</v>
      </c>
      <c r="C77" s="5">
        <v>39</v>
      </c>
      <c r="E77" s="4">
        <v>-54.72</v>
      </c>
      <c r="F77" s="4">
        <v>-120.31</v>
      </c>
      <c r="H77" s="16">
        <f t="shared" si="30"/>
        <v>245.54277076416957</v>
      </c>
      <c r="I77" s="16">
        <f t="shared" si="21"/>
        <v>132.16949156291705</v>
      </c>
      <c r="K77" s="16">
        <f t="shared" ref="K77:K108" si="40">(360-$H$9)+H77</f>
        <v>246.44134761966768</v>
      </c>
      <c r="L77" s="16">
        <f t="shared" si="33"/>
        <v>132.16949156291705</v>
      </c>
      <c r="M77" s="153" t="s">
        <v>292</v>
      </c>
      <c r="N77" s="16">
        <f>AVERAGE(N45:N75)</f>
        <v>-3.0122617530606757</v>
      </c>
      <c r="O77" s="16">
        <f>AVERAGE(O45:O75)</f>
        <v>-0.14933720750458565</v>
      </c>
      <c r="P77" s="203">
        <v>69</v>
      </c>
      <c r="Q77" s="16">
        <f t="shared" si="34"/>
        <v>-60.744523506121354</v>
      </c>
      <c r="R77" s="16">
        <f t="shared" si="35"/>
        <v>-120.60867441500918</v>
      </c>
      <c r="T77" s="16">
        <f t="shared" si="31"/>
        <v>243.26790292765807</v>
      </c>
      <c r="U77" s="16">
        <f t="shared" si="38"/>
        <v>132.16949156291699</v>
      </c>
      <c r="W77" s="16">
        <f t="shared" si="18"/>
        <v>244.32590824580782</v>
      </c>
      <c r="X77" s="16">
        <f t="shared" si="19"/>
        <v>132.16949156291699</v>
      </c>
      <c r="Y77" s="153" t="s">
        <v>292</v>
      </c>
      <c r="Z77" s="16">
        <f>AVERAGE(Z45:Z75)</f>
        <v>-2.5693015916930766</v>
      </c>
      <c r="AA77" s="16">
        <f>AVERAGE(AA45:AA75)</f>
        <v>-0.35145347902212687</v>
      </c>
      <c r="AB77" s="203">
        <v>69</v>
      </c>
      <c r="AC77" s="16">
        <f t="shared" si="22"/>
        <v>-59.858603183386151</v>
      </c>
      <c r="AD77" s="16">
        <f t="shared" si="23"/>
        <v>-121.01290695804425</v>
      </c>
      <c r="AF77" s="16">
        <f t="shared" si="32"/>
        <v>243.68086320382389</v>
      </c>
      <c r="AG77" s="16">
        <f t="shared" si="36"/>
        <v>132.16949156291699</v>
      </c>
      <c r="AI77" s="16">
        <f t="shared" si="39"/>
        <v>244.895154115629</v>
      </c>
      <c r="AJ77" s="16">
        <f t="shared" si="37"/>
        <v>132.16949156291699</v>
      </c>
      <c r="AK77" s="153" t="s">
        <v>292</v>
      </c>
      <c r="AL77" s="16">
        <f>AVERAGE(AL45:AL75)</f>
        <v>-2.6230632753838408</v>
      </c>
      <c r="AM77" s="16">
        <f>AVERAGE(AM45:AM75)</f>
        <v>-0.34035714607028739</v>
      </c>
    </row>
    <row r="78" spans="1:39">
      <c r="A78">
        <v>70</v>
      </c>
      <c r="B78" s="5">
        <v>137</v>
      </c>
      <c r="C78" s="5">
        <v>38</v>
      </c>
      <c r="E78" s="4">
        <v>-45.72</v>
      </c>
      <c r="F78" s="4">
        <v>-121.31</v>
      </c>
      <c r="H78" s="16">
        <f t="shared" si="30"/>
        <v>249.34929299399937</v>
      </c>
      <c r="I78" s="16">
        <f t="shared" si="21"/>
        <v>129.63963321453824</v>
      </c>
      <c r="K78" s="16">
        <f t="shared" si="40"/>
        <v>250.24786984949748</v>
      </c>
      <c r="L78" s="16">
        <f t="shared" si="33"/>
        <v>129.63963321453824</v>
      </c>
      <c r="M78" s="153" t="s">
        <v>21</v>
      </c>
      <c r="N78" s="4">
        <f>SQRT(((N77^2)+(O77^2)))</f>
        <v>3.015961284648303</v>
      </c>
      <c r="P78" s="203">
        <v>70</v>
      </c>
      <c r="Q78" s="16">
        <f t="shared" si="34"/>
        <v>-51.744523506121354</v>
      </c>
      <c r="R78" s="16">
        <f t="shared" si="35"/>
        <v>-121.60867441500918</v>
      </c>
      <c r="T78" s="16">
        <f t="shared" si="31"/>
        <v>246.95023435715996</v>
      </c>
      <c r="U78" s="16">
        <f t="shared" si="38"/>
        <v>129.63963321453818</v>
      </c>
      <c r="W78" s="16">
        <f t="shared" si="18"/>
        <v>248.00823967530971</v>
      </c>
      <c r="X78" s="16">
        <f t="shared" si="19"/>
        <v>129.63963321453818</v>
      </c>
      <c r="Y78" s="153" t="s">
        <v>21</v>
      </c>
      <c r="Z78" s="4">
        <f>SQRT(((Q110-Z77)^2)+((R110-AA77)^2))</f>
        <v>3.4556249952133866</v>
      </c>
      <c r="AB78" s="203">
        <v>70</v>
      </c>
      <c r="AC78" s="16">
        <f t="shared" si="22"/>
        <v>-50.858603183386151</v>
      </c>
      <c r="AD78" s="16">
        <f t="shared" si="23"/>
        <v>-122.01290695804425</v>
      </c>
      <c r="AF78" s="16">
        <f t="shared" si="32"/>
        <v>247.37217630157284</v>
      </c>
      <c r="AG78" s="16">
        <f t="shared" si="36"/>
        <v>129.63963321453818</v>
      </c>
      <c r="AI78" s="16">
        <f t="shared" si="39"/>
        <v>248.58646721337794</v>
      </c>
      <c r="AJ78" s="16">
        <f t="shared" si="37"/>
        <v>129.63963321453818</v>
      </c>
      <c r="AK78" s="153" t="s">
        <v>21</v>
      </c>
      <c r="AL78" s="4">
        <f>SQRT(((AC110-AL77)^2)+((AD110-AM77)^2))</f>
        <v>2.5415317025200457</v>
      </c>
    </row>
    <row r="79" spans="1:39">
      <c r="A79">
        <v>71</v>
      </c>
      <c r="B79" s="5">
        <v>145</v>
      </c>
      <c r="C79" s="5">
        <v>38</v>
      </c>
      <c r="E79" s="4">
        <v>-37.72</v>
      </c>
      <c r="F79" s="4">
        <v>-121.31</v>
      </c>
      <c r="H79" s="16">
        <f t="shared" si="30"/>
        <v>252.72749741278773</v>
      </c>
      <c r="I79" s="16">
        <f t="shared" si="21"/>
        <v>127.03902746793995</v>
      </c>
      <c r="K79" s="16">
        <f t="shared" si="40"/>
        <v>253.62607426828583</v>
      </c>
      <c r="L79" s="16">
        <f t="shared" si="33"/>
        <v>127.03902746793995</v>
      </c>
      <c r="P79" s="203">
        <v>71</v>
      </c>
      <c r="Q79" s="16">
        <f t="shared" si="34"/>
        <v>-43.744523506121354</v>
      </c>
      <c r="R79" s="16">
        <f t="shared" si="35"/>
        <v>-121.60867441500918</v>
      </c>
      <c r="T79" s="16">
        <f t="shared" si="31"/>
        <v>250.21555608905285</v>
      </c>
      <c r="U79" s="16">
        <f t="shared" si="38"/>
        <v>127.03902746793989</v>
      </c>
      <c r="W79" s="16">
        <f t="shared" ref="W79:W108" si="41">(360-$T$9)+T79</f>
        <v>251.27356140720261</v>
      </c>
      <c r="X79" s="16">
        <f t="shared" ref="X79:X108" si="42">U79</f>
        <v>127.03902746793989</v>
      </c>
      <c r="AB79" s="203">
        <v>71</v>
      </c>
      <c r="AC79" s="16">
        <f t="shared" si="22"/>
        <v>-42.858603183386151</v>
      </c>
      <c r="AD79" s="16">
        <f t="shared" si="23"/>
        <v>-122.01290695804425</v>
      </c>
      <c r="AF79" s="16">
        <f t="shared" si="32"/>
        <v>250.64551878276581</v>
      </c>
      <c r="AG79" s="16">
        <f t="shared" si="36"/>
        <v>127.03902746793989</v>
      </c>
      <c r="AI79" s="16">
        <f t="shared" si="39"/>
        <v>251.85980969457091</v>
      </c>
      <c r="AJ79" s="16">
        <f t="shared" si="37"/>
        <v>127.03902746793989</v>
      </c>
    </row>
    <row r="80" spans="1:39">
      <c r="A80">
        <v>72</v>
      </c>
      <c r="B80" s="5">
        <v>153</v>
      </c>
      <c r="C80" s="5">
        <v>40</v>
      </c>
      <c r="E80" s="4">
        <v>-29.72</v>
      </c>
      <c r="F80" s="4">
        <v>-119.31</v>
      </c>
      <c r="H80" s="16">
        <f t="shared" si="30"/>
        <v>256.01235440820255</v>
      </c>
      <c r="I80" s="16">
        <f t="shared" si="21"/>
        <v>122.95590469757848</v>
      </c>
      <c r="K80" s="16">
        <f t="shared" si="40"/>
        <v>256.91093126370066</v>
      </c>
      <c r="L80" s="16">
        <f t="shared" si="33"/>
        <v>122.95590469757848</v>
      </c>
      <c r="P80" s="203">
        <v>72</v>
      </c>
      <c r="Q80" s="16">
        <f t="shared" si="34"/>
        <v>-35.744523506121354</v>
      </c>
      <c r="R80" s="16">
        <f t="shared" si="35"/>
        <v>-119.60867441500918</v>
      </c>
      <c r="T80" s="16">
        <f t="shared" si="31"/>
        <v>253.36145711842488</v>
      </c>
      <c r="U80" s="16">
        <f t="shared" si="38"/>
        <v>122.95590469757842</v>
      </c>
      <c r="W80" s="16">
        <f t="shared" si="41"/>
        <v>254.41946243657463</v>
      </c>
      <c r="X80" s="16">
        <f t="shared" si="42"/>
        <v>122.95590469757842</v>
      </c>
      <c r="AB80" s="203">
        <v>72</v>
      </c>
      <c r="AC80" s="16">
        <f t="shared" si="22"/>
        <v>-34.858603183386151</v>
      </c>
      <c r="AD80" s="16">
        <f t="shared" si="23"/>
        <v>-120.01290695804425</v>
      </c>
      <c r="AF80" s="16">
        <f t="shared" si="32"/>
        <v>253.80368474519918</v>
      </c>
      <c r="AG80" s="16">
        <f t="shared" si="36"/>
        <v>122.95590469757842</v>
      </c>
      <c r="AI80" s="16">
        <f t="shared" si="39"/>
        <v>255.01797565700429</v>
      </c>
      <c r="AJ80" s="16">
        <f t="shared" si="37"/>
        <v>122.95590469757842</v>
      </c>
    </row>
    <row r="81" spans="1:36">
      <c r="A81">
        <v>73</v>
      </c>
      <c r="B81" s="5">
        <v>161</v>
      </c>
      <c r="C81" s="5">
        <v>40</v>
      </c>
      <c r="E81" s="4">
        <v>-21.72</v>
      </c>
      <c r="F81" s="4">
        <v>-119.31</v>
      </c>
      <c r="H81" s="16">
        <f t="shared" si="30"/>
        <v>259.68247607165256</v>
      </c>
      <c r="I81" s="16">
        <f t="shared" si="21"/>
        <v>121.27091366028378</v>
      </c>
      <c r="K81" s="16">
        <f t="shared" si="40"/>
        <v>260.58105292715067</v>
      </c>
      <c r="L81" s="16">
        <f t="shared" si="33"/>
        <v>121.27091366028378</v>
      </c>
      <c r="P81" s="203">
        <v>73</v>
      </c>
      <c r="Q81" s="16">
        <f t="shared" si="34"/>
        <v>-27.74452350612135</v>
      </c>
      <c r="R81" s="16">
        <f t="shared" si="35"/>
        <v>-119.60867441500918</v>
      </c>
      <c r="T81" s="16">
        <f t="shared" si="31"/>
        <v>256.94058035109595</v>
      </c>
      <c r="U81" s="16">
        <f t="shared" si="38"/>
        <v>121.27091366028371</v>
      </c>
      <c r="W81" s="16">
        <f t="shared" si="41"/>
        <v>257.9985856692457</v>
      </c>
      <c r="X81" s="16">
        <f t="shared" si="42"/>
        <v>121.27091366028371</v>
      </c>
      <c r="AB81" s="203">
        <v>73</v>
      </c>
      <c r="AC81" s="16">
        <f t="shared" si="22"/>
        <v>-26.858603183386151</v>
      </c>
      <c r="AD81" s="16">
        <f t="shared" si="23"/>
        <v>-120.01290695804425</v>
      </c>
      <c r="AF81" s="16">
        <f t="shared" si="32"/>
        <v>257.38520499138423</v>
      </c>
      <c r="AG81" s="16">
        <f t="shared" si="36"/>
        <v>121.27091366028371</v>
      </c>
      <c r="AI81" s="16">
        <f t="shared" si="39"/>
        <v>258.59949590318934</v>
      </c>
      <c r="AJ81" s="16">
        <f t="shared" si="37"/>
        <v>121.27091366028371</v>
      </c>
    </row>
    <row r="82" spans="1:36">
      <c r="A82">
        <v>74</v>
      </c>
      <c r="B82" s="5">
        <v>169</v>
      </c>
      <c r="C82" s="5">
        <v>45</v>
      </c>
      <c r="E82" s="4">
        <v>-13.72</v>
      </c>
      <c r="F82" s="4">
        <v>-114.31</v>
      </c>
      <c r="H82" s="16">
        <f t="shared" si="30"/>
        <v>263.1558430657816</v>
      </c>
      <c r="I82" s="16">
        <f t="shared" ref="I82:I108" si="43">SQRT((E82*E82)+(F82*F82))</f>
        <v>115.13042386788995</v>
      </c>
      <c r="K82" s="16">
        <f t="shared" si="40"/>
        <v>264.0544199212797</v>
      </c>
      <c r="L82" s="16">
        <f t="shared" si="33"/>
        <v>115.13042386788995</v>
      </c>
      <c r="P82" s="203">
        <v>74</v>
      </c>
      <c r="Q82" s="16">
        <f t="shared" si="34"/>
        <v>-19.744523506121354</v>
      </c>
      <c r="R82" s="16">
        <f t="shared" si="35"/>
        <v>-114.60867441500918</v>
      </c>
      <c r="T82" s="16">
        <f t="shared" si="31"/>
        <v>260.22516332719931</v>
      </c>
      <c r="U82" s="16">
        <f t="shared" si="38"/>
        <v>115.13042386788989</v>
      </c>
      <c r="W82" s="16">
        <f t="shared" si="41"/>
        <v>261.28316864534906</v>
      </c>
      <c r="X82" s="16">
        <f t="shared" si="42"/>
        <v>115.13042386788989</v>
      </c>
      <c r="AB82" s="203">
        <v>74</v>
      </c>
      <c r="AC82" s="16">
        <f t="shared" si="22"/>
        <v>-18.858603183386155</v>
      </c>
      <c r="AD82" s="16">
        <f t="shared" si="23"/>
        <v>-115.01290695804425</v>
      </c>
      <c r="AF82" s="16">
        <f t="shared" si="32"/>
        <v>260.68810559774795</v>
      </c>
      <c r="AG82" s="16">
        <f t="shared" si="36"/>
        <v>115.13042386788987</v>
      </c>
      <c r="AI82" s="16">
        <f t="shared" si="39"/>
        <v>261.90239650955306</v>
      </c>
      <c r="AJ82" s="16">
        <f t="shared" si="37"/>
        <v>115.13042386788987</v>
      </c>
    </row>
    <row r="83" spans="1:36">
      <c r="A83">
        <v>75</v>
      </c>
      <c r="B83" s="5">
        <v>177</v>
      </c>
      <c r="C83" s="5">
        <v>48</v>
      </c>
      <c r="E83" s="4">
        <v>-5.72</v>
      </c>
      <c r="F83" s="4">
        <v>-111.31</v>
      </c>
      <c r="H83" s="16">
        <f t="shared" si="30"/>
        <v>267.05827121140362</v>
      </c>
      <c r="I83" s="16">
        <f t="shared" si="43"/>
        <v>111.45687282532199</v>
      </c>
      <c r="K83" s="16">
        <f t="shared" si="40"/>
        <v>267.95684806690173</v>
      </c>
      <c r="L83" s="16">
        <f t="shared" si="33"/>
        <v>111.45687282532199</v>
      </c>
      <c r="P83" s="203">
        <v>75</v>
      </c>
      <c r="Q83" s="16">
        <f t="shared" si="34"/>
        <v>-11.74452350612135</v>
      </c>
      <c r="R83" s="16">
        <f t="shared" si="35"/>
        <v>-111.60867441500918</v>
      </c>
      <c r="T83" s="16">
        <f t="shared" si="31"/>
        <v>263.99290213146105</v>
      </c>
      <c r="U83" s="16">
        <f t="shared" si="38"/>
        <v>111.45687282532194</v>
      </c>
      <c r="W83" s="16">
        <f t="shared" si="41"/>
        <v>265.0509074496108</v>
      </c>
      <c r="X83" s="16">
        <f t="shared" si="42"/>
        <v>111.45687282532194</v>
      </c>
      <c r="AB83" s="203">
        <v>75</v>
      </c>
      <c r="AC83" s="16">
        <f t="shared" si="22"/>
        <v>-10.858603183386153</v>
      </c>
      <c r="AD83" s="16">
        <f t="shared" si="23"/>
        <v>-112.01290695804425</v>
      </c>
      <c r="AF83" s="16">
        <f t="shared" si="32"/>
        <v>264.4630116553692</v>
      </c>
      <c r="AG83" s="16">
        <f t="shared" si="36"/>
        <v>111.45687282532192</v>
      </c>
      <c r="AI83" s="16">
        <f t="shared" si="39"/>
        <v>265.67730256717431</v>
      </c>
      <c r="AJ83" s="16">
        <f t="shared" si="37"/>
        <v>111.45687282532192</v>
      </c>
    </row>
    <row r="84" spans="1:36">
      <c r="A84">
        <v>76</v>
      </c>
      <c r="B84" s="5">
        <v>185</v>
      </c>
      <c r="C84" s="5">
        <v>54</v>
      </c>
      <c r="E84" s="4">
        <v>2.2799999999999998</v>
      </c>
      <c r="F84" s="4">
        <v>-105.31</v>
      </c>
      <c r="H84" s="16">
        <f t="shared" si="30"/>
        <v>271.24028080823382</v>
      </c>
      <c r="I84" s="16">
        <f t="shared" si="43"/>
        <v>105.33467852516569</v>
      </c>
      <c r="K84" s="16">
        <f t="shared" si="40"/>
        <v>272.13885766373193</v>
      </c>
      <c r="L84" s="16">
        <f t="shared" si="33"/>
        <v>105.33467852516569</v>
      </c>
      <c r="P84" s="203">
        <v>76</v>
      </c>
      <c r="Q84" s="16">
        <f t="shared" si="34"/>
        <v>-3.7445235061213515</v>
      </c>
      <c r="R84" s="16">
        <f t="shared" si="35"/>
        <v>-105.60867441500918</v>
      </c>
      <c r="T84" s="16">
        <f t="shared" si="31"/>
        <v>267.96933769437817</v>
      </c>
      <c r="U84" s="16">
        <f t="shared" si="38"/>
        <v>105.33467852516563</v>
      </c>
      <c r="W84" s="16">
        <f t="shared" si="41"/>
        <v>269.02734301252792</v>
      </c>
      <c r="X84" s="16">
        <f t="shared" si="42"/>
        <v>105.33467852516563</v>
      </c>
      <c r="AB84" s="203">
        <v>76</v>
      </c>
      <c r="AC84" s="16">
        <f t="shared" si="22"/>
        <v>-2.8586031833861534</v>
      </c>
      <c r="AD84" s="16">
        <f t="shared" si="23"/>
        <v>-106.01290695804425</v>
      </c>
      <c r="AF84" s="16">
        <f t="shared" si="32"/>
        <v>268.45541242259173</v>
      </c>
      <c r="AG84" s="16">
        <f t="shared" si="36"/>
        <v>105.3346785251656</v>
      </c>
      <c r="AI84" s="16">
        <f t="shared" si="39"/>
        <v>269.66970333439684</v>
      </c>
      <c r="AJ84" s="16">
        <f t="shared" si="37"/>
        <v>105.3346785251656</v>
      </c>
    </row>
    <row r="85" spans="1:36">
      <c r="A85">
        <v>77</v>
      </c>
      <c r="B85" s="5">
        <v>193</v>
      </c>
      <c r="C85" s="5">
        <v>56</v>
      </c>
      <c r="E85" s="4">
        <v>10.28</v>
      </c>
      <c r="F85" s="4">
        <v>-103.31</v>
      </c>
      <c r="H85" s="16">
        <f t="shared" si="30"/>
        <v>275.68258719026613</v>
      </c>
      <c r="I85" s="16">
        <f t="shared" si="43"/>
        <v>103.82020275456989</v>
      </c>
      <c r="K85" s="16">
        <f t="shared" si="40"/>
        <v>276.58116404576424</v>
      </c>
      <c r="L85" s="16">
        <f t="shared" si="33"/>
        <v>103.82020275456989</v>
      </c>
      <c r="P85" s="203">
        <v>77</v>
      </c>
      <c r="Q85" s="16">
        <f t="shared" si="34"/>
        <v>4.255476493878648</v>
      </c>
      <c r="R85" s="16">
        <f t="shared" si="35"/>
        <v>-103.60867441500918</v>
      </c>
      <c r="T85" s="16">
        <f t="shared" si="31"/>
        <v>272.35196403931798</v>
      </c>
      <c r="U85" s="16">
        <f t="shared" si="38"/>
        <v>103.82020275456983</v>
      </c>
      <c r="W85" s="16">
        <f t="shared" si="41"/>
        <v>273.40996935746773</v>
      </c>
      <c r="X85" s="16">
        <f t="shared" si="42"/>
        <v>103.82020275456983</v>
      </c>
      <c r="AB85" s="203">
        <v>77</v>
      </c>
      <c r="AC85" s="16">
        <f t="shared" si="22"/>
        <v>5.1413968166138462</v>
      </c>
      <c r="AD85" s="16">
        <f t="shared" si="23"/>
        <v>-104.01290695804425</v>
      </c>
      <c r="AF85" s="16">
        <f t="shared" si="32"/>
        <v>272.82984848711521</v>
      </c>
      <c r="AG85" s="16">
        <f t="shared" si="36"/>
        <v>103.82020275456982</v>
      </c>
      <c r="AI85" s="16">
        <f>(360-$AF$9)+AF85</f>
        <v>274.04413939892032</v>
      </c>
      <c r="AJ85" s="16">
        <f t="shared" si="37"/>
        <v>103.82020275456982</v>
      </c>
    </row>
    <row r="86" spans="1:36">
      <c r="A86">
        <v>78</v>
      </c>
      <c r="B86" s="5">
        <v>200</v>
      </c>
      <c r="C86" s="5">
        <v>59</v>
      </c>
      <c r="E86" s="4">
        <v>17.28</v>
      </c>
      <c r="F86" s="4">
        <v>-100.31</v>
      </c>
      <c r="H86" s="16">
        <f t="shared" si="30"/>
        <v>279.77418199766436</v>
      </c>
      <c r="I86" s="16">
        <f t="shared" si="43"/>
        <v>101.78749677637229</v>
      </c>
      <c r="K86" s="16">
        <f t="shared" si="40"/>
        <v>280.67275885316246</v>
      </c>
      <c r="L86" s="16">
        <f t="shared" si="33"/>
        <v>101.78749677637229</v>
      </c>
      <c r="N86" t="s">
        <v>489</v>
      </c>
      <c r="P86" s="203">
        <v>78</v>
      </c>
      <c r="Q86" s="16">
        <f t="shared" si="34"/>
        <v>11.25547649387865</v>
      </c>
      <c r="R86" s="16">
        <f t="shared" si="35"/>
        <v>-100.60867441500918</v>
      </c>
      <c r="T86" s="16">
        <f t="shared" si="31"/>
        <v>276.38335506404417</v>
      </c>
      <c r="U86" s="16">
        <f t="shared" si="38"/>
        <v>101.78749677637225</v>
      </c>
      <c r="W86" s="16">
        <f t="shared" si="41"/>
        <v>277.44136038219392</v>
      </c>
      <c r="X86" s="16">
        <f t="shared" si="42"/>
        <v>101.78749677637225</v>
      </c>
      <c r="Z86" t="s">
        <v>489</v>
      </c>
      <c r="AB86" s="203">
        <v>78</v>
      </c>
      <c r="AC86" s="16">
        <f t="shared" si="22"/>
        <v>12.141396816613849</v>
      </c>
      <c r="AD86" s="16">
        <f t="shared" si="23"/>
        <v>-101.01290695804425</v>
      </c>
      <c r="AF86" s="16">
        <f t="shared" si="32"/>
        <v>276.85387136284118</v>
      </c>
      <c r="AG86" s="16">
        <f t="shared" si="36"/>
        <v>101.78749677637222</v>
      </c>
      <c r="AI86" s="16">
        <f t="shared" ref="AI86:AI108" si="44">(360-$AF$9)+AF86</f>
        <v>278.06816227464628</v>
      </c>
      <c r="AJ86" s="16">
        <f t="shared" si="37"/>
        <v>101.78749677637222</v>
      </c>
    </row>
    <row r="87" spans="1:36">
      <c r="A87">
        <v>79</v>
      </c>
      <c r="B87" s="5">
        <v>208</v>
      </c>
      <c r="C87" s="5">
        <v>59</v>
      </c>
      <c r="E87" s="4">
        <v>25.28</v>
      </c>
      <c r="F87" s="4">
        <v>-100.31</v>
      </c>
      <c r="H87" s="16">
        <f t="shared" si="30"/>
        <v>284.14505319692626</v>
      </c>
      <c r="I87" s="16">
        <f t="shared" si="43"/>
        <v>103.44648133213619</v>
      </c>
      <c r="K87" s="16">
        <f t="shared" si="40"/>
        <v>285.04363005242436</v>
      </c>
      <c r="L87" s="16">
        <f t="shared" si="33"/>
        <v>103.44648133213619</v>
      </c>
      <c r="N87" s="16">
        <f>N77*(-2)</f>
        <v>6.0245235061213513</v>
      </c>
      <c r="O87" s="16">
        <f>O77*(-2)</f>
        <v>0.2986744150091713</v>
      </c>
      <c r="P87" s="203">
        <v>79</v>
      </c>
      <c r="Q87" s="16">
        <f t="shared" si="34"/>
        <v>19.25547649387865</v>
      </c>
      <c r="R87" s="16">
        <f t="shared" si="35"/>
        <v>-100.60867441500918</v>
      </c>
      <c r="T87" s="16">
        <f t="shared" si="31"/>
        <v>280.83480399057896</v>
      </c>
      <c r="U87" s="16">
        <f t="shared" si="38"/>
        <v>103.44648133213613</v>
      </c>
      <c r="W87" s="16">
        <f t="shared" si="41"/>
        <v>281.89280930872872</v>
      </c>
      <c r="X87" s="16">
        <f t="shared" si="42"/>
        <v>103.44648133213613</v>
      </c>
      <c r="Z87" s="16">
        <f>Z77*(-2)</f>
        <v>5.1386031833861532</v>
      </c>
      <c r="AA87" s="16">
        <f>AA77*(-2)</f>
        <v>0.70290695804425374</v>
      </c>
      <c r="AB87" s="203">
        <v>79</v>
      </c>
      <c r="AC87" s="16">
        <f t="shared" si="22"/>
        <v>20.141396816613849</v>
      </c>
      <c r="AD87" s="16">
        <f t="shared" si="23"/>
        <v>-101.01290695804425</v>
      </c>
      <c r="AF87" s="16">
        <f t="shared" si="32"/>
        <v>281.27655873135012</v>
      </c>
      <c r="AG87" s="16">
        <f t="shared" si="36"/>
        <v>103.4464813321361</v>
      </c>
      <c r="AI87" s="16">
        <f t="shared" si="44"/>
        <v>282.49084964315523</v>
      </c>
      <c r="AJ87" s="16">
        <f t="shared" si="37"/>
        <v>103.4464813321361</v>
      </c>
    </row>
    <row r="88" spans="1:36">
      <c r="A88">
        <v>80</v>
      </c>
      <c r="B88" s="5">
        <v>214</v>
      </c>
      <c r="C88" s="5">
        <v>66</v>
      </c>
      <c r="E88" s="4">
        <v>31.28</v>
      </c>
      <c r="F88" s="4">
        <v>-93.31</v>
      </c>
      <c r="H88" s="16">
        <f t="shared" si="30"/>
        <v>288.5325251661767</v>
      </c>
      <c r="I88" s="16">
        <f t="shared" si="43"/>
        <v>98.41338577652941</v>
      </c>
      <c r="K88" s="16">
        <f t="shared" si="40"/>
        <v>289.4311020216748</v>
      </c>
      <c r="L88" s="16">
        <f t="shared" si="33"/>
        <v>98.41338577652941</v>
      </c>
      <c r="P88" s="203">
        <v>80</v>
      </c>
      <c r="Q88" s="16">
        <f t="shared" si="34"/>
        <v>25.25547649387865</v>
      </c>
      <c r="R88" s="16">
        <f t="shared" si="35"/>
        <v>-93.608674415009176</v>
      </c>
      <c r="T88" s="16">
        <f t="shared" si="31"/>
        <v>285.09881195992841</v>
      </c>
      <c r="U88" s="16">
        <f t="shared" si="38"/>
        <v>98.413385776529353</v>
      </c>
      <c r="W88" s="16">
        <f t="shared" si="41"/>
        <v>286.15681727807817</v>
      </c>
      <c r="X88" s="16">
        <f t="shared" si="42"/>
        <v>98.413385776529353</v>
      </c>
      <c r="AB88" s="203">
        <v>80</v>
      </c>
      <c r="AC88" s="16">
        <f t="shared" si="22"/>
        <v>26.141396816613849</v>
      </c>
      <c r="AD88" s="16">
        <f t="shared" si="23"/>
        <v>-94.012906958044255</v>
      </c>
      <c r="AF88" s="16">
        <f t="shared" si="32"/>
        <v>285.53921671310889</v>
      </c>
      <c r="AG88" s="16">
        <f t="shared" si="36"/>
        <v>98.413385776529324</v>
      </c>
      <c r="AI88" s="16">
        <f t="shared" si="44"/>
        <v>286.75350762491399</v>
      </c>
      <c r="AJ88" s="16">
        <f t="shared" si="37"/>
        <v>98.413385776529324</v>
      </c>
    </row>
    <row r="89" spans="1:36">
      <c r="A89">
        <v>81</v>
      </c>
      <c r="B89" s="5">
        <v>223</v>
      </c>
      <c r="C89" s="5">
        <v>69</v>
      </c>
      <c r="E89" s="4">
        <v>40.28</v>
      </c>
      <c r="F89" s="4">
        <v>-90.31</v>
      </c>
      <c r="H89" s="16">
        <f t="shared" si="30"/>
        <v>294.03779219104524</v>
      </c>
      <c r="I89" s="16">
        <f t="shared" si="43"/>
        <v>98.885663773875748</v>
      </c>
      <c r="K89" s="16">
        <f t="shared" si="40"/>
        <v>294.93636904654335</v>
      </c>
      <c r="L89" s="16">
        <f t="shared" si="33"/>
        <v>98.885663773875748</v>
      </c>
      <c r="N89" t="s">
        <v>490</v>
      </c>
      <c r="P89" s="203">
        <v>81</v>
      </c>
      <c r="Q89" s="16">
        <f t="shared" si="34"/>
        <v>34.255476493878646</v>
      </c>
      <c r="R89" s="16">
        <f t="shared" si="35"/>
        <v>-90.608674415009176</v>
      </c>
      <c r="T89" s="16">
        <f t="shared" si="31"/>
        <v>290.70957848234502</v>
      </c>
      <c r="U89" s="16">
        <f t="shared" si="38"/>
        <v>98.885663773875692</v>
      </c>
      <c r="W89" s="16">
        <f t="shared" si="41"/>
        <v>291.76758380049478</v>
      </c>
      <c r="X89" s="16">
        <f t="shared" si="42"/>
        <v>98.885663773875692</v>
      </c>
      <c r="Z89" t="s">
        <v>490</v>
      </c>
      <c r="AB89" s="203">
        <v>81</v>
      </c>
      <c r="AC89" s="16">
        <f t="shared" si="22"/>
        <v>35.141396816613849</v>
      </c>
      <c r="AD89" s="16">
        <f t="shared" si="23"/>
        <v>-91.012906958044255</v>
      </c>
      <c r="AF89" s="16">
        <f t="shared" si="32"/>
        <v>291.11229429747692</v>
      </c>
      <c r="AG89" s="16">
        <f t="shared" si="36"/>
        <v>98.885663773875649</v>
      </c>
      <c r="AI89" s="16">
        <f t="shared" si="44"/>
        <v>292.32658520928203</v>
      </c>
      <c r="AJ89" s="16">
        <f t="shared" si="37"/>
        <v>98.885663773875649</v>
      </c>
    </row>
    <row r="90" spans="1:36">
      <c r="A90">
        <v>82</v>
      </c>
      <c r="B90" s="5">
        <v>228</v>
      </c>
      <c r="C90" s="5">
        <v>77</v>
      </c>
      <c r="E90" s="4">
        <v>45.28</v>
      </c>
      <c r="F90" s="4">
        <v>-82.31</v>
      </c>
      <c r="H90" s="16">
        <f t="shared" si="30"/>
        <v>298.81587059771169</v>
      </c>
      <c r="I90" s="16">
        <f t="shared" si="43"/>
        <v>93.942612801646106</v>
      </c>
      <c r="K90" s="16">
        <f t="shared" si="40"/>
        <v>299.7144474532098</v>
      </c>
      <c r="L90" s="16">
        <f t="shared" si="33"/>
        <v>93.942612801646106</v>
      </c>
      <c r="N90" t="s">
        <v>292</v>
      </c>
      <c r="P90" s="203">
        <v>82</v>
      </c>
      <c r="Q90" s="16">
        <f t="shared" si="34"/>
        <v>39.255476493878646</v>
      </c>
      <c r="R90" s="16">
        <f t="shared" si="35"/>
        <v>-82.608674415009176</v>
      </c>
      <c r="T90" s="16">
        <f t="shared" si="31"/>
        <v>295.416973335173</v>
      </c>
      <c r="U90" s="16">
        <f t="shared" si="38"/>
        <v>93.94261280164605</v>
      </c>
      <c r="W90" s="16">
        <f t="shared" si="41"/>
        <v>296.47497865332275</v>
      </c>
      <c r="X90" s="16">
        <f t="shared" si="42"/>
        <v>93.94261280164605</v>
      </c>
      <c r="Z90" t="s">
        <v>292</v>
      </c>
      <c r="AB90" s="203">
        <v>82</v>
      </c>
      <c r="AC90" s="16">
        <f t="shared" si="22"/>
        <v>40.141396816613849</v>
      </c>
      <c r="AD90" s="16">
        <f t="shared" si="23"/>
        <v>-83.012906958044255</v>
      </c>
      <c r="AF90" s="16">
        <f t="shared" si="32"/>
        <v>295.80637171401361</v>
      </c>
      <c r="AG90" s="16">
        <f t="shared" si="36"/>
        <v>93.942612801646007</v>
      </c>
      <c r="AI90" s="16">
        <f t="shared" si="44"/>
        <v>297.02066262581872</v>
      </c>
      <c r="AJ90" s="16">
        <f t="shared" si="37"/>
        <v>93.942612801646007</v>
      </c>
    </row>
    <row r="91" spans="1:36">
      <c r="A91">
        <v>83</v>
      </c>
      <c r="B91" s="5">
        <v>233</v>
      </c>
      <c r="C91" s="5">
        <v>76</v>
      </c>
      <c r="E91" s="4">
        <v>50.28</v>
      </c>
      <c r="F91" s="4">
        <v>-83.31</v>
      </c>
      <c r="H91" s="16">
        <f t="shared" si="30"/>
        <v>301.11219871018318</v>
      </c>
      <c r="I91" s="16">
        <f t="shared" si="43"/>
        <v>97.306908798913142</v>
      </c>
      <c r="K91" s="16">
        <f t="shared" si="40"/>
        <v>302.01077556568129</v>
      </c>
      <c r="L91" s="16">
        <f t="shared" si="33"/>
        <v>97.306908798913142</v>
      </c>
      <c r="N91" s="16">
        <f>N77*0.5</f>
        <v>-1.5061308765303378</v>
      </c>
      <c r="O91" s="16">
        <f>O77*0.5</f>
        <v>-7.4668603752292825E-2</v>
      </c>
      <c r="P91" s="203">
        <v>83</v>
      </c>
      <c r="Q91" s="16">
        <f t="shared" si="34"/>
        <v>44.255476493878646</v>
      </c>
      <c r="R91" s="16">
        <f t="shared" si="35"/>
        <v>-83.608674415009176</v>
      </c>
      <c r="T91" s="16">
        <f t="shared" si="31"/>
        <v>297.89302120967454</v>
      </c>
      <c r="U91" s="16">
        <f t="shared" si="38"/>
        <v>97.306908798913099</v>
      </c>
      <c r="W91" s="16">
        <f t="shared" si="41"/>
        <v>298.9510265278243</v>
      </c>
      <c r="X91" s="16">
        <f t="shared" si="42"/>
        <v>97.306908798913099</v>
      </c>
      <c r="Z91" s="16">
        <f>Z77*0.5</f>
        <v>-1.2846507958465383</v>
      </c>
      <c r="AA91" s="16">
        <f>AA77*0.5</f>
        <v>-0.17572673951106343</v>
      </c>
      <c r="AB91" s="203">
        <v>83</v>
      </c>
      <c r="AC91" s="16">
        <f t="shared" si="22"/>
        <v>45.141396816613849</v>
      </c>
      <c r="AD91" s="16">
        <f t="shared" si="23"/>
        <v>-84.012906958044255</v>
      </c>
      <c r="AF91" s="16">
        <f t="shared" si="32"/>
        <v>298.24980607824779</v>
      </c>
      <c r="AG91" s="16">
        <f t="shared" si="36"/>
        <v>97.306908798913057</v>
      </c>
      <c r="AI91" s="16">
        <f t="shared" si="44"/>
        <v>299.46409699005289</v>
      </c>
      <c r="AJ91" s="16">
        <f t="shared" si="37"/>
        <v>97.306908798913057</v>
      </c>
    </row>
    <row r="92" spans="1:36">
      <c r="A92">
        <v>84</v>
      </c>
      <c r="B92" s="5">
        <v>241</v>
      </c>
      <c r="C92" s="5">
        <v>73</v>
      </c>
      <c r="E92" s="4">
        <v>58.28</v>
      </c>
      <c r="F92" s="4">
        <v>-86.31</v>
      </c>
      <c r="H92" s="16">
        <f t="shared" si="30"/>
        <v>304.02881196257664</v>
      </c>
      <c r="I92" s="16">
        <f t="shared" si="43"/>
        <v>104.14400846904252</v>
      </c>
      <c r="K92" s="16">
        <f t="shared" si="40"/>
        <v>304.92738881807475</v>
      </c>
      <c r="L92" s="16">
        <f t="shared" si="33"/>
        <v>104.14400846904252</v>
      </c>
      <c r="P92" s="203">
        <v>84</v>
      </c>
      <c r="Q92" s="16">
        <f t="shared" si="34"/>
        <v>52.255476493878646</v>
      </c>
      <c r="R92" s="16">
        <f t="shared" si="35"/>
        <v>-86.608674415009176</v>
      </c>
      <c r="T92" s="16">
        <f t="shared" si="31"/>
        <v>301.10474535601656</v>
      </c>
      <c r="U92" s="16">
        <f t="shared" si="38"/>
        <v>104.14400846904248</v>
      </c>
      <c r="W92" s="16">
        <f t="shared" si="41"/>
        <v>302.16275067416632</v>
      </c>
      <c r="X92" s="16">
        <f t="shared" si="42"/>
        <v>104.14400846904248</v>
      </c>
      <c r="AB92" s="203">
        <v>84</v>
      </c>
      <c r="AC92" s="16">
        <f t="shared" si="22"/>
        <v>53.141396816613849</v>
      </c>
      <c r="AD92" s="16">
        <f t="shared" si="23"/>
        <v>-87.012906958044255</v>
      </c>
      <c r="AF92" s="16">
        <f t="shared" si="32"/>
        <v>301.41366629602243</v>
      </c>
      <c r="AG92" s="16">
        <f t="shared" si="36"/>
        <v>104.14400846904243</v>
      </c>
      <c r="AI92" s="16">
        <f t="shared" si="44"/>
        <v>302.62795720782754</v>
      </c>
      <c r="AJ92" s="16">
        <f t="shared" si="37"/>
        <v>104.14400846904243</v>
      </c>
    </row>
    <row r="93" spans="1:36">
      <c r="A93">
        <v>85</v>
      </c>
      <c r="B93" s="5">
        <v>249</v>
      </c>
      <c r="C93" s="5">
        <v>71</v>
      </c>
      <c r="E93" s="4">
        <v>66.28</v>
      </c>
      <c r="F93" s="4">
        <v>-88.31</v>
      </c>
      <c r="H93" s="16">
        <f t="shared" si="30"/>
        <v>306.88961616069275</v>
      </c>
      <c r="I93" s="16">
        <f t="shared" si="43"/>
        <v>110.41600653890721</v>
      </c>
      <c r="K93" s="16">
        <f t="shared" si="40"/>
        <v>307.78819301619086</v>
      </c>
      <c r="L93" s="16">
        <f t="shared" si="33"/>
        <v>110.41600653890721</v>
      </c>
      <c r="P93" s="203">
        <v>85</v>
      </c>
      <c r="Q93" s="16">
        <f t="shared" si="34"/>
        <v>60.255476493878646</v>
      </c>
      <c r="R93" s="16">
        <f t="shared" si="35"/>
        <v>-88.608674415009176</v>
      </c>
      <c r="T93" s="16">
        <f t="shared" si="31"/>
        <v>304.21639980846783</v>
      </c>
      <c r="U93" s="16">
        <f t="shared" si="38"/>
        <v>110.41600653890717</v>
      </c>
      <c r="W93" s="16">
        <f t="shared" si="41"/>
        <v>305.27440512661758</v>
      </c>
      <c r="X93" s="16">
        <f t="shared" si="42"/>
        <v>110.41600653890717</v>
      </c>
      <c r="AB93" s="203">
        <v>85</v>
      </c>
      <c r="AC93" s="16">
        <f t="shared" si="22"/>
        <v>61.141396816613849</v>
      </c>
      <c r="AD93" s="16">
        <f t="shared" si="23"/>
        <v>-89.012906958044255</v>
      </c>
      <c r="AF93" s="16">
        <f t="shared" si="32"/>
        <v>304.48448642951644</v>
      </c>
      <c r="AG93" s="16">
        <f t="shared" si="36"/>
        <v>110.41600653890714</v>
      </c>
      <c r="AI93" s="16">
        <f t="shared" si="44"/>
        <v>305.69877734132155</v>
      </c>
      <c r="AJ93" s="16">
        <f t="shared" si="37"/>
        <v>110.41600653890714</v>
      </c>
    </row>
    <row r="94" spans="1:36">
      <c r="A94">
        <v>86</v>
      </c>
      <c r="B94" s="5">
        <v>257</v>
      </c>
      <c r="C94" s="5">
        <v>71</v>
      </c>
      <c r="E94" s="4">
        <v>74.28</v>
      </c>
      <c r="F94" s="4">
        <v>-88.31</v>
      </c>
      <c r="H94" s="16">
        <f t="shared" si="30"/>
        <v>310.06812564152165</v>
      </c>
      <c r="I94" s="16">
        <f t="shared" si="43"/>
        <v>115.39572999032504</v>
      </c>
      <c r="K94" s="16">
        <f t="shared" si="40"/>
        <v>310.96670249701975</v>
      </c>
      <c r="L94" s="16">
        <f t="shared" si="33"/>
        <v>115.39572999032504</v>
      </c>
      <c r="P94" s="203">
        <v>86</v>
      </c>
      <c r="Q94" s="16">
        <f t="shared" si="34"/>
        <v>68.255476493878646</v>
      </c>
      <c r="R94" s="16">
        <f t="shared" si="35"/>
        <v>-88.608674415009176</v>
      </c>
      <c r="T94" s="16">
        <f t="shared" si="31"/>
        <v>307.60714751077865</v>
      </c>
      <c r="U94" s="16">
        <f t="shared" si="38"/>
        <v>115.39572999032499</v>
      </c>
      <c r="W94" s="16">
        <f t="shared" si="41"/>
        <v>308.6651528289284</v>
      </c>
      <c r="X94" s="16">
        <f t="shared" si="42"/>
        <v>115.39572999032499</v>
      </c>
      <c r="AB94" s="203">
        <v>86</v>
      </c>
      <c r="AC94" s="16">
        <f t="shared" si="22"/>
        <v>69.141396816613849</v>
      </c>
      <c r="AD94" s="16">
        <f t="shared" si="23"/>
        <v>-89.012906958044255</v>
      </c>
      <c r="AF94" s="16">
        <f t="shared" si="32"/>
        <v>307.8385234781818</v>
      </c>
      <c r="AG94" s="16">
        <f t="shared" si="36"/>
        <v>115.39572999032495</v>
      </c>
      <c r="AI94" s="16">
        <f t="shared" si="44"/>
        <v>309.05281438998691</v>
      </c>
      <c r="AJ94" s="16">
        <f t="shared" si="37"/>
        <v>115.39572999032495</v>
      </c>
    </row>
    <row r="95" spans="1:36">
      <c r="A95">
        <v>87</v>
      </c>
      <c r="B95" s="5">
        <v>266</v>
      </c>
      <c r="C95" s="5">
        <v>73</v>
      </c>
      <c r="E95" s="4">
        <v>83.28</v>
      </c>
      <c r="F95" s="4">
        <v>-86.31</v>
      </c>
      <c r="H95" s="16">
        <f t="shared" si="30"/>
        <v>313.97642701321001</v>
      </c>
      <c r="I95" s="16">
        <f t="shared" si="43"/>
        <v>119.93737741004678</v>
      </c>
      <c r="K95" s="16">
        <f t="shared" si="40"/>
        <v>314.87500386870812</v>
      </c>
      <c r="L95" s="16">
        <f t="shared" si="33"/>
        <v>119.93737741004678</v>
      </c>
      <c r="P95" s="203">
        <v>87</v>
      </c>
      <c r="Q95" s="16">
        <f t="shared" si="34"/>
        <v>77.255476493878646</v>
      </c>
      <c r="R95" s="16">
        <f t="shared" si="35"/>
        <v>-86.608674415009176</v>
      </c>
      <c r="T95" s="16">
        <f t="shared" si="31"/>
        <v>311.73316030297468</v>
      </c>
      <c r="U95" s="16">
        <f t="shared" si="38"/>
        <v>119.93737741004674</v>
      </c>
      <c r="W95" s="16">
        <f t="shared" si="41"/>
        <v>312.79116562112443</v>
      </c>
      <c r="X95" s="16">
        <f t="shared" si="42"/>
        <v>119.93737741004674</v>
      </c>
      <c r="AB95" s="203">
        <v>87</v>
      </c>
      <c r="AC95" s="16">
        <f t="shared" si="22"/>
        <v>78.141396816613849</v>
      </c>
      <c r="AD95" s="16">
        <f t="shared" si="23"/>
        <v>-87.012906958044255</v>
      </c>
      <c r="AF95" s="16">
        <f>360+ATAN2(AC95,AD95)*(180/PI())</f>
        <v>311.92522672074966</v>
      </c>
      <c r="AG95" s="16">
        <f t="shared" si="36"/>
        <v>119.93737741004671</v>
      </c>
      <c r="AI95" s="16">
        <f t="shared" si="44"/>
        <v>313.13951763255477</v>
      </c>
      <c r="AJ95" s="16">
        <f t="shared" si="37"/>
        <v>119.93737741004671</v>
      </c>
    </row>
    <row r="96" spans="1:36">
      <c r="A96">
        <v>88</v>
      </c>
      <c r="B96" s="5">
        <v>274</v>
      </c>
      <c r="C96" s="5">
        <v>74</v>
      </c>
      <c r="E96" s="4">
        <v>91.28</v>
      </c>
      <c r="F96" s="4">
        <v>-85.31</v>
      </c>
      <c r="H96" s="16">
        <f>360+ATAN2(E96,F96)*(180/PI())</f>
        <v>316.93626807100577</v>
      </c>
      <c r="I96" s="16">
        <f t="shared" si="43"/>
        <v>124.93932327333937</v>
      </c>
      <c r="K96" s="16">
        <f t="shared" si="40"/>
        <v>317.83484492650388</v>
      </c>
      <c r="L96" s="16">
        <f t="shared" si="33"/>
        <v>124.93932327333937</v>
      </c>
      <c r="P96" s="203">
        <v>88</v>
      </c>
      <c r="Q96" s="16">
        <f t="shared" si="34"/>
        <v>85.255476493878646</v>
      </c>
      <c r="R96" s="16">
        <f t="shared" si="35"/>
        <v>-85.608674415009176</v>
      </c>
      <c r="T96" s="16">
        <f>360+ATAN2(Q96,R96)*(180/PI())</f>
        <v>314.88156250868292</v>
      </c>
      <c r="U96" s="16">
        <f t="shared" si="38"/>
        <v>124.93932327333933</v>
      </c>
      <c r="W96" s="16">
        <f t="shared" si="41"/>
        <v>315.93956782683267</v>
      </c>
      <c r="X96" s="16">
        <f t="shared" si="42"/>
        <v>124.93932327333933</v>
      </c>
      <c r="AB96" s="203">
        <v>88</v>
      </c>
      <c r="AC96" s="16">
        <f t="shared" ref="AC96:AC108" si="45">E96-$Z$87</f>
        <v>86.141396816613849</v>
      </c>
      <c r="AD96" s="16">
        <f t="shared" ref="AD96:AD108" si="46">F96-$AA$87</f>
        <v>-86.012906958044255</v>
      </c>
      <c r="AF96" s="16">
        <f t="shared" si="32"/>
        <v>315.0427635271256</v>
      </c>
      <c r="AG96" s="16">
        <f t="shared" si="36"/>
        <v>124.93932327333928</v>
      </c>
      <c r="AI96" s="16">
        <f t="shared" si="44"/>
        <v>316.25705443893071</v>
      </c>
      <c r="AJ96" s="16">
        <f t="shared" si="37"/>
        <v>124.93932327333928</v>
      </c>
    </row>
    <row r="97" spans="1:36">
      <c r="A97">
        <v>89</v>
      </c>
      <c r="B97" s="5">
        <v>282</v>
      </c>
      <c r="C97" s="5">
        <v>77</v>
      </c>
      <c r="E97" s="4">
        <v>99.28</v>
      </c>
      <c r="F97" s="4">
        <v>-82.31</v>
      </c>
      <c r="H97" s="16">
        <f t="shared" si="30"/>
        <v>320.3389152430023</v>
      </c>
      <c r="I97" s="16">
        <f t="shared" si="43"/>
        <v>128.96299663081655</v>
      </c>
      <c r="K97" s="16">
        <f t="shared" si="40"/>
        <v>321.23749209850041</v>
      </c>
      <c r="L97" s="16">
        <f t="shared" si="33"/>
        <v>128.96299663081655</v>
      </c>
      <c r="P97" s="203">
        <v>89</v>
      </c>
      <c r="Q97" s="16">
        <f t="shared" si="34"/>
        <v>93.255476493878646</v>
      </c>
      <c r="R97" s="16">
        <f t="shared" si="35"/>
        <v>-82.608674415009176</v>
      </c>
      <c r="T97" s="16">
        <f t="shared" ref="T97:T105" si="47">360+ATAN2(Q97,R97)*(180/PI())</f>
        <v>318.46445368151223</v>
      </c>
      <c r="U97" s="16">
        <f t="shared" si="38"/>
        <v>128.96299663081652</v>
      </c>
      <c r="W97" s="16">
        <f t="shared" si="41"/>
        <v>319.52245899966198</v>
      </c>
      <c r="X97" s="16">
        <f t="shared" si="42"/>
        <v>128.96299663081652</v>
      </c>
      <c r="AB97" s="203">
        <v>89</v>
      </c>
      <c r="AC97" s="16">
        <f t="shared" si="45"/>
        <v>94.141396816613849</v>
      </c>
      <c r="AD97" s="16">
        <f t="shared" si="46"/>
        <v>-83.012906958044255</v>
      </c>
      <c r="AF97" s="16">
        <f t="shared" si="32"/>
        <v>318.59448665834958</v>
      </c>
      <c r="AG97" s="16">
        <f t="shared" si="36"/>
        <v>128.96299663081646</v>
      </c>
      <c r="AI97" s="16">
        <f t="shared" si="44"/>
        <v>319.80877757015469</v>
      </c>
      <c r="AJ97" s="16">
        <f t="shared" si="37"/>
        <v>128.96299663081646</v>
      </c>
    </row>
    <row r="98" spans="1:36">
      <c r="A98">
        <v>90</v>
      </c>
      <c r="B98" s="5">
        <v>290</v>
      </c>
      <c r="C98" s="5">
        <v>83</v>
      </c>
      <c r="E98" s="4">
        <v>107.28</v>
      </c>
      <c r="F98" s="4">
        <v>-76.31</v>
      </c>
      <c r="H98" s="16">
        <f t="shared" si="30"/>
        <v>324.57514189454696</v>
      </c>
      <c r="I98" s="16">
        <f t="shared" si="43"/>
        <v>131.65186857770004</v>
      </c>
      <c r="K98" s="16">
        <f t="shared" si="40"/>
        <v>325.47371875004507</v>
      </c>
      <c r="L98" s="16">
        <f t="shared" si="33"/>
        <v>131.65186857770004</v>
      </c>
      <c r="P98" s="203">
        <v>90</v>
      </c>
      <c r="Q98" s="16">
        <f t="shared" si="34"/>
        <v>101.25547649387865</v>
      </c>
      <c r="R98" s="16">
        <f t="shared" si="35"/>
        <v>-76.608674415009176</v>
      </c>
      <c r="T98" s="16">
        <f t="shared" si="47"/>
        <v>322.88928940040648</v>
      </c>
      <c r="U98" s="16">
        <f t="shared" si="38"/>
        <v>131.65186857769999</v>
      </c>
      <c r="W98" s="16">
        <f t="shared" si="41"/>
        <v>323.94729471855624</v>
      </c>
      <c r="X98" s="16">
        <f t="shared" si="42"/>
        <v>131.65186857769999</v>
      </c>
      <c r="AB98" s="203">
        <v>90</v>
      </c>
      <c r="AC98" s="16">
        <f t="shared" si="45"/>
        <v>102.14139681661385</v>
      </c>
      <c r="AD98" s="16">
        <f t="shared" si="46"/>
        <v>-77.012906958044255</v>
      </c>
      <c r="AF98" s="16">
        <f t="shared" si="32"/>
        <v>322.98431676294871</v>
      </c>
      <c r="AG98" s="16">
        <f t="shared" si="36"/>
        <v>131.65186857769996</v>
      </c>
      <c r="AI98" s="16">
        <f t="shared" si="44"/>
        <v>324.19860767475382</v>
      </c>
      <c r="AJ98" s="16">
        <f t="shared" si="37"/>
        <v>131.65186857769996</v>
      </c>
    </row>
    <row r="99" spans="1:36">
      <c r="A99">
        <v>91</v>
      </c>
      <c r="B99" s="5">
        <v>298</v>
      </c>
      <c r="C99" s="5">
        <v>88</v>
      </c>
      <c r="E99" s="4">
        <v>115.28</v>
      </c>
      <c r="F99" s="4">
        <v>-71.31</v>
      </c>
      <c r="H99" s="16">
        <f t="shared" si="30"/>
        <v>328.25985861556779</v>
      </c>
      <c r="I99" s="16">
        <f t="shared" si="43"/>
        <v>135.55292139972491</v>
      </c>
      <c r="K99" s="16">
        <f t="shared" si="40"/>
        <v>329.1584354710659</v>
      </c>
      <c r="L99" s="16">
        <f t="shared" si="33"/>
        <v>135.55292139972491</v>
      </c>
      <c r="P99" s="203">
        <v>91</v>
      </c>
      <c r="Q99" s="16">
        <f t="shared" si="34"/>
        <v>109.25547649387865</v>
      </c>
      <c r="R99" s="16">
        <f t="shared" si="35"/>
        <v>-71.608674415009176</v>
      </c>
      <c r="T99" s="16">
        <f t="shared" si="47"/>
        <v>326.75819974760151</v>
      </c>
      <c r="U99" s="16">
        <f t="shared" si="38"/>
        <v>135.55292139972488</v>
      </c>
      <c r="W99" s="16">
        <f t="shared" si="41"/>
        <v>327.81620506575126</v>
      </c>
      <c r="X99" s="16">
        <f t="shared" si="42"/>
        <v>135.55292139972488</v>
      </c>
      <c r="AB99" s="203">
        <v>91</v>
      </c>
      <c r="AC99" s="16">
        <f t="shared" si="45"/>
        <v>110.14139681661385</v>
      </c>
      <c r="AD99" s="16">
        <f t="shared" si="46"/>
        <v>-72.012906958044255</v>
      </c>
      <c r="AF99" s="16">
        <f t="shared" si="32"/>
        <v>326.82244373808612</v>
      </c>
      <c r="AG99" s="16">
        <f t="shared" si="36"/>
        <v>135.55292139972485</v>
      </c>
      <c r="AI99" s="16">
        <f t="shared" si="44"/>
        <v>328.03673464989123</v>
      </c>
      <c r="AJ99" s="16">
        <f t="shared" si="37"/>
        <v>135.55292139972485</v>
      </c>
    </row>
    <row r="100" spans="1:36">
      <c r="A100">
        <v>92</v>
      </c>
      <c r="B100" s="5">
        <v>307</v>
      </c>
      <c r="C100" s="5">
        <v>93</v>
      </c>
      <c r="E100" s="4">
        <v>124.28</v>
      </c>
      <c r="F100" s="4">
        <v>-66.31</v>
      </c>
      <c r="H100" s="16">
        <f t="shared" si="30"/>
        <v>331.91770329024371</v>
      </c>
      <c r="I100" s="16">
        <f t="shared" si="43"/>
        <v>140.86353147639031</v>
      </c>
      <c r="K100" s="16">
        <f t="shared" si="40"/>
        <v>332.81628014574181</v>
      </c>
      <c r="L100" s="16">
        <f t="shared" si="33"/>
        <v>140.86353147639031</v>
      </c>
      <c r="P100" s="203">
        <v>92</v>
      </c>
      <c r="Q100" s="16">
        <f t="shared" si="34"/>
        <v>118.25547649387865</v>
      </c>
      <c r="R100" s="16">
        <f t="shared" si="35"/>
        <v>-66.608674415009176</v>
      </c>
      <c r="T100" s="16">
        <f t="shared" si="47"/>
        <v>330.60914382161667</v>
      </c>
      <c r="U100" s="16">
        <f t="shared" si="38"/>
        <v>140.86353147639028</v>
      </c>
      <c r="W100" s="16">
        <f t="shared" si="41"/>
        <v>331.66714913976642</v>
      </c>
      <c r="X100" s="16">
        <f t="shared" si="42"/>
        <v>140.86353147639028</v>
      </c>
      <c r="AB100" s="203">
        <v>92</v>
      </c>
      <c r="AC100" s="16">
        <f t="shared" si="45"/>
        <v>119.14139681661385</v>
      </c>
      <c r="AD100" s="16">
        <f t="shared" si="46"/>
        <v>-67.012906958044255</v>
      </c>
      <c r="AF100" s="16">
        <f t="shared" si="32"/>
        <v>330.64375478302281</v>
      </c>
      <c r="AG100" s="16">
        <f t="shared" si="36"/>
        <v>140.86353147639022</v>
      </c>
      <c r="AI100" s="16">
        <f t="shared" si="44"/>
        <v>331.85804569482792</v>
      </c>
      <c r="AJ100" s="16">
        <f t="shared" si="37"/>
        <v>140.86353147639022</v>
      </c>
    </row>
    <row r="101" spans="1:36">
      <c r="A101">
        <v>93</v>
      </c>
      <c r="B101" s="5">
        <v>314</v>
      </c>
      <c r="C101" s="5">
        <v>100</v>
      </c>
      <c r="E101" s="4">
        <v>131.28</v>
      </c>
      <c r="F101" s="4">
        <v>-59.31</v>
      </c>
      <c r="H101" s="16">
        <f t="shared" si="30"/>
        <v>335.68738258585108</v>
      </c>
      <c r="I101" s="16">
        <f t="shared" si="43"/>
        <v>144.05594225855455</v>
      </c>
      <c r="K101" s="16">
        <f t="shared" si="40"/>
        <v>336.58595944134919</v>
      </c>
      <c r="L101" s="16">
        <f t="shared" si="33"/>
        <v>144.05594225855455</v>
      </c>
      <c r="P101" s="203">
        <v>93</v>
      </c>
      <c r="Q101" s="16">
        <f t="shared" si="34"/>
        <v>125.25547649387865</v>
      </c>
      <c r="R101" s="16">
        <f t="shared" si="35"/>
        <v>-59.608674415009176</v>
      </c>
      <c r="T101" s="16">
        <f t="shared" si="47"/>
        <v>334.55037491574808</v>
      </c>
      <c r="U101" s="16">
        <f t="shared" si="38"/>
        <v>144.05594225855452</v>
      </c>
      <c r="W101" s="16">
        <f t="shared" si="41"/>
        <v>335.60838023389783</v>
      </c>
      <c r="X101" s="16">
        <f t="shared" si="42"/>
        <v>144.05594225855452</v>
      </c>
      <c r="AB101" s="203">
        <v>93</v>
      </c>
      <c r="AC101" s="16">
        <f t="shared" si="45"/>
        <v>126.14139681661385</v>
      </c>
      <c r="AD101" s="16">
        <f t="shared" si="46"/>
        <v>-60.012906958044255</v>
      </c>
      <c r="AF101" s="16">
        <f t="shared" si="32"/>
        <v>334.55680963915609</v>
      </c>
      <c r="AG101" s="16">
        <f t="shared" si="36"/>
        <v>144.05594225855447</v>
      </c>
      <c r="AI101" s="16">
        <f t="shared" si="44"/>
        <v>335.77110055096119</v>
      </c>
      <c r="AJ101" s="16">
        <f t="shared" si="37"/>
        <v>144.05594225855447</v>
      </c>
    </row>
    <row r="102" spans="1:36">
      <c r="A102">
        <v>94</v>
      </c>
      <c r="B102" s="5">
        <v>319</v>
      </c>
      <c r="C102" s="5">
        <v>107</v>
      </c>
      <c r="E102" s="4">
        <v>136.28</v>
      </c>
      <c r="F102" s="4">
        <v>-52.31</v>
      </c>
      <c r="H102" s="16">
        <f t="shared" si="30"/>
        <v>339.00109589574794</v>
      </c>
      <c r="I102" s="16">
        <f t="shared" si="43"/>
        <v>145.97456799045511</v>
      </c>
      <c r="K102" s="16">
        <f t="shared" si="40"/>
        <v>339.89967275124604</v>
      </c>
      <c r="L102" s="16">
        <f t="shared" si="33"/>
        <v>145.97456799045511</v>
      </c>
      <c r="P102" s="203">
        <v>94</v>
      </c>
      <c r="Q102" s="16">
        <f t="shared" si="34"/>
        <v>130.25547649387866</v>
      </c>
      <c r="R102" s="16">
        <f t="shared" si="35"/>
        <v>-52.608674415009176</v>
      </c>
      <c r="T102" s="16">
        <f t="shared" si="47"/>
        <v>338.00678959598923</v>
      </c>
      <c r="U102" s="16">
        <f t="shared" si="38"/>
        <v>145.97456799045511</v>
      </c>
      <c r="W102" s="16">
        <f t="shared" si="41"/>
        <v>339.06479491413899</v>
      </c>
      <c r="X102" s="16">
        <f t="shared" si="42"/>
        <v>145.97456799045511</v>
      </c>
      <c r="AB102" s="203">
        <v>94</v>
      </c>
      <c r="AC102" s="16">
        <f t="shared" si="45"/>
        <v>131.14139681661385</v>
      </c>
      <c r="AD102" s="16">
        <f t="shared" si="46"/>
        <v>-53.012906958044255</v>
      </c>
      <c r="AF102" s="16">
        <f t="shared" si="32"/>
        <v>337.9893553068834</v>
      </c>
      <c r="AG102" s="16">
        <f t="shared" si="36"/>
        <v>145.97456799045503</v>
      </c>
      <c r="AI102" s="16">
        <f t="shared" si="44"/>
        <v>339.2036462186885</v>
      </c>
      <c r="AJ102" s="16">
        <f t="shared" si="37"/>
        <v>145.97456799045503</v>
      </c>
    </row>
    <row r="103" spans="1:36">
      <c r="A103">
        <v>95</v>
      </c>
      <c r="B103" s="5">
        <v>321</v>
      </c>
      <c r="C103" s="5">
        <v>115</v>
      </c>
      <c r="E103" s="4">
        <v>138.28</v>
      </c>
      <c r="F103" s="4">
        <v>-44.31</v>
      </c>
      <c r="H103" s="16">
        <f t="shared" si="30"/>
        <v>342.23262941744139</v>
      </c>
      <c r="I103" s="16">
        <f t="shared" si="43"/>
        <v>145.20583493785642</v>
      </c>
      <c r="K103" s="16">
        <f t="shared" si="40"/>
        <v>343.13120627293949</v>
      </c>
      <c r="L103" s="16">
        <f t="shared" si="33"/>
        <v>145.20583493785642</v>
      </c>
      <c r="P103" s="203">
        <v>95</v>
      </c>
      <c r="Q103" s="16">
        <f t="shared" si="34"/>
        <v>132.25547649387866</v>
      </c>
      <c r="R103" s="16">
        <f t="shared" si="35"/>
        <v>-44.608674415009176</v>
      </c>
      <c r="T103" s="16">
        <f t="shared" si="47"/>
        <v>341.36117624214887</v>
      </c>
      <c r="U103" s="16">
        <f t="shared" si="38"/>
        <v>145.20583493785642</v>
      </c>
      <c r="W103" s="16">
        <f t="shared" si="41"/>
        <v>342.41918156029863</v>
      </c>
      <c r="X103" s="16">
        <f t="shared" si="42"/>
        <v>145.20583493785642</v>
      </c>
      <c r="AB103" s="203">
        <v>95</v>
      </c>
      <c r="AC103" s="16">
        <f t="shared" si="45"/>
        <v>133.14139681661385</v>
      </c>
      <c r="AD103" s="16">
        <f t="shared" si="46"/>
        <v>-45.012906958044255</v>
      </c>
      <c r="AF103" s="16">
        <f t="shared" si="32"/>
        <v>341.32045413261795</v>
      </c>
      <c r="AG103" s="16">
        <f t="shared" si="36"/>
        <v>145.20583493785634</v>
      </c>
      <c r="AI103" s="16">
        <f t="shared" si="44"/>
        <v>342.53474504442306</v>
      </c>
      <c r="AJ103" s="16">
        <f t="shared" si="37"/>
        <v>145.20583493785634</v>
      </c>
    </row>
    <row r="104" spans="1:36">
      <c r="A104">
        <v>96</v>
      </c>
      <c r="B104" s="5">
        <v>325</v>
      </c>
      <c r="C104" s="5">
        <v>123</v>
      </c>
      <c r="E104" s="4">
        <v>142.28</v>
      </c>
      <c r="F104" s="4">
        <v>-36.31</v>
      </c>
      <c r="H104" s="16">
        <f t="shared" si="30"/>
        <v>345.68363470777035</v>
      </c>
      <c r="I104" s="16">
        <f t="shared" si="43"/>
        <v>146.84009840639578</v>
      </c>
      <c r="K104" s="16">
        <f t="shared" si="40"/>
        <v>346.58221156326846</v>
      </c>
      <c r="L104" s="16">
        <f t="shared" si="33"/>
        <v>146.84009840639578</v>
      </c>
      <c r="P104" s="203">
        <v>96</v>
      </c>
      <c r="Q104" s="16">
        <f t="shared" si="34"/>
        <v>136.25547649387866</v>
      </c>
      <c r="R104" s="16">
        <f t="shared" si="35"/>
        <v>-36.608674415009176</v>
      </c>
      <c r="T104" s="16">
        <f t="shared" si="47"/>
        <v>344.96111517099121</v>
      </c>
      <c r="U104" s="16">
        <f t="shared" si="38"/>
        <v>146.84009840639581</v>
      </c>
      <c r="W104" s="16">
        <f t="shared" si="41"/>
        <v>346.01912048914096</v>
      </c>
      <c r="X104" s="16">
        <f t="shared" si="42"/>
        <v>146.84009840639581</v>
      </c>
      <c r="AB104" s="203">
        <v>96</v>
      </c>
      <c r="AC104" s="16">
        <f t="shared" si="45"/>
        <v>137.14139681661385</v>
      </c>
      <c r="AD104" s="16">
        <f t="shared" si="46"/>
        <v>-37.012906958044255</v>
      </c>
      <c r="AF104" s="16">
        <f t="shared" si="32"/>
        <v>344.89637123785008</v>
      </c>
      <c r="AG104" s="16">
        <f t="shared" si="36"/>
        <v>146.84009840639573</v>
      </c>
      <c r="AI104" s="16">
        <f t="shared" si="44"/>
        <v>346.11066214965518</v>
      </c>
      <c r="AJ104" s="16">
        <f t="shared" si="37"/>
        <v>146.84009840639573</v>
      </c>
    </row>
    <row r="105" spans="1:36">
      <c r="A105">
        <v>97</v>
      </c>
      <c r="B105" s="5">
        <v>328</v>
      </c>
      <c r="C105" s="5">
        <v>131</v>
      </c>
      <c r="E105" s="4">
        <v>145.28</v>
      </c>
      <c r="F105" s="4">
        <v>-28.31</v>
      </c>
      <c r="H105" s="16">
        <f t="shared" si="30"/>
        <v>348.97323790604037</v>
      </c>
      <c r="I105" s="16">
        <f t="shared" si="43"/>
        <v>148.01261601633828</v>
      </c>
      <c r="K105" s="16">
        <f t="shared" si="40"/>
        <v>349.87181476153847</v>
      </c>
      <c r="L105" s="16">
        <f t="shared" si="33"/>
        <v>148.01261601633828</v>
      </c>
      <c r="P105" s="203">
        <v>97</v>
      </c>
      <c r="Q105" s="16">
        <f t="shared" si="34"/>
        <v>139.25547649387866</v>
      </c>
      <c r="R105" s="16">
        <f t="shared" si="35"/>
        <v>-28.608674415009169</v>
      </c>
      <c r="T105" s="16">
        <f t="shared" si="47"/>
        <v>348.39067087928674</v>
      </c>
      <c r="U105" s="16">
        <f t="shared" si="38"/>
        <v>148.01261601633831</v>
      </c>
      <c r="W105" s="16">
        <f t="shared" si="41"/>
        <v>349.4486761974365</v>
      </c>
      <c r="X105" s="16">
        <f t="shared" si="42"/>
        <v>148.01261601633831</v>
      </c>
      <c r="AB105" s="203">
        <v>97</v>
      </c>
      <c r="AC105" s="16">
        <f t="shared" si="45"/>
        <v>140.14139681661385</v>
      </c>
      <c r="AD105" s="16">
        <f t="shared" si="46"/>
        <v>-29.012906958044251</v>
      </c>
      <c r="AF105" s="16">
        <f t="shared" si="32"/>
        <v>348.30352091856042</v>
      </c>
      <c r="AG105" s="16">
        <f t="shared" si="36"/>
        <v>148.01261601633823</v>
      </c>
      <c r="AI105" s="16">
        <f t="shared" si="44"/>
        <v>349.51781183036553</v>
      </c>
      <c r="AJ105" s="16">
        <f t="shared" si="37"/>
        <v>148.01261601633823</v>
      </c>
    </row>
    <row r="106" spans="1:36">
      <c r="A106">
        <v>98</v>
      </c>
      <c r="B106" s="5">
        <v>330</v>
      </c>
      <c r="C106" s="5">
        <v>140</v>
      </c>
      <c r="E106" s="4">
        <v>147.28</v>
      </c>
      <c r="F106" s="4">
        <v>-19.309999999999999</v>
      </c>
      <c r="H106" s="16">
        <f>360+ATAN2(E106,F106)*(180/PI())</f>
        <v>352.53050981537473</v>
      </c>
      <c r="I106" s="16">
        <f t="shared" si="43"/>
        <v>148.54048101443593</v>
      </c>
      <c r="K106" s="16">
        <f t="shared" si="40"/>
        <v>353.42908667087283</v>
      </c>
      <c r="L106" s="16">
        <f t="shared" si="33"/>
        <v>148.54048101443593</v>
      </c>
      <c r="P106" s="203">
        <v>98</v>
      </c>
      <c r="Q106" s="16">
        <f t="shared" si="34"/>
        <v>141.25547649387866</v>
      </c>
      <c r="R106" s="16">
        <f t="shared" si="35"/>
        <v>-19.608674415009169</v>
      </c>
      <c r="T106" s="16">
        <f>360+ATAN2(Q106,R106)*(180/PI())</f>
        <v>352.09687316826182</v>
      </c>
      <c r="U106" s="16">
        <f t="shared" si="38"/>
        <v>148.54048101443595</v>
      </c>
      <c r="W106" s="16">
        <f t="shared" si="41"/>
        <v>353.15487848641158</v>
      </c>
      <c r="X106" s="16">
        <f t="shared" si="42"/>
        <v>148.54048101443595</v>
      </c>
      <c r="AB106" s="203">
        <v>98</v>
      </c>
      <c r="AC106" s="16">
        <f t="shared" si="45"/>
        <v>142.14139681661385</v>
      </c>
      <c r="AD106" s="16">
        <f t="shared" si="46"/>
        <v>-20.012906958044251</v>
      </c>
      <c r="AF106" s="16">
        <f t="shared" si="32"/>
        <v>351.98567688674626</v>
      </c>
      <c r="AG106" s="16">
        <f>SQRT(((AC106-$AC$110)^2)+((AD106-$AD$110)^2))</f>
        <v>148.54048101443587</v>
      </c>
      <c r="AI106" s="16">
        <f>(360-$AF$9)+AF106</f>
        <v>353.19996779855137</v>
      </c>
      <c r="AJ106" s="16">
        <f t="shared" si="37"/>
        <v>148.54048101443587</v>
      </c>
    </row>
    <row r="107" spans="1:36">
      <c r="A107">
        <v>99</v>
      </c>
      <c r="B107" s="5">
        <v>330</v>
      </c>
      <c r="C107" s="5">
        <v>148</v>
      </c>
      <c r="E107" s="4">
        <v>147.28</v>
      </c>
      <c r="F107" s="4">
        <v>-11.31</v>
      </c>
      <c r="H107" s="16">
        <f t="shared" si="30"/>
        <v>355.6087319849135</v>
      </c>
      <c r="I107" s="16">
        <f t="shared" si="43"/>
        <v>147.7136232715182</v>
      </c>
      <c r="K107" s="16">
        <f t="shared" si="40"/>
        <v>356.50730884041161</v>
      </c>
      <c r="L107" s="16">
        <f t="shared" si="33"/>
        <v>147.7136232715182</v>
      </c>
      <c r="P107" s="203">
        <v>99</v>
      </c>
      <c r="Q107" s="16">
        <f t="shared" si="34"/>
        <v>141.25547649387866</v>
      </c>
      <c r="R107" s="16">
        <f t="shared" si="35"/>
        <v>-11.608674415009173</v>
      </c>
      <c r="T107" s="16">
        <f>360+ATAN2(Q107,R107)*(180/PI())</f>
        <v>355.30186933547179</v>
      </c>
      <c r="U107" s="16">
        <f t="shared" si="38"/>
        <v>147.7136232715182</v>
      </c>
      <c r="W107" s="16">
        <f t="shared" si="41"/>
        <v>356.35987465362155</v>
      </c>
      <c r="X107" s="16">
        <f t="shared" si="42"/>
        <v>147.7136232715182</v>
      </c>
      <c r="AB107" s="203">
        <v>99</v>
      </c>
      <c r="AC107" s="16">
        <f t="shared" si="45"/>
        <v>142.14139681661385</v>
      </c>
      <c r="AD107" s="16">
        <f t="shared" si="46"/>
        <v>-12.012906958044255</v>
      </c>
      <c r="AF107" s="16">
        <f t="shared" si="32"/>
        <v>355.16919664736713</v>
      </c>
      <c r="AG107" s="16">
        <f>SQRT(((AC107-$AC$110)^2)+((AD107-$AD$110)^2))</f>
        <v>147.71362327151812</v>
      </c>
      <c r="AI107" s="16">
        <f t="shared" si="44"/>
        <v>356.38348755917224</v>
      </c>
      <c r="AJ107" s="16">
        <f t="shared" si="37"/>
        <v>147.71362327151812</v>
      </c>
    </row>
    <row r="108" spans="1:36">
      <c r="A108">
        <v>100</v>
      </c>
      <c r="B108" s="5">
        <v>330</v>
      </c>
      <c r="C108" s="5">
        <v>156</v>
      </c>
      <c r="E108" s="4">
        <v>147.28</v>
      </c>
      <c r="F108" s="4">
        <v>-3.31</v>
      </c>
      <c r="H108" s="16">
        <f t="shared" si="30"/>
        <v>358.71253999223967</v>
      </c>
      <c r="I108" s="16">
        <f t="shared" si="43"/>
        <v>147.31719010353137</v>
      </c>
      <c r="K108" s="16">
        <f t="shared" si="40"/>
        <v>359.61111684773778</v>
      </c>
      <c r="L108" s="16">
        <f t="shared" si="33"/>
        <v>147.31719010353137</v>
      </c>
      <c r="P108" s="203">
        <v>100</v>
      </c>
      <c r="Q108" s="16">
        <f t="shared" si="34"/>
        <v>141.25547649387866</v>
      </c>
      <c r="R108" s="16">
        <f t="shared" si="35"/>
        <v>-3.6086744150091712</v>
      </c>
      <c r="T108" s="16">
        <f>360+ATAN2(Q108,R108)*(180/PI())</f>
        <v>358.53657461743364</v>
      </c>
      <c r="U108" s="16">
        <f t="shared" si="38"/>
        <v>147.3171901035314</v>
      </c>
      <c r="W108" s="16">
        <f t="shared" si="41"/>
        <v>359.5945799355834</v>
      </c>
      <c r="X108" s="16">
        <f t="shared" si="42"/>
        <v>147.3171901035314</v>
      </c>
      <c r="AB108" s="203">
        <v>100</v>
      </c>
      <c r="AC108" s="16">
        <f t="shared" si="45"/>
        <v>142.14139681661385</v>
      </c>
      <c r="AD108" s="16">
        <f t="shared" si="46"/>
        <v>-4.0129069580442538</v>
      </c>
      <c r="AF108" s="16">
        <f t="shared" si="32"/>
        <v>358.38286677063445</v>
      </c>
      <c r="AG108" s="16">
        <f>SQRT(((AC108-$AC$110)^2)+((AD108-$AD$110)^2))</f>
        <v>147.31719010353132</v>
      </c>
      <c r="AI108" s="16">
        <f t="shared" si="44"/>
        <v>359.59715768243956</v>
      </c>
      <c r="AJ108" s="16">
        <f t="shared" si="37"/>
        <v>147.31719010353132</v>
      </c>
    </row>
    <row r="110" spans="1:36">
      <c r="A110" t="s">
        <v>292</v>
      </c>
      <c r="B110" s="5">
        <f>AVERAGE(B9:B108)</f>
        <v>182.72</v>
      </c>
      <c r="C110" s="5">
        <f>AVERAGE(C9:C108)</f>
        <v>159.31</v>
      </c>
      <c r="D110" t="s">
        <v>292</v>
      </c>
      <c r="E110" s="4">
        <f>AVERAGE(E9:E108)</f>
        <v>3.4674485505092888E-14</v>
      </c>
      <c r="F110" s="4">
        <f>AVERAGE(F9:F108)</f>
        <v>3.8729019991023958E-14</v>
      </c>
      <c r="P110" t="s">
        <v>292</v>
      </c>
      <c r="Q110" s="16">
        <f>AVERAGE(Q9:Q108)</f>
        <v>-6.0245235061213585</v>
      </c>
      <c r="R110" s="16">
        <f>AVERAGE(R9:R108)</f>
        <v>-0.29867441500922676</v>
      </c>
      <c r="AB110" t="s">
        <v>292</v>
      </c>
      <c r="AC110" s="16">
        <f>AVERAGE(AC9:AC108)</f>
        <v>-5.1386031833861034</v>
      </c>
      <c r="AD110" s="16">
        <f>AVERAGE(AD9:AD108)</f>
        <v>-0.70290695804432402</v>
      </c>
    </row>
    <row r="111" spans="1:36">
      <c r="D111" t="s">
        <v>18</v>
      </c>
      <c r="E111" s="4">
        <f>MAX(E9:E108)</f>
        <v>147.28</v>
      </c>
      <c r="F111" s="4">
        <f>MAX(F9:F108)</f>
        <v>121.69</v>
      </c>
      <c r="P111" t="s">
        <v>18</v>
      </c>
      <c r="Q111" s="4">
        <f>MAX(Q9:Q108)</f>
        <v>141.25547649387866</v>
      </c>
      <c r="R111" s="4">
        <f>MAX(R9:R108)</f>
        <v>121.39132558499082</v>
      </c>
      <c r="AB111" t="s">
        <v>18</v>
      </c>
      <c r="AC111" s="4">
        <f>MAX(AC9:AC108)</f>
        <v>142.14139681661385</v>
      </c>
      <c r="AD111" s="4">
        <f>MAX(AD9:AD108)</f>
        <v>120.98709304195575</v>
      </c>
    </row>
    <row r="112" spans="1:36">
      <c r="D112" t="s">
        <v>19</v>
      </c>
      <c r="E112" s="4">
        <f>MIN(E9:E108)</f>
        <v>-151.72</v>
      </c>
      <c r="F112" s="4">
        <f>MIN(F9:F108)</f>
        <v>-121.31</v>
      </c>
      <c r="P112" t="s">
        <v>19</v>
      </c>
      <c r="Q112" s="4">
        <f>MIN(Q9:Q108)</f>
        <v>-157.74452350612134</v>
      </c>
      <c r="R112" s="4">
        <f>MIN(R9:R108)</f>
        <v>-121.60867441500918</v>
      </c>
      <c r="AB112" t="s">
        <v>19</v>
      </c>
      <c r="AC112" s="4">
        <f>MIN(AC9:AC108)</f>
        <v>-156.85860318338615</v>
      </c>
      <c r="AD112" s="4">
        <f>MIN(AD9:AD108)</f>
        <v>-122.01290695804425</v>
      </c>
    </row>
    <row r="113" spans="4:30">
      <c r="D113" t="s">
        <v>20</v>
      </c>
      <c r="E113" s="4">
        <f>E111-E112</f>
        <v>299</v>
      </c>
      <c r="F113" s="4">
        <f>F111-F112</f>
        <v>243</v>
      </c>
      <c r="P113" t="s">
        <v>20</v>
      </c>
      <c r="Q113" s="4">
        <f>Q111-Q112</f>
        <v>299</v>
      </c>
      <c r="R113" s="4">
        <f>R111-R112</f>
        <v>243</v>
      </c>
      <c r="AB113" t="s">
        <v>20</v>
      </c>
      <c r="AC113" s="4">
        <f>AC111-AC112</f>
        <v>299</v>
      </c>
      <c r="AD113" s="4">
        <f>AD111-AD112</f>
        <v>243</v>
      </c>
    </row>
    <row r="114" spans="4:30">
      <c r="D114" t="s">
        <v>488</v>
      </c>
      <c r="E114" s="5">
        <f>(MAX(E113:F113))*0.01</f>
        <v>2.99</v>
      </c>
      <c r="P114" t="s">
        <v>488</v>
      </c>
      <c r="Q114" s="5">
        <f>(MAX(Q113:R113))*0.01</f>
        <v>2.99</v>
      </c>
      <c r="AB114" t="s">
        <v>488</v>
      </c>
      <c r="AC114" s="5">
        <f>(MAX(AC113:AD113))*0.01</f>
        <v>2.99</v>
      </c>
    </row>
    <row r="118" spans="4:30">
      <c r="R118" s="155"/>
      <c r="S118" s="155"/>
    </row>
    <row r="119" spans="4:30">
      <c r="R119" s="155"/>
      <c r="S119" s="155"/>
    </row>
    <row r="120" spans="4:30">
      <c r="R120" s="155"/>
      <c r="S120" s="155"/>
    </row>
    <row r="121" spans="4:30">
      <c r="R121" s="155"/>
      <c r="S121" s="155"/>
    </row>
    <row r="122" spans="4:30">
      <c r="R122" s="155"/>
      <c r="S122" s="155"/>
    </row>
    <row r="123" spans="4:30">
      <c r="R123" s="155"/>
      <c r="S123" s="155"/>
    </row>
    <row r="124" spans="4:30">
      <c r="R124" s="155"/>
      <c r="S124" s="155"/>
    </row>
    <row r="125" spans="4:30">
      <c r="R125" s="155"/>
      <c r="S125" s="155"/>
    </row>
    <row r="126" spans="4:30">
      <c r="R126" s="155"/>
      <c r="S126" s="155"/>
    </row>
    <row r="127" spans="4:30">
      <c r="R127" s="155"/>
      <c r="S127" s="155"/>
    </row>
    <row r="128" spans="4:30">
      <c r="R128" s="155"/>
      <c r="S128" s="155"/>
    </row>
    <row r="129" spans="18:19">
      <c r="R129" s="155"/>
      <c r="S129" s="155"/>
    </row>
  </sheetData>
  <mergeCells count="32">
    <mergeCell ref="Z42:AA42"/>
    <mergeCell ref="Z43:AA43"/>
    <mergeCell ref="W6:X6"/>
    <mergeCell ref="W7:X7"/>
    <mergeCell ref="Z6:AA6"/>
    <mergeCell ref="Z7:AA7"/>
    <mergeCell ref="N42:O42"/>
    <mergeCell ref="N43:O43"/>
    <mergeCell ref="K6:L6"/>
    <mergeCell ref="K7:L7"/>
    <mergeCell ref="N6:O6"/>
    <mergeCell ref="N7:O7"/>
    <mergeCell ref="B6:C6"/>
    <mergeCell ref="B7:C7"/>
    <mergeCell ref="AC6:AD6"/>
    <mergeCell ref="AC7:AD7"/>
    <mergeCell ref="E6:F6"/>
    <mergeCell ref="E7:F7"/>
    <mergeCell ref="H6:I6"/>
    <mergeCell ref="H7:I7"/>
    <mergeCell ref="Q6:R6"/>
    <mergeCell ref="Q7:R7"/>
    <mergeCell ref="T6:U6"/>
    <mergeCell ref="T7:U7"/>
    <mergeCell ref="AL6:AM6"/>
    <mergeCell ref="AL7:AM7"/>
    <mergeCell ref="AL42:AM42"/>
    <mergeCell ref="AL43:AM43"/>
    <mergeCell ref="AF6:AG6"/>
    <mergeCell ref="AF7:AG7"/>
    <mergeCell ref="AI6:AJ6"/>
    <mergeCell ref="AI7:AJ7"/>
  </mergeCells>
  <pageMargins left="0.75" right="0.75" top="1" bottom="1" header="0.5" footer="0.5"/>
  <pageSetup paperSize="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C462"/>
  <sheetViews>
    <sheetView workbookViewId="0">
      <selection activeCell="F332" sqref="F332:G431"/>
    </sheetView>
  </sheetViews>
  <sheetFormatPr baseColWidth="10" defaultRowHeight="12" x14ac:dyDescent="0"/>
  <cols>
    <col min="46" max="46" width="12.6640625" bestFit="1" customWidth="1"/>
    <col min="48" max="61" width="12.6640625" bestFit="1" customWidth="1"/>
  </cols>
  <sheetData>
    <row r="2" spans="1:133" ht="15">
      <c r="B2" s="22" t="s">
        <v>25</v>
      </c>
    </row>
    <row r="3" spans="1:133" ht="15">
      <c r="B3" s="22"/>
    </row>
    <row r="4" spans="1:133" s="195" customFormat="1">
      <c r="B4" s="196" t="s">
        <v>90</v>
      </c>
      <c r="T4"/>
      <c r="U4"/>
      <c r="W4" s="196" t="s">
        <v>91</v>
      </c>
      <c r="AR4" s="196" t="s">
        <v>92</v>
      </c>
      <c r="BM4" s="196" t="s">
        <v>93</v>
      </c>
    </row>
    <row r="5" spans="1:133" ht="15">
      <c r="B5" s="22"/>
    </row>
    <row r="6" spans="1:133">
      <c r="B6" s="221" t="s">
        <v>26</v>
      </c>
      <c r="C6" s="221"/>
      <c r="D6" s="221" t="s">
        <v>28</v>
      </c>
      <c r="E6" s="221"/>
      <c r="F6" s="221" t="s">
        <v>28</v>
      </c>
      <c r="G6" s="221"/>
      <c r="H6" s="221" t="s">
        <v>31</v>
      </c>
      <c r="I6" s="221"/>
      <c r="J6" s="221" t="s">
        <v>31</v>
      </c>
      <c r="K6" s="221"/>
      <c r="L6" s="221" t="s">
        <v>31</v>
      </c>
      <c r="M6" s="221"/>
      <c r="N6" s="221" t="s">
        <v>31</v>
      </c>
      <c r="O6" s="221"/>
      <c r="P6" s="221" t="s">
        <v>385</v>
      </c>
      <c r="Q6" s="221"/>
      <c r="R6" s="221" t="s">
        <v>387</v>
      </c>
      <c r="S6" s="221"/>
      <c r="W6" s="221" t="s">
        <v>26</v>
      </c>
      <c r="X6" s="221"/>
      <c r="Y6" s="221" t="s">
        <v>28</v>
      </c>
      <c r="Z6" s="221"/>
      <c r="AA6" s="221" t="s">
        <v>28</v>
      </c>
      <c r="AB6" s="221"/>
      <c r="AC6" s="221" t="s">
        <v>31</v>
      </c>
      <c r="AD6" s="221"/>
      <c r="AE6" s="221" t="s">
        <v>31</v>
      </c>
      <c r="AF6" s="221"/>
      <c r="AG6" s="221" t="s">
        <v>31</v>
      </c>
      <c r="AH6" s="221"/>
      <c r="AI6" s="221" t="s">
        <v>31</v>
      </c>
      <c r="AJ6" s="221"/>
      <c r="AK6" s="221" t="s">
        <v>385</v>
      </c>
      <c r="AL6" s="221"/>
      <c r="AM6" s="221" t="s">
        <v>387</v>
      </c>
      <c r="AN6" s="221"/>
      <c r="AR6" s="221" t="s">
        <v>26</v>
      </c>
      <c r="AS6" s="221"/>
      <c r="AT6" s="221" t="s">
        <v>28</v>
      </c>
      <c r="AU6" s="221"/>
      <c r="AV6" s="221" t="s">
        <v>28</v>
      </c>
      <c r="AW6" s="221"/>
      <c r="AX6" s="221" t="s">
        <v>31</v>
      </c>
      <c r="AY6" s="221"/>
      <c r="AZ6" s="221" t="s">
        <v>31</v>
      </c>
      <c r="BA6" s="221"/>
      <c r="BB6" s="221" t="s">
        <v>31</v>
      </c>
      <c r="BC6" s="221"/>
      <c r="BD6" s="221" t="s">
        <v>31</v>
      </c>
      <c r="BE6" s="221"/>
      <c r="BF6" s="221" t="s">
        <v>385</v>
      </c>
      <c r="BG6" s="221"/>
      <c r="BH6" s="221" t="s">
        <v>387</v>
      </c>
      <c r="BI6" s="221"/>
      <c r="BM6" s="221" t="s">
        <v>26</v>
      </c>
      <c r="BN6" s="221"/>
      <c r="BO6" s="221" t="s">
        <v>28</v>
      </c>
      <c r="BP6" s="221"/>
      <c r="BQ6" s="221" t="s">
        <v>28</v>
      </c>
      <c r="BR6" s="221"/>
      <c r="BS6" s="221" t="s">
        <v>31</v>
      </c>
      <c r="BT6" s="221"/>
      <c r="BU6" s="221" t="s">
        <v>31</v>
      </c>
      <c r="BV6" s="221"/>
      <c r="BW6" s="221" t="s">
        <v>31</v>
      </c>
      <c r="BX6" s="221"/>
      <c r="BY6" s="221" t="s">
        <v>31</v>
      </c>
      <c r="BZ6" s="221"/>
      <c r="CA6" s="221" t="s">
        <v>385</v>
      </c>
      <c r="CB6" s="221"/>
      <c r="CC6" s="221" t="s">
        <v>387</v>
      </c>
      <c r="CD6" s="221"/>
      <c r="CH6" t="s">
        <v>408</v>
      </c>
      <c r="DO6" t="s">
        <v>111</v>
      </c>
    </row>
    <row r="7" spans="1:133" ht="13" thickBot="1">
      <c r="B7" s="220" t="s">
        <v>27</v>
      </c>
      <c r="C7" s="220"/>
      <c r="D7" s="220" t="s">
        <v>29</v>
      </c>
      <c r="E7" s="220"/>
      <c r="F7" s="220" t="s">
        <v>30</v>
      </c>
      <c r="G7" s="220"/>
      <c r="H7" s="220" t="s">
        <v>32</v>
      </c>
      <c r="I7" s="220"/>
      <c r="J7" s="220" t="s">
        <v>382</v>
      </c>
      <c r="K7" s="220"/>
      <c r="L7" s="220" t="s">
        <v>383</v>
      </c>
      <c r="M7" s="220"/>
      <c r="N7" s="220" t="s">
        <v>384</v>
      </c>
      <c r="O7" s="220"/>
      <c r="P7" s="220" t="s">
        <v>386</v>
      </c>
      <c r="Q7" s="220"/>
      <c r="R7" s="220" t="s">
        <v>388</v>
      </c>
      <c r="S7" s="220"/>
      <c r="W7" s="220" t="s">
        <v>27</v>
      </c>
      <c r="X7" s="220"/>
      <c r="Y7" s="220" t="s">
        <v>29</v>
      </c>
      <c r="Z7" s="220"/>
      <c r="AA7" s="220" t="s">
        <v>30</v>
      </c>
      <c r="AB7" s="220"/>
      <c r="AC7" s="220" t="s">
        <v>32</v>
      </c>
      <c r="AD7" s="220"/>
      <c r="AE7" s="220" t="s">
        <v>382</v>
      </c>
      <c r="AF7" s="220"/>
      <c r="AG7" s="220" t="s">
        <v>383</v>
      </c>
      <c r="AH7" s="220"/>
      <c r="AI7" s="220" t="s">
        <v>384</v>
      </c>
      <c r="AJ7" s="220"/>
      <c r="AK7" s="220" t="s">
        <v>386</v>
      </c>
      <c r="AL7" s="220"/>
      <c r="AM7" s="220" t="s">
        <v>388</v>
      </c>
      <c r="AN7" s="220"/>
      <c r="AR7" s="220" t="s">
        <v>27</v>
      </c>
      <c r="AS7" s="220"/>
      <c r="AT7" s="220" t="s">
        <v>29</v>
      </c>
      <c r="AU7" s="220"/>
      <c r="AV7" s="220" t="s">
        <v>30</v>
      </c>
      <c r="AW7" s="220"/>
      <c r="AX7" s="220" t="s">
        <v>32</v>
      </c>
      <c r="AY7" s="220"/>
      <c r="AZ7" s="220" t="s">
        <v>382</v>
      </c>
      <c r="BA7" s="220"/>
      <c r="BB7" s="220" t="s">
        <v>383</v>
      </c>
      <c r="BC7" s="220"/>
      <c r="BD7" s="220" t="s">
        <v>384</v>
      </c>
      <c r="BE7" s="220"/>
      <c r="BF7" s="220" t="s">
        <v>386</v>
      </c>
      <c r="BG7" s="220"/>
      <c r="BH7" s="220" t="s">
        <v>388</v>
      </c>
      <c r="BI7" s="220"/>
      <c r="BL7" s="199" t="s">
        <v>96</v>
      </c>
      <c r="BM7" s="220" t="s">
        <v>27</v>
      </c>
      <c r="BN7" s="220"/>
      <c r="BO7" s="220" t="s">
        <v>29</v>
      </c>
      <c r="BP7" s="220"/>
      <c r="BQ7" s="220" t="s">
        <v>30</v>
      </c>
      <c r="BR7" s="220"/>
      <c r="BS7" s="220" t="s">
        <v>32</v>
      </c>
      <c r="BT7" s="220"/>
      <c r="BU7" s="220" t="s">
        <v>382</v>
      </c>
      <c r="BV7" s="220"/>
      <c r="BW7" s="220" t="s">
        <v>383</v>
      </c>
      <c r="BX7" s="220"/>
      <c r="BY7" s="220" t="s">
        <v>384</v>
      </c>
      <c r="BZ7" s="220"/>
      <c r="CA7" s="220" t="s">
        <v>386</v>
      </c>
      <c r="CB7" s="220"/>
      <c r="CC7" s="220" t="s">
        <v>388</v>
      </c>
      <c r="CD7" s="220"/>
      <c r="CH7" s="5">
        <v>1</v>
      </c>
      <c r="CI7" s="5">
        <v>2</v>
      </c>
      <c r="CJ7" s="5">
        <v>3</v>
      </c>
      <c r="CK7" s="5">
        <v>4</v>
      </c>
      <c r="CL7" s="5">
        <v>5</v>
      </c>
      <c r="CM7" s="5">
        <v>6</v>
      </c>
      <c r="CN7" s="5">
        <v>7</v>
      </c>
      <c r="CO7" s="5">
        <v>8</v>
      </c>
      <c r="CP7" s="5">
        <v>9</v>
      </c>
    </row>
    <row r="8" spans="1:133">
      <c r="B8" s="194" t="s">
        <v>132</v>
      </c>
      <c r="C8" s="194" t="s">
        <v>133</v>
      </c>
      <c r="D8" s="194" t="s">
        <v>132</v>
      </c>
      <c r="E8" s="194" t="s">
        <v>133</v>
      </c>
      <c r="F8" s="194" t="s">
        <v>132</v>
      </c>
      <c r="G8" s="194" t="s">
        <v>133</v>
      </c>
      <c r="H8" s="194" t="s">
        <v>132</v>
      </c>
      <c r="I8" s="194" t="s">
        <v>133</v>
      </c>
      <c r="J8" s="194" t="s">
        <v>132</v>
      </c>
      <c r="K8" s="194" t="s">
        <v>133</v>
      </c>
      <c r="L8" s="194" t="s">
        <v>132</v>
      </c>
      <c r="M8" s="194" t="s">
        <v>133</v>
      </c>
      <c r="N8" s="194" t="s">
        <v>132</v>
      </c>
      <c r="O8" s="194" t="s">
        <v>133</v>
      </c>
      <c r="P8" s="194" t="s">
        <v>132</v>
      </c>
      <c r="Q8" s="194" t="s">
        <v>133</v>
      </c>
      <c r="R8" s="194" t="s">
        <v>132</v>
      </c>
      <c r="S8" s="194" t="s">
        <v>133</v>
      </c>
      <c r="W8" s="197" t="s">
        <v>89</v>
      </c>
      <c r="X8" s="197" t="s">
        <v>88</v>
      </c>
      <c r="Y8" s="197" t="s">
        <v>89</v>
      </c>
      <c r="Z8" s="197" t="s">
        <v>88</v>
      </c>
      <c r="AA8" s="197" t="s">
        <v>89</v>
      </c>
      <c r="AB8" s="197" t="s">
        <v>88</v>
      </c>
      <c r="AC8" s="197" t="s">
        <v>89</v>
      </c>
      <c r="AD8" s="197" t="s">
        <v>88</v>
      </c>
      <c r="AE8" s="197" t="s">
        <v>89</v>
      </c>
      <c r="AF8" s="197" t="s">
        <v>88</v>
      </c>
      <c r="AG8" s="197" t="s">
        <v>89</v>
      </c>
      <c r="AH8" s="197" t="s">
        <v>88</v>
      </c>
      <c r="AI8" s="197" t="s">
        <v>89</v>
      </c>
      <c r="AJ8" s="197" t="s">
        <v>88</v>
      </c>
      <c r="AK8" s="197" t="s">
        <v>89</v>
      </c>
      <c r="AL8" s="197" t="s">
        <v>88</v>
      </c>
      <c r="AM8" s="197" t="s">
        <v>89</v>
      </c>
      <c r="AN8" s="197" t="s">
        <v>88</v>
      </c>
      <c r="AR8" s="197" t="s">
        <v>89</v>
      </c>
      <c r="AS8" s="197" t="s">
        <v>88</v>
      </c>
      <c r="AT8" s="197" t="s">
        <v>89</v>
      </c>
      <c r="AU8" s="197" t="s">
        <v>88</v>
      </c>
      <c r="AV8" s="197" t="s">
        <v>89</v>
      </c>
      <c r="AW8" s="197" t="s">
        <v>88</v>
      </c>
      <c r="AX8" s="197" t="s">
        <v>89</v>
      </c>
      <c r="AY8" s="197" t="s">
        <v>88</v>
      </c>
      <c r="AZ8" s="197" t="s">
        <v>89</v>
      </c>
      <c r="BA8" s="197" t="s">
        <v>88</v>
      </c>
      <c r="BB8" s="197" t="s">
        <v>89</v>
      </c>
      <c r="BC8" s="197" t="s">
        <v>88</v>
      </c>
      <c r="BD8" s="197" t="s">
        <v>89</v>
      </c>
      <c r="BE8" s="197" t="s">
        <v>88</v>
      </c>
      <c r="BF8" s="197" t="s">
        <v>89</v>
      </c>
      <c r="BG8" s="197" t="s">
        <v>88</v>
      </c>
      <c r="BH8" s="197" t="s">
        <v>89</v>
      </c>
      <c r="BI8" s="197" t="s">
        <v>88</v>
      </c>
      <c r="BL8" s="8">
        <v>1</v>
      </c>
      <c r="BM8" s="197" t="s">
        <v>94</v>
      </c>
      <c r="BN8" s="197" t="s">
        <v>95</v>
      </c>
      <c r="BO8" s="197" t="s">
        <v>94</v>
      </c>
      <c r="BP8" s="197" t="s">
        <v>95</v>
      </c>
      <c r="BQ8" s="197" t="s">
        <v>94</v>
      </c>
      <c r="BR8" s="197" t="s">
        <v>95</v>
      </c>
      <c r="BS8" s="197" t="s">
        <v>94</v>
      </c>
      <c r="BT8" s="197" t="s">
        <v>95</v>
      </c>
      <c r="BU8" s="197" t="s">
        <v>94</v>
      </c>
      <c r="BV8" s="197" t="s">
        <v>95</v>
      </c>
      <c r="BW8" s="197" t="s">
        <v>94</v>
      </c>
      <c r="BX8" s="197" t="s">
        <v>95</v>
      </c>
      <c r="BY8" s="197" t="s">
        <v>94</v>
      </c>
      <c r="BZ8" s="197" t="s">
        <v>95</v>
      </c>
      <c r="CA8" s="197" t="s">
        <v>94</v>
      </c>
      <c r="CB8" s="197" t="s">
        <v>95</v>
      </c>
      <c r="CC8" s="197" t="s">
        <v>94</v>
      </c>
      <c r="CD8" s="197" t="s">
        <v>95</v>
      </c>
      <c r="DO8" s="197" t="s">
        <v>113</v>
      </c>
      <c r="DP8" s="197" t="s">
        <v>112</v>
      </c>
      <c r="DQ8" s="194">
        <v>1</v>
      </c>
      <c r="DR8" s="194">
        <v>2</v>
      </c>
      <c r="DS8" s="194">
        <v>3</v>
      </c>
      <c r="DT8" s="194">
        <v>4</v>
      </c>
      <c r="DU8" s="194">
        <v>5</v>
      </c>
      <c r="DV8" s="194">
        <v>6</v>
      </c>
      <c r="DW8" s="194">
        <v>7</v>
      </c>
      <c r="DX8" s="194">
        <v>8</v>
      </c>
      <c r="DY8" s="194">
        <v>9</v>
      </c>
      <c r="EA8" s="5" t="s">
        <v>50</v>
      </c>
      <c r="EB8" s="5" t="s">
        <v>132</v>
      </c>
      <c r="EC8" s="5" t="s">
        <v>133</v>
      </c>
    </row>
    <row r="9" spans="1:133">
      <c r="A9">
        <v>1</v>
      </c>
      <c r="B9" s="5">
        <f t="shared" ref="B9:C28" si="0">B224-B$325</f>
        <v>141.5</v>
      </c>
      <c r="C9" s="5">
        <f t="shared" si="0"/>
        <v>30.78</v>
      </c>
      <c r="D9" s="5">
        <f t="shared" ref="D9:S9" si="1">D224-D$325</f>
        <v>145.9</v>
      </c>
      <c r="E9" s="5">
        <f t="shared" si="1"/>
        <v>12.439999999999998</v>
      </c>
      <c r="F9" s="5">
        <f t="shared" si="1"/>
        <v>152.83000000000001</v>
      </c>
      <c r="G9" s="5">
        <f t="shared" si="1"/>
        <v>17.139999999999986</v>
      </c>
      <c r="H9" s="5">
        <f t="shared" si="1"/>
        <v>137.97</v>
      </c>
      <c r="I9" s="5">
        <f t="shared" si="1"/>
        <v>10.870000000000005</v>
      </c>
      <c r="J9" s="5">
        <f t="shared" si="1"/>
        <v>164.81</v>
      </c>
      <c r="K9" s="5">
        <f t="shared" si="1"/>
        <v>2.1899999999999977</v>
      </c>
      <c r="L9" s="5">
        <f t="shared" si="1"/>
        <v>184.11</v>
      </c>
      <c r="M9" s="5">
        <f t="shared" si="1"/>
        <v>-12.069999999999993</v>
      </c>
      <c r="N9" s="5">
        <f>N224-N$325</f>
        <v>138.06</v>
      </c>
      <c r="O9" s="5">
        <f t="shared" si="1"/>
        <v>-0.78000000000000114</v>
      </c>
      <c r="P9" s="5">
        <f t="shared" si="1"/>
        <v>167.37</v>
      </c>
      <c r="Q9" s="5">
        <f t="shared" si="1"/>
        <v>29.680000000000007</v>
      </c>
      <c r="R9" s="5">
        <f t="shared" si="1"/>
        <v>155.16999999999999</v>
      </c>
      <c r="S9" s="5">
        <f t="shared" si="1"/>
        <v>-1.1800000000000068</v>
      </c>
      <c r="V9">
        <v>1</v>
      </c>
      <c r="W9" s="4">
        <f>ATAN2(B9,C9)*(180/PI())</f>
        <v>12.272170202145928</v>
      </c>
      <c r="X9" s="4">
        <f>SQRT((B9*B9)+(C9*C9))</f>
        <v>144.80904115420418</v>
      </c>
      <c r="Y9" s="4">
        <f>ATAN2(D9,E9)*(180/PI())</f>
        <v>4.8734733061314142</v>
      </c>
      <c r="Z9" s="4">
        <f>SQRT((D9*D9)+(E9*E9))</f>
        <v>146.42938093156033</v>
      </c>
      <c r="AA9" s="4">
        <f>ATAN2(F9,G9)*(180/PI())</f>
        <v>6.3990258314805315</v>
      </c>
      <c r="AB9" s="4">
        <f>SQRT((F9*F9)+(G9*G9))</f>
        <v>153.78812860555917</v>
      </c>
      <c r="AC9" s="4">
        <f>ATAN2(H9,I9)*(180/PI())</f>
        <v>4.5047567853418276</v>
      </c>
      <c r="AD9" s="4">
        <f>SQRT((H9*H9)+(I9*I9))</f>
        <v>138.39753538267942</v>
      </c>
      <c r="AE9" s="4">
        <f>ATAN2(J9,K9)*(180/PI())</f>
        <v>0.76130315297691986</v>
      </c>
      <c r="AF9" s="4">
        <f>SQRT((J9*J9)+(K9*K9))</f>
        <v>164.8245497491196</v>
      </c>
      <c r="AG9" s="4">
        <f>360+ATAN2(L9,M9)*(180/PI())</f>
        <v>356.24913450702098</v>
      </c>
      <c r="AH9" s="4">
        <f>SQRT((L9*L9)+(M9*M9))</f>
        <v>184.50522214831753</v>
      </c>
      <c r="AI9" s="4">
        <f>360+ATAN2(N9,O9)*(180/PI())</f>
        <v>359.67629847507976</v>
      </c>
      <c r="AJ9" s="4">
        <f>SQRT((N9*N9)+(O9*O9))</f>
        <v>138.06220337224812</v>
      </c>
      <c r="AK9" s="4">
        <f>ATAN2(P9,Q9)*(180/PI())</f>
        <v>10.055818533685919</v>
      </c>
      <c r="AL9" s="4">
        <f>SQRT((P9*P9)+(Q9*Q9))</f>
        <v>169.98123219932253</v>
      </c>
      <c r="AM9" s="4">
        <f>360+ATAN2(R9,S9)*(180/PI())</f>
        <v>359.56429904873227</v>
      </c>
      <c r="AN9" s="4">
        <f>SQRT((R9*R9)+(S9*S9))</f>
        <v>155.17448662715142</v>
      </c>
      <c r="AQ9">
        <v>1</v>
      </c>
      <c r="AR9" s="4">
        <v>0</v>
      </c>
      <c r="AS9" s="4">
        <v>144.80904115420401</v>
      </c>
      <c r="AT9" s="4">
        <v>0</v>
      </c>
      <c r="AU9" s="4">
        <v>146.42938093155999</v>
      </c>
      <c r="AV9" s="4">
        <v>0</v>
      </c>
      <c r="AW9" s="4">
        <v>153.788128605559</v>
      </c>
      <c r="AX9" s="4">
        <v>0</v>
      </c>
      <c r="AY9" s="4">
        <v>138.397535382679</v>
      </c>
      <c r="AZ9" s="4">
        <v>0</v>
      </c>
      <c r="BA9" s="4">
        <v>164.824549749119</v>
      </c>
      <c r="BB9" s="4">
        <v>0</v>
      </c>
      <c r="BC9" s="4">
        <v>184.50522214831699</v>
      </c>
      <c r="BD9" s="4">
        <v>0</v>
      </c>
      <c r="BE9" s="4">
        <v>138.06220337224801</v>
      </c>
      <c r="BF9" s="4">
        <v>0</v>
      </c>
      <c r="BG9" s="4">
        <v>169.98123219932199</v>
      </c>
      <c r="BH9" s="4">
        <v>0</v>
      </c>
      <c r="BI9" s="4">
        <v>155.174486627151</v>
      </c>
      <c r="BL9" s="198">
        <v>1</v>
      </c>
      <c r="BM9" s="4">
        <f>2/$BL$27*COS($BL$8*(AR9*(PI()/180)))*AS9</f>
        <v>15.243056963600422</v>
      </c>
      <c r="BN9" s="4">
        <f>2/$BL$27*SIN($BL$8*(AR9*(PI()/180)))*AS9</f>
        <v>0</v>
      </c>
      <c r="BO9" s="4">
        <f>2/$BL$27*COS($BL$8*(AT9*(PI()/180)))*AU9</f>
        <v>15.413619045427367</v>
      </c>
      <c r="BP9" s="4">
        <f>2/$BL$27*SIN($BL$8*(AT9*(PI()/180)))*AU9</f>
        <v>0</v>
      </c>
      <c r="BQ9" s="4">
        <f>2/$BL$27*COS($BL$8*(AV9*(PI()/180)))*AW9</f>
        <v>16.18822406374305</v>
      </c>
      <c r="BR9" s="4">
        <f>2/$BL$27*SIN($BL$8*(AV9*(PI()/180)))*AW9</f>
        <v>0</v>
      </c>
      <c r="BS9" s="4">
        <f>2/$BL$27*COS($BL$8*(AX9*(PI()/180)))*AY9</f>
        <v>14.568161619229366</v>
      </c>
      <c r="BT9" s="4">
        <f>2/$BL$27*SIN($BL$8*(AX9*(PI()/180)))*AY9</f>
        <v>0</v>
      </c>
      <c r="BU9" s="4">
        <f>2/$BL$27*COS($BL$8*(AZ9*(PI()/180)))*BA9</f>
        <v>17.349952605170419</v>
      </c>
      <c r="BV9" s="4">
        <f>2/$BL$27*SIN($BL$8*(AZ9*(PI()/180)))*BA9</f>
        <v>0</v>
      </c>
      <c r="BW9" s="4">
        <f>2/$BL$27*COS($BL$8*(BB9*(PI()/180)))*BC9</f>
        <v>19.421602331401786</v>
      </c>
      <c r="BX9" s="4">
        <f>2/$BL$27*SIN($BL$8*(BB9*(PI()/180)))*BC9</f>
        <v>0</v>
      </c>
      <c r="BY9" s="4">
        <f>2/$BL$27*COS($BL$8*(BD9*(PI()/180)))*BE9</f>
        <v>14.532863512868211</v>
      </c>
      <c r="BZ9" s="4">
        <f>2/$BL$27*SIN($BL$8*(BD9*(PI()/180)))*BE9</f>
        <v>0</v>
      </c>
      <c r="CA9" s="4">
        <f>2/$BL$27*COS($BL$8*(BF9*(PI()/180)))*BG9</f>
        <v>17.892761284139155</v>
      </c>
      <c r="CB9" s="4">
        <f>2/$BL$27*SIN($BL$8*(BF9*(PI()/180)))*BG9</f>
        <v>0</v>
      </c>
      <c r="CC9" s="4">
        <f>2/$BL$27*COS($BL$8*(BH9*(PI()/180)))*BI9</f>
        <v>16.334156487068526</v>
      </c>
      <c r="CD9" s="4">
        <f>2/$BL$27*SIN($BL$8*(BH9*(PI()/180)))*BI9</f>
        <v>0</v>
      </c>
      <c r="CG9" s="153" t="s">
        <v>148</v>
      </c>
      <c r="CH9" s="29">
        <f>SQRT((BM29^2)+(BN29^2))</f>
        <v>0.49182001890507332</v>
      </c>
      <c r="CI9" s="29">
        <f>SQRT((BM80^2)+(BN80^2))</f>
        <v>7.305050497938649</v>
      </c>
      <c r="CJ9" s="29">
        <f>SQRT((BM131^2)+(BN131^2))</f>
        <v>14.196655957553313</v>
      </c>
      <c r="CK9" s="29">
        <f>SQRT((BM182^2)+(BN182^2))</f>
        <v>5.8300306077228097</v>
      </c>
      <c r="CL9" s="29">
        <f>SQRT((BM233^2)+(BN233^2))</f>
        <v>3.1901072682017615</v>
      </c>
      <c r="CM9" s="29">
        <f>SQRT((BM284^2)+(BN284^2))</f>
        <v>1.1956357898405587</v>
      </c>
      <c r="CN9" s="29">
        <f>SQRT((BM335^2)+(BN335^2))</f>
        <v>2.0750350921196348</v>
      </c>
      <c r="CO9" s="29">
        <f>SQRT((BM386^2)+(BN386^2))</f>
        <v>1.2513724968918822</v>
      </c>
      <c r="CP9" s="29">
        <f>SQRT((BM437^CP322)+(BN437^2))</f>
        <v>1.3179275467149889</v>
      </c>
      <c r="DO9" s="5">
        <v>0</v>
      </c>
      <c r="DP9" s="29">
        <f>RADIANS(DO9)</f>
        <v>0</v>
      </c>
      <c r="DQ9" s="29">
        <f>$CH$9*COS($DQ$8*DP9+$CH$78)</f>
        <v>-0.35790744731771618</v>
      </c>
      <c r="DR9" s="29">
        <f>$CI$9*COS($DR$8*$DP9+$CI$78)</f>
        <v>6.0211738175706708</v>
      </c>
      <c r="DS9" s="29">
        <f>$CJ$9*COS($DS$8*$DP9+$CJ$78)</f>
        <v>14.043549515972787</v>
      </c>
      <c r="DT9" s="29">
        <f>$CK$9*COS($DT$8*$DP9+$CK$78)</f>
        <v>-4.7156247145133046</v>
      </c>
      <c r="DU9" s="29">
        <f>$CL$9*COS($DU$8*$DP9+$CL$78)</f>
        <v>-2.1105383444366597</v>
      </c>
      <c r="DV9" s="29">
        <f>$CM$9*COS($DV$8*$DP9+$CM$78)</f>
        <v>-1.1752238635889485</v>
      </c>
      <c r="DW9" s="29">
        <f>$CN$9*COS($DW$8*$DP9+$CN$78)</f>
        <v>1.7662232771006565</v>
      </c>
      <c r="DX9" s="29">
        <f>$CO$9*COS($DX$8*$DP9+$CO$78)</f>
        <v>0.19007305592523549</v>
      </c>
      <c r="DY9" s="29">
        <f>$CP$9*COS($DY$8*$DP9+$CP$78)</f>
        <v>-1.4281886861753556E-2</v>
      </c>
      <c r="EA9" s="2">
        <f t="shared" ref="EA9:EA45" si="2">100+SUM(DQ9:DY9)</f>
        <v>113.64744340985096</v>
      </c>
      <c r="EB9" s="34">
        <f>EA9*COS(DP9)</f>
        <v>113.64744340985096</v>
      </c>
      <c r="EC9" s="34">
        <f>(EA9*SIN(DP9))*(-1)</f>
        <v>0</v>
      </c>
    </row>
    <row r="10" spans="1:133">
      <c r="A10">
        <v>2</v>
      </c>
      <c r="B10" s="5">
        <f t="shared" si="0"/>
        <v>139.5</v>
      </c>
      <c r="C10" s="5">
        <f t="shared" si="0"/>
        <v>38.78</v>
      </c>
      <c r="D10" s="5">
        <f t="shared" ref="D10:S10" si="3">D225-D$325</f>
        <v>145.9</v>
      </c>
      <c r="E10" s="5">
        <f t="shared" si="3"/>
        <v>22.439999999999998</v>
      </c>
      <c r="F10" s="5">
        <f t="shared" si="3"/>
        <v>152.83000000000001</v>
      </c>
      <c r="G10" s="5">
        <f t="shared" si="3"/>
        <v>26.139999999999986</v>
      </c>
      <c r="H10" s="5">
        <f t="shared" si="3"/>
        <v>135.97</v>
      </c>
      <c r="I10" s="5">
        <f t="shared" si="3"/>
        <v>18.870000000000005</v>
      </c>
      <c r="J10" s="5">
        <f t="shared" si="3"/>
        <v>163.81</v>
      </c>
      <c r="K10" s="5">
        <f t="shared" si="3"/>
        <v>11.189999999999998</v>
      </c>
      <c r="L10" s="5">
        <f t="shared" si="3"/>
        <v>182.11</v>
      </c>
      <c r="M10" s="5">
        <f t="shared" si="3"/>
        <v>-3.0699999999999932</v>
      </c>
      <c r="N10" s="5">
        <f t="shared" si="3"/>
        <v>138.06</v>
      </c>
      <c r="O10" s="5">
        <f t="shared" si="3"/>
        <v>6.2199999999999989</v>
      </c>
      <c r="P10" s="5">
        <f t="shared" si="3"/>
        <v>165.37</v>
      </c>
      <c r="Q10" s="5">
        <f t="shared" si="3"/>
        <v>39.680000000000007</v>
      </c>
      <c r="R10" s="5">
        <f t="shared" si="3"/>
        <v>154.16999999999999</v>
      </c>
      <c r="S10" s="5">
        <f t="shared" si="3"/>
        <v>7.8199999999999932</v>
      </c>
      <c r="V10">
        <v>2</v>
      </c>
      <c r="W10" s="4">
        <f>ATAN2(B10,C10)*(180/PI())</f>
        <v>15.535549393931982</v>
      </c>
      <c r="X10" s="4">
        <f t="shared" ref="X10:X73" si="4">SQRT((B10*B10)+(C10*C10))</f>
        <v>144.78998031631886</v>
      </c>
      <c r="Y10" s="4">
        <f t="shared" ref="Y10:Y56" si="5">ATAN2(D10,E10)*(180/PI())</f>
        <v>8.7438014727044422</v>
      </c>
      <c r="Z10" s="4">
        <f t="shared" ref="Z10:Z73" si="6">SQRT((D10*D10)+(E10*E10))</f>
        <v>147.61559402718942</v>
      </c>
      <c r="AA10" s="4">
        <f t="shared" ref="AA10:AA56" si="7">ATAN2(F10,G10)*(180/PI())</f>
        <v>9.7059335102333542</v>
      </c>
      <c r="AB10" s="4">
        <f t="shared" ref="AB10:AB73" si="8">SQRT((F10*F10)+(G10*G10))</f>
        <v>155.04937439409423</v>
      </c>
      <c r="AC10" s="4">
        <f t="shared" ref="AC10:AC56" si="9">ATAN2(H10,I10)*(180/PI())</f>
        <v>7.9010762889083663</v>
      </c>
      <c r="AD10" s="4">
        <f t="shared" ref="AD10:AD73" si="10">SQRT((H10*H10)+(I10*I10))</f>
        <v>137.27315032445347</v>
      </c>
      <c r="AE10" s="4">
        <f t="shared" ref="AE10:AE58" si="11">ATAN2(J10,K10)*(180/PI())</f>
        <v>3.9078523295039571</v>
      </c>
      <c r="AF10" s="4">
        <f t="shared" ref="AF10:AF73" si="12">SQRT((J10*J10)+(K10*K10))</f>
        <v>164.19175436056466</v>
      </c>
      <c r="AG10" s="4">
        <f>360+ATAN2(L10,M10)*(180/PI())</f>
        <v>359.03420249788587</v>
      </c>
      <c r="AH10" s="4">
        <f t="shared" ref="AH10:AH73" si="13">SQRT((L10*L10)+(M10*M10))</f>
        <v>182.13587510427485</v>
      </c>
      <c r="AI10" s="4">
        <f t="shared" ref="AI10:AI58" si="14">ATAN2(N10,O10)*(180/PI())</f>
        <v>2.5795952471576471</v>
      </c>
      <c r="AJ10" s="4">
        <f t="shared" ref="AJ10:AJ73" si="15">SQRT((N10*N10)+(O10*O10))</f>
        <v>138.20004341533325</v>
      </c>
      <c r="AK10" s="4">
        <f t="shared" ref="AK10:AK54" si="16">ATAN2(P10,Q10)*(180/PI())</f>
        <v>13.492850362195837</v>
      </c>
      <c r="AL10" s="4">
        <f t="shared" ref="AL10:AL73" si="17">SQRT((P10*P10)+(Q10*Q10))</f>
        <v>170.06392709801807</v>
      </c>
      <c r="AM10" s="4">
        <f t="shared" ref="AM10:AM57" si="18">ATAN2(R10,S10)*(180/PI())</f>
        <v>2.903738281070555</v>
      </c>
      <c r="AN10" s="4">
        <f t="shared" ref="AN10:AN73" si="19">SQRT((R10*R10)+(S10*S10))</f>
        <v>154.36820041705479</v>
      </c>
      <c r="AQ10">
        <v>2</v>
      </c>
      <c r="AR10" s="4">
        <v>18.947368421052602</v>
      </c>
      <c r="AS10" s="4">
        <v>140.061875849237</v>
      </c>
      <c r="AT10" s="4">
        <v>18.947368421052602</v>
      </c>
      <c r="AU10" s="4">
        <v>140.76629902445299</v>
      </c>
      <c r="AV10" s="4">
        <v>18.947368421052602</v>
      </c>
      <c r="AW10" s="4">
        <v>146.33337540916699</v>
      </c>
      <c r="AX10" s="4">
        <v>18.947368421052602</v>
      </c>
      <c r="AY10" s="4">
        <v>140.04098603291101</v>
      </c>
      <c r="AZ10" s="4">
        <v>18.947368421052602</v>
      </c>
      <c r="BA10" s="4">
        <v>157.793688564294</v>
      </c>
      <c r="BB10" s="4">
        <v>18.947368421052602</v>
      </c>
      <c r="BC10" s="4">
        <v>150.818045549511</v>
      </c>
      <c r="BD10" s="4">
        <v>18.947368421052602</v>
      </c>
      <c r="BE10" s="4">
        <v>130.97215093460801</v>
      </c>
      <c r="BF10" s="4">
        <v>18.947368421052602</v>
      </c>
      <c r="BG10" s="4">
        <v>162.55895920384901</v>
      </c>
      <c r="BH10" s="4">
        <v>18.947368421052602</v>
      </c>
      <c r="BI10" s="4">
        <v>149.43533122828899</v>
      </c>
      <c r="BL10" s="198">
        <v>2</v>
      </c>
      <c r="BM10" s="4">
        <f t="shared" ref="BM10:BM27" si="20">2/$BL$27*COS($BL$8*(AR10*(PI()/180)))*AS10</f>
        <v>13.944519692962327</v>
      </c>
      <c r="BN10" s="4">
        <f t="shared" ref="BN10:BN27" si="21">2/$BL$27*SIN($BL$8*(AR10*(PI()/180)))*AS10</f>
        <v>4.7871596572694175</v>
      </c>
      <c r="BO10" s="4">
        <f t="shared" ref="BO10:BO27" si="22">2/$BL$27*COS($BL$8*(AT10*(PI()/180)))*AU10</f>
        <v>14.014651859759462</v>
      </c>
      <c r="BP10" s="4">
        <f t="shared" ref="BP10:BP27" si="23">2/$BL$27*SIN($BL$8*(AT10*(PI()/180)))*AU10</f>
        <v>4.8112360605418498</v>
      </c>
      <c r="BQ10" s="4">
        <f t="shared" ref="BQ10:BQ27" si="24">2/$BL$27*COS($BL$8*(AV10*(PI()/180)))*AW10</f>
        <v>14.568908368235983</v>
      </c>
      <c r="BR10" s="4">
        <f t="shared" ref="BR10:BR27" si="25">2/$BL$27*SIN($BL$8*(AV10*(PI()/180)))*AW10</f>
        <v>5.0015125602406458</v>
      </c>
      <c r="BS10" s="4">
        <f t="shared" ref="BS10:BS27" si="26">2/$BL$27*COS($BL$8*(AX10*(PI()/180)))*AY10</f>
        <v>13.942439908914213</v>
      </c>
      <c r="BT10" s="4">
        <f t="shared" ref="BT10:BT27" si="27">2/$BL$27*SIN($BL$8*(AX10*(PI()/180)))*AY10</f>
        <v>4.7864456665038562</v>
      </c>
      <c r="BU10" s="4">
        <f t="shared" ref="BU10:BU27" si="28">2/$BL$27*COS($BL$8*(AZ10*(PI()/180)))*BA10</f>
        <v>15.709893818489428</v>
      </c>
      <c r="BV10" s="4">
        <f t="shared" ref="BV10:BV27" si="29">2/$BL$27*SIN($BL$8*(AZ10*(PI()/180)))*BA10</f>
        <v>5.3932133600710861</v>
      </c>
      <c r="BW10" s="4">
        <f t="shared" ref="BW10:BW27" si="30">2/$BL$27*COS($BL$8*(BB10*(PI()/180)))*BC10</f>
        <v>15.015400825296759</v>
      </c>
      <c r="BX10" s="4">
        <f t="shared" ref="BX10:BX27" si="31">2/$BL$27*SIN($BL$8*(BB10*(PI()/180)))*BC10</f>
        <v>5.1547936143593605</v>
      </c>
      <c r="BY10" s="4">
        <f t="shared" ref="BY10:BY27" si="32">2/$BL$27*COS($BL$8*(BD10*(PI()/180)))*BE10</f>
        <v>13.039549319638965</v>
      </c>
      <c r="BZ10" s="4">
        <f t="shared" ref="BZ10:BZ27" si="33">2/$BL$27*SIN($BL$8*(BD10*(PI()/180)))*BE10</f>
        <v>4.476482935690826</v>
      </c>
      <c r="CA10" s="4">
        <f t="shared" ref="CA10:CA27" si="34">2/$BL$27*COS($BL$8*(BF10*(PI()/180)))*BG10</f>
        <v>16.184322779780054</v>
      </c>
      <c r="CB10" s="4">
        <f t="shared" ref="CB10:CB27" si="35">2/$BL$27*SIN($BL$8*(BF10*(PI()/180)))*BG10</f>
        <v>5.5560850282058416</v>
      </c>
      <c r="CC10" s="4">
        <f t="shared" ref="CC10:CC27" si="36">2/$BL$27*COS($BL$8*(BH10*(PI()/180)))*BI10</f>
        <v>14.877738188943267</v>
      </c>
      <c r="CD10" s="4">
        <f t="shared" ref="CD10:CD27" si="37">2/$BL$27*SIN($BL$8*(BH10*(PI()/180)))*BI10</f>
        <v>5.1075339716054131</v>
      </c>
      <c r="CG10" s="153" t="s">
        <v>149</v>
      </c>
      <c r="CH10" s="29">
        <f>SQRT((BO29^2)+(BP29^2))</f>
        <v>4.6279752131270451</v>
      </c>
      <c r="CI10" s="29">
        <f>SQRT((BO80^2)+(BP80^2))</f>
        <v>13.999294518595422</v>
      </c>
      <c r="CJ10" s="29">
        <f>SQRT((BO131^2)+(BP131^2))</f>
        <v>12.988171976123406</v>
      </c>
      <c r="CK10" s="29">
        <f>SQRT((BO182^2)+(BP182^2))</f>
        <v>5.0599820467542163</v>
      </c>
      <c r="CL10" s="29">
        <f>SQRT((BO233^2)+(BP233^2))</f>
        <v>8.0071264669028466</v>
      </c>
      <c r="CM10" s="29">
        <f>SQRT((BO284^2)+(BP284^2))</f>
        <v>5.404192394671866</v>
      </c>
      <c r="CN10" s="29">
        <f>SQRT((BO335^2)+(BP335^2))</f>
        <v>0.98058968463486729</v>
      </c>
      <c r="CO10" s="29">
        <f>SQRT((BO386^2)+(BP386^2))</f>
        <v>3.9614616432457792</v>
      </c>
      <c r="CP10" s="29">
        <f>SQRT((BO437^2)+(BP437^2))</f>
        <v>0.50758310045895361</v>
      </c>
      <c r="DO10" s="5">
        <v>10</v>
      </c>
      <c r="DP10" s="29">
        <f t="shared" ref="DP10:DP45" si="38">RADIANS(DO10)</f>
        <v>0.17453292519943295</v>
      </c>
      <c r="DQ10" s="29">
        <f t="shared" ref="DQ10:DQ45" si="39">$CH$9*COS($DQ$8*DP10+$CH$78)</f>
        <v>-0.29389389117191367</v>
      </c>
      <c r="DR10" s="29">
        <f t="shared" ref="DR10:DR45" si="40">$CI$9*COS($DR$8*$DP10+$CI$78)</f>
        <v>7.0727608986855941</v>
      </c>
      <c r="DS10" s="29">
        <f t="shared" ref="DS10:DS45" si="41">$CJ$9*COS($DS$8*$DP10+$CJ$78)</f>
        <v>11.122388312505901</v>
      </c>
      <c r="DT10" s="29">
        <f t="shared" ref="DT10:DT45" si="42">$CK$9*COS($DT$8*$DP10+$CK$78)</f>
        <v>-1.408812512817055</v>
      </c>
      <c r="DU10" s="29">
        <f t="shared" ref="DU10:DU45" si="43">$CL$9*COS($DU$8*$DP10+$CL$78)</f>
        <v>-3.18912602082569</v>
      </c>
      <c r="DV10" s="29">
        <f t="shared" ref="DV10:DV45" si="44">$CM$9*COS($DV$8*$DP10+$CM$78)</f>
        <v>-0.39709852203274487</v>
      </c>
      <c r="DW10" s="29">
        <f t="shared" ref="DW10:DW45" si="45">$CN$9*COS($DW$8*$DP10+$CN$78)</f>
        <v>1.6275407720457036</v>
      </c>
      <c r="DX10" s="29">
        <f t="shared" ref="DX10:DX45" si="46">$CO$9*COS($DX$8*$DP10+$CO$78)</f>
        <v>1.2510682698034574</v>
      </c>
      <c r="DY10" s="29">
        <f t="shared" ref="DY10:DY45" si="47">$CP$9*COS($DY$8*$DP10+$CP$78)</f>
        <v>-1.3178501607154955</v>
      </c>
      <c r="EA10" s="2">
        <f t="shared" si="2"/>
        <v>114.46697714547776</v>
      </c>
      <c r="EB10" s="34">
        <f>EA10*COS(DP10)</f>
        <v>112.72796655673771</v>
      </c>
      <c r="EC10" s="34">
        <f t="shared" ref="EC10:EC45" si="48">(EA10*SIN(DP10))*(-1)</f>
        <v>-19.876981984354376</v>
      </c>
    </row>
    <row r="11" spans="1:133">
      <c r="A11">
        <v>3</v>
      </c>
      <c r="B11" s="5">
        <f t="shared" si="0"/>
        <v>136.5</v>
      </c>
      <c r="C11" s="5">
        <f t="shared" si="0"/>
        <v>46.78</v>
      </c>
      <c r="D11" s="5">
        <f t="shared" ref="D11:S11" si="49">D226-D$325</f>
        <v>142.9</v>
      </c>
      <c r="E11" s="5">
        <f t="shared" si="49"/>
        <v>30.439999999999998</v>
      </c>
      <c r="F11" s="5">
        <f t="shared" si="49"/>
        <v>149.83000000000001</v>
      </c>
      <c r="G11" s="5">
        <f t="shared" si="49"/>
        <v>35.139999999999986</v>
      </c>
      <c r="H11" s="5">
        <f t="shared" si="49"/>
        <v>136.97</v>
      </c>
      <c r="I11" s="5">
        <f t="shared" si="49"/>
        <v>26.870000000000005</v>
      </c>
      <c r="J11" s="5">
        <f t="shared" si="49"/>
        <v>161.81</v>
      </c>
      <c r="K11" s="5">
        <f t="shared" si="49"/>
        <v>20.189999999999998</v>
      </c>
      <c r="L11" s="5">
        <f t="shared" si="49"/>
        <v>176.11</v>
      </c>
      <c r="M11" s="5">
        <f t="shared" si="49"/>
        <v>5.9300000000000068</v>
      </c>
      <c r="N11" s="5">
        <f t="shared" si="49"/>
        <v>137.06</v>
      </c>
      <c r="O11" s="5">
        <f t="shared" si="49"/>
        <v>14.219999999999999</v>
      </c>
      <c r="P11" s="5">
        <f t="shared" si="49"/>
        <v>162.37</v>
      </c>
      <c r="Q11" s="5">
        <f t="shared" si="49"/>
        <v>48.680000000000007</v>
      </c>
      <c r="R11" s="5">
        <f t="shared" si="49"/>
        <v>153.16999999999999</v>
      </c>
      <c r="S11" s="5">
        <f t="shared" si="49"/>
        <v>16.819999999999993</v>
      </c>
      <c r="V11">
        <v>3</v>
      </c>
      <c r="W11" s="4">
        <f>ATAN2(B11,C11)*(180/PI())</f>
        <v>18.917132129640027</v>
      </c>
      <c r="X11" s="4">
        <f t="shared" si="4"/>
        <v>144.29351475378232</v>
      </c>
      <c r="Y11" s="4">
        <f t="shared" si="5"/>
        <v>12.025188829447288</v>
      </c>
      <c r="Z11" s="4">
        <f t="shared" si="6"/>
        <v>146.10613813252337</v>
      </c>
      <c r="AA11" s="4">
        <f t="shared" si="7"/>
        <v>13.199162980388262</v>
      </c>
      <c r="AB11" s="4">
        <f t="shared" si="8"/>
        <v>153.89557660959591</v>
      </c>
      <c r="AC11" s="4">
        <f t="shared" si="9"/>
        <v>11.099014888115004</v>
      </c>
      <c r="AD11" s="4">
        <f t="shared" si="10"/>
        <v>139.58072144819999</v>
      </c>
      <c r="AE11" s="4">
        <f t="shared" si="11"/>
        <v>7.1123776062596944</v>
      </c>
      <c r="AF11" s="4">
        <f t="shared" si="12"/>
        <v>163.06474848967204</v>
      </c>
      <c r="AG11" s="4">
        <f t="shared" ref="AG11:AG60" si="50">ATAN2(L11,M11)*(180/PI())</f>
        <v>1.9285426734308126</v>
      </c>
      <c r="AH11" s="4">
        <f t="shared" si="13"/>
        <v>176.20980960207638</v>
      </c>
      <c r="AI11" s="4">
        <f t="shared" si="14"/>
        <v>5.9232553999682587</v>
      </c>
      <c r="AJ11" s="4">
        <f t="shared" si="15"/>
        <v>137.79568933751159</v>
      </c>
      <c r="AK11" s="4">
        <f t="shared" si="16"/>
        <v>16.689207905794348</v>
      </c>
      <c r="AL11" s="4">
        <f t="shared" si="17"/>
        <v>169.51035160131076</v>
      </c>
      <c r="AM11" s="4">
        <f t="shared" si="18"/>
        <v>6.2666909116610139</v>
      </c>
      <c r="AN11" s="4">
        <f t="shared" si="19"/>
        <v>154.09075669877151</v>
      </c>
      <c r="AQ11">
        <v>3</v>
      </c>
      <c r="AR11" s="4">
        <v>37.894736842105203</v>
      </c>
      <c r="AS11" s="4">
        <v>128.675543907736</v>
      </c>
      <c r="AT11" s="4">
        <v>37.894736842105203</v>
      </c>
      <c r="AU11" s="4">
        <v>125.254018383914</v>
      </c>
      <c r="AV11" s="4">
        <v>37.894736842105203</v>
      </c>
      <c r="AW11" s="4">
        <v>127.714381881177</v>
      </c>
      <c r="AX11" s="4">
        <v>37.894736842105203</v>
      </c>
      <c r="AY11" s="4">
        <v>140.03799122248699</v>
      </c>
      <c r="AZ11" s="4">
        <v>37.894736842105203</v>
      </c>
      <c r="BA11" s="4">
        <v>143.78700021065799</v>
      </c>
      <c r="BB11" s="4">
        <v>37.894736842105203</v>
      </c>
      <c r="BC11" s="4">
        <v>119.53209482881699</v>
      </c>
      <c r="BD11" s="4">
        <v>37.894736842105203</v>
      </c>
      <c r="BE11" s="4">
        <v>116.459404623488</v>
      </c>
      <c r="BF11" s="4">
        <v>37.894736842105203</v>
      </c>
      <c r="BG11" s="4">
        <v>142.76478664288899</v>
      </c>
      <c r="BH11" s="4">
        <v>37.894736842105203</v>
      </c>
      <c r="BI11" s="4">
        <v>144.22641395514501</v>
      </c>
      <c r="BL11" s="198">
        <v>3</v>
      </c>
      <c r="BM11" s="4">
        <f t="shared" si="20"/>
        <v>10.688745712232514</v>
      </c>
      <c r="BN11" s="4">
        <f t="shared" si="21"/>
        <v>8.3193847242514618</v>
      </c>
      <c r="BO11" s="4">
        <f t="shared" si="22"/>
        <v>10.404528407518654</v>
      </c>
      <c r="BP11" s="4">
        <f t="shared" si="23"/>
        <v>8.0981695165121312</v>
      </c>
      <c r="BQ11" s="4">
        <f t="shared" si="24"/>
        <v>10.608904460521858</v>
      </c>
      <c r="BR11" s="4">
        <f t="shared" si="25"/>
        <v>8.2572417836549246</v>
      </c>
      <c r="BS11" s="4">
        <f t="shared" si="26"/>
        <v>11.632594918753808</v>
      </c>
      <c r="BT11" s="4">
        <f t="shared" si="27"/>
        <v>9.0540120493026865</v>
      </c>
      <c r="BU11" s="4">
        <f t="shared" si="28"/>
        <v>11.944015430612431</v>
      </c>
      <c r="BV11" s="4">
        <f t="shared" si="29"/>
        <v>9.2964003630418919</v>
      </c>
      <c r="BW11" s="4">
        <f t="shared" si="30"/>
        <v>9.9292229686769211</v>
      </c>
      <c r="BX11" s="4">
        <f t="shared" si="31"/>
        <v>7.7282244440301264</v>
      </c>
      <c r="BY11" s="4">
        <f t="shared" si="32"/>
        <v>9.6739825145873795</v>
      </c>
      <c r="BZ11" s="4">
        <f t="shared" si="33"/>
        <v>7.5295628244227482</v>
      </c>
      <c r="CA11" s="4">
        <f t="shared" si="34"/>
        <v>11.859102784761784</v>
      </c>
      <c r="CB11" s="4">
        <f t="shared" si="35"/>
        <v>9.2303101979463573</v>
      </c>
      <c r="CC11" s="4">
        <f t="shared" si="36"/>
        <v>11.980516397576668</v>
      </c>
      <c r="CD11" s="4">
        <f t="shared" si="37"/>
        <v>9.3248102059886797</v>
      </c>
      <c r="CG11" s="153" t="s">
        <v>150</v>
      </c>
      <c r="CH11" s="29">
        <f>SQRT((BQ29^2)+(BR29^2))</f>
        <v>3.8639823720246294</v>
      </c>
      <c r="CI11" s="29">
        <f>SQRT((BQ80^2)+(BR80^2))</f>
        <v>3.971091581006752</v>
      </c>
      <c r="CJ11" s="29">
        <f>SQRT((BQ131^2)+(BR131^2))</f>
        <v>0.64165999857729483</v>
      </c>
      <c r="CK11" s="29">
        <f>SQRT((BQ182^2)+(BR182^2))</f>
        <v>13.960041513202375</v>
      </c>
      <c r="CL11" s="29">
        <f>SQRT((BQ233^2)+(BR233^2))</f>
        <v>4.2860686536155725</v>
      </c>
      <c r="CM11" s="29">
        <f>SQRT((BQ284^2)+(BR284^2))</f>
        <v>5.6580173166486869</v>
      </c>
      <c r="CN11" s="29">
        <f>SQRT((BQ335^2)+(BR335^2))</f>
        <v>0.70031575116390388</v>
      </c>
      <c r="CO11" s="29">
        <f>SQRT((BQ386^2)+(BR386^2))</f>
        <v>0.87532656874032588</v>
      </c>
      <c r="CP11" s="29">
        <f>SQRT((BQ437^2)+(BR437^2))</f>
        <v>2.223274116756393</v>
      </c>
      <c r="DO11" s="5">
        <v>20</v>
      </c>
      <c r="DP11" s="29">
        <f t="shared" si="38"/>
        <v>0.3490658503988659</v>
      </c>
      <c r="DQ11" s="29">
        <f t="shared" si="39"/>
        <v>-0.22095051786033751</v>
      </c>
      <c r="DR11" s="29">
        <f t="shared" si="40"/>
        <v>7.2712686325852545</v>
      </c>
      <c r="DS11" s="29">
        <f t="shared" si="41"/>
        <v>5.2209921427977006</v>
      </c>
      <c r="DT11" s="29">
        <f t="shared" si="42"/>
        <v>2.5571987208333287</v>
      </c>
      <c r="DU11" s="29">
        <f t="shared" si="43"/>
        <v>-1.9893230393947205</v>
      </c>
      <c r="DV11" s="29">
        <f t="shared" si="44"/>
        <v>0.77812534155620428</v>
      </c>
      <c r="DW11" s="29">
        <f t="shared" si="45"/>
        <v>-0.65291982085377454</v>
      </c>
      <c r="DX11" s="29">
        <f t="shared" si="46"/>
        <v>0.24441839445134508</v>
      </c>
      <c r="DY11" s="29">
        <f t="shared" si="47"/>
        <v>1.4281886861753686E-2</v>
      </c>
      <c r="EA11" s="2">
        <f t="shared" si="2"/>
        <v>113.22309174097676</v>
      </c>
      <c r="EB11" s="34">
        <f>EA11*COS(DP11)</f>
        <v>106.39490381156179</v>
      </c>
      <c r="EC11" s="34">
        <f t="shared" si="48"/>
        <v>-38.724578065024204</v>
      </c>
    </row>
    <row r="12" spans="1:133">
      <c r="A12">
        <v>4</v>
      </c>
      <c r="B12" s="5">
        <f t="shared" si="0"/>
        <v>132.5</v>
      </c>
      <c r="C12" s="5">
        <f t="shared" si="0"/>
        <v>54.78</v>
      </c>
      <c r="D12" s="5">
        <f t="shared" ref="D12:S12" si="51">D227-D$325</f>
        <v>138.9</v>
      </c>
      <c r="E12" s="5">
        <f t="shared" si="51"/>
        <v>40.44</v>
      </c>
      <c r="F12" s="5">
        <f t="shared" si="51"/>
        <v>144.83000000000001</v>
      </c>
      <c r="G12" s="5">
        <f t="shared" si="51"/>
        <v>45.139999999999986</v>
      </c>
      <c r="H12" s="5">
        <f t="shared" si="51"/>
        <v>133.97</v>
      </c>
      <c r="I12" s="5">
        <f t="shared" si="51"/>
        <v>35.870000000000005</v>
      </c>
      <c r="J12" s="5">
        <f t="shared" si="51"/>
        <v>159.81</v>
      </c>
      <c r="K12" s="5">
        <f t="shared" si="51"/>
        <v>29.189999999999998</v>
      </c>
      <c r="L12" s="5">
        <f t="shared" si="51"/>
        <v>169.11</v>
      </c>
      <c r="M12" s="5">
        <f t="shared" si="51"/>
        <v>13.930000000000007</v>
      </c>
      <c r="N12" s="5">
        <f t="shared" si="51"/>
        <v>136.06</v>
      </c>
      <c r="O12" s="5">
        <f t="shared" si="51"/>
        <v>21.22</v>
      </c>
      <c r="P12" s="5">
        <f t="shared" si="51"/>
        <v>156.37</v>
      </c>
      <c r="Q12" s="5">
        <f t="shared" si="51"/>
        <v>58.680000000000007</v>
      </c>
      <c r="R12" s="5">
        <f t="shared" si="51"/>
        <v>151.16999999999999</v>
      </c>
      <c r="S12" s="5">
        <f t="shared" si="51"/>
        <v>24.819999999999993</v>
      </c>
      <c r="V12">
        <v>4</v>
      </c>
      <c r="W12" s="4">
        <f t="shared" ref="W12:W27" si="52">ATAN2(B12,C12)*(180/PI())</f>
        <v>22.461863145275444</v>
      </c>
      <c r="X12" s="4">
        <f t="shared" si="4"/>
        <v>143.37746824379346</v>
      </c>
      <c r="Y12" s="4">
        <f t="shared" si="5"/>
        <v>16.232639469291378</v>
      </c>
      <c r="Z12" s="4">
        <f t="shared" si="6"/>
        <v>144.66721674242581</v>
      </c>
      <c r="AA12" s="4">
        <f t="shared" si="7"/>
        <v>17.31099051161566</v>
      </c>
      <c r="AB12" s="4">
        <f t="shared" si="8"/>
        <v>151.70151119880117</v>
      </c>
      <c r="AC12" s="4">
        <f t="shared" si="9"/>
        <v>14.989164538575441</v>
      </c>
      <c r="AD12" s="4">
        <f t="shared" si="10"/>
        <v>138.68892457582905</v>
      </c>
      <c r="AE12" s="4">
        <f t="shared" si="11"/>
        <v>10.351218346326435</v>
      </c>
      <c r="AF12" s="4">
        <f t="shared" si="12"/>
        <v>162.45396948058857</v>
      </c>
      <c r="AG12" s="4">
        <f t="shared" si="50"/>
        <v>4.7089607969882463</v>
      </c>
      <c r="AH12" s="4">
        <f t="shared" si="13"/>
        <v>169.68275398519441</v>
      </c>
      <c r="AI12" s="4">
        <f t="shared" si="14"/>
        <v>8.8644725234948343</v>
      </c>
      <c r="AJ12" s="4">
        <f t="shared" si="15"/>
        <v>137.70480020681921</v>
      </c>
      <c r="AK12" s="4">
        <f t="shared" si="16"/>
        <v>20.569295119304744</v>
      </c>
      <c r="AL12" s="4">
        <f t="shared" si="17"/>
        <v>167.01772151481413</v>
      </c>
      <c r="AM12" s="4">
        <f t="shared" si="18"/>
        <v>9.3239773705303755</v>
      </c>
      <c r="AN12" s="4">
        <f t="shared" si="19"/>
        <v>153.19399890335129</v>
      </c>
      <c r="AQ12">
        <v>4</v>
      </c>
      <c r="AR12" s="4">
        <v>56.842105263157798</v>
      </c>
      <c r="AS12" s="4">
        <v>114.343229590543</v>
      </c>
      <c r="AT12" s="4">
        <v>56.842105263157798</v>
      </c>
      <c r="AU12" s="4">
        <v>93.652018125097797</v>
      </c>
      <c r="AV12" s="4">
        <v>56.842105263157798</v>
      </c>
      <c r="AW12" s="4">
        <v>122.49787557128801</v>
      </c>
      <c r="AX12" s="4">
        <v>56.842105263157798</v>
      </c>
      <c r="AY12" s="4">
        <v>132.42757683180599</v>
      </c>
      <c r="AZ12" s="4">
        <v>56.842105263157798</v>
      </c>
      <c r="BA12" s="4">
        <v>112.812715601381</v>
      </c>
      <c r="BB12" s="4">
        <v>56.842105263157798</v>
      </c>
      <c r="BC12" s="4">
        <v>91.155826423711105</v>
      </c>
      <c r="BD12" s="4">
        <v>56.842105263157798</v>
      </c>
      <c r="BE12" s="4">
        <v>97.299558846250079</v>
      </c>
      <c r="BF12" s="4">
        <v>56.842105263157798</v>
      </c>
      <c r="BG12" s="4">
        <v>117.41185260630699</v>
      </c>
      <c r="BH12" s="4">
        <v>56.842105263157798</v>
      </c>
      <c r="BI12" s="4">
        <v>127.504676241968</v>
      </c>
      <c r="BL12" s="198">
        <v>4</v>
      </c>
      <c r="BM12" s="4">
        <f t="shared" si="20"/>
        <v>6.5831388229807821</v>
      </c>
      <c r="BN12" s="4">
        <f t="shared" si="21"/>
        <v>10.07624408731353</v>
      </c>
      <c r="BO12" s="4">
        <f t="shared" si="22"/>
        <v>5.3918735597863687</v>
      </c>
      <c r="BP12" s="4">
        <f t="shared" si="23"/>
        <v>8.2528768627333182</v>
      </c>
      <c r="BQ12" s="4">
        <f t="shared" si="24"/>
        <v>7.0526302544869859</v>
      </c>
      <c r="BR12" s="4">
        <f t="shared" si="25"/>
        <v>10.794854219648052</v>
      </c>
      <c r="BS12" s="4">
        <f t="shared" si="26"/>
        <v>7.6243178139760666</v>
      </c>
      <c r="BT12" s="4">
        <f t="shared" si="27"/>
        <v>11.669887170644561</v>
      </c>
      <c r="BU12" s="4">
        <f t="shared" si="28"/>
        <v>6.4950217906278587</v>
      </c>
      <c r="BV12" s="4">
        <f t="shared" si="29"/>
        <v>9.9413709287621312</v>
      </c>
      <c r="BW12" s="4">
        <f t="shared" si="30"/>
        <v>5.2481590910080591</v>
      </c>
      <c r="BX12" s="4">
        <f t="shared" si="31"/>
        <v>8.0329054926577346</v>
      </c>
      <c r="BY12" s="4">
        <f t="shared" si="32"/>
        <v>5.6018752102190836</v>
      </c>
      <c r="BZ12" s="4">
        <f t="shared" si="33"/>
        <v>8.5743083174539727</v>
      </c>
      <c r="CA12" s="4">
        <f t="shared" si="34"/>
        <v>6.7598101605012246</v>
      </c>
      <c r="CB12" s="4">
        <f t="shared" si="35"/>
        <v>10.346659700284317</v>
      </c>
      <c r="CC12" s="4">
        <f t="shared" si="36"/>
        <v>7.3408892444779923</v>
      </c>
      <c r="CD12" s="4">
        <f t="shared" si="37"/>
        <v>11.236067449630751</v>
      </c>
      <c r="CG12" s="153" t="s">
        <v>151</v>
      </c>
      <c r="CH12" s="29">
        <f>SQRT((BS29^2)+(BT29^2))</f>
        <v>6.485129144563814</v>
      </c>
      <c r="CI12" s="29">
        <f>SQRT((BS80^2)+(BT80^2))</f>
        <v>13.39306935791144</v>
      </c>
      <c r="CJ12" s="29">
        <f>SQRT((BS131^2)+(BT131^2))</f>
        <v>4.2773513452347185</v>
      </c>
      <c r="CK12" s="29">
        <f>SQRT((BS182^2)+(BT182^2))</f>
        <v>5.3207312524171515</v>
      </c>
      <c r="CL12" s="29">
        <f>SQRT((BS233^2)+(BT233^2))</f>
        <v>6.8335922261648436</v>
      </c>
      <c r="CM12" s="29">
        <f>SQRT((BS284^2)+(BT284^2))</f>
        <v>1.5386691256784222</v>
      </c>
      <c r="CN12" s="29">
        <f>SQRT((BS335^2)+(BT335^2))</f>
        <v>3.8486379008528053</v>
      </c>
      <c r="CO12" s="29">
        <f>SQRT((BS386^2)+(BT386^2))</f>
        <v>2.4395045201323908</v>
      </c>
      <c r="CP12" s="29">
        <f>SQRT((BS437^2)+(BT437^2))</f>
        <v>3.5132214568459688</v>
      </c>
      <c r="DO12" s="5">
        <v>30</v>
      </c>
      <c r="DP12" s="29">
        <f t="shared" si="38"/>
        <v>0.52359877559829882</v>
      </c>
      <c r="DQ12" s="29">
        <f t="shared" si="39"/>
        <v>-0.14129367486993172</v>
      </c>
      <c r="DR12" s="29">
        <f t="shared" si="40"/>
        <v>6.5927540568992198</v>
      </c>
      <c r="DS12" s="29">
        <f t="shared" si="41"/>
        <v>-2.0793646552623812</v>
      </c>
      <c r="DT12" s="29">
        <f t="shared" si="42"/>
        <v>5.326668252907715</v>
      </c>
      <c r="DU12" s="29">
        <f t="shared" si="43"/>
        <v>0.63170161805190195</v>
      </c>
      <c r="DV12" s="29">
        <f t="shared" si="44"/>
        <v>1.1752238635889487</v>
      </c>
      <c r="DW12" s="29">
        <f t="shared" si="45"/>
        <v>-2.0741642334628589</v>
      </c>
      <c r="DX12" s="29">
        <f t="shared" si="46"/>
        <v>-1.1661826522339513</v>
      </c>
      <c r="DY12" s="29">
        <f t="shared" si="47"/>
        <v>1.3178501607154955</v>
      </c>
      <c r="EA12" s="2">
        <f t="shared" si="2"/>
        <v>109.58319273633415</v>
      </c>
      <c r="EB12" s="34">
        <f t="shared" ref="EB12:EB28" si="53">EA12*COS(DP12)</f>
        <v>94.90182873747176</v>
      </c>
      <c r="EC12" s="34">
        <f t="shared" si="48"/>
        <v>-54.79159636816707</v>
      </c>
    </row>
    <row r="13" spans="1:133">
      <c r="A13">
        <v>5</v>
      </c>
      <c r="B13" s="5">
        <f t="shared" si="0"/>
        <v>127.5</v>
      </c>
      <c r="C13" s="5">
        <f t="shared" si="0"/>
        <v>62.78</v>
      </c>
      <c r="D13" s="5">
        <f t="shared" ref="D13:S13" si="54">D228-D$325</f>
        <v>136.9</v>
      </c>
      <c r="E13" s="5">
        <f t="shared" si="54"/>
        <v>47.44</v>
      </c>
      <c r="F13" s="5">
        <f t="shared" si="54"/>
        <v>138.83000000000001</v>
      </c>
      <c r="G13" s="5">
        <f t="shared" si="54"/>
        <v>54.139999999999986</v>
      </c>
      <c r="H13" s="5">
        <f t="shared" si="54"/>
        <v>133.97</v>
      </c>
      <c r="I13" s="5">
        <f t="shared" si="54"/>
        <v>43.870000000000005</v>
      </c>
      <c r="J13" s="5">
        <f t="shared" si="54"/>
        <v>156.81</v>
      </c>
      <c r="K13" s="5">
        <f t="shared" si="54"/>
        <v>38.19</v>
      </c>
      <c r="L13" s="5">
        <f t="shared" si="54"/>
        <v>161.11000000000001</v>
      </c>
      <c r="M13" s="5">
        <f t="shared" si="54"/>
        <v>22.930000000000007</v>
      </c>
      <c r="N13" s="5">
        <f t="shared" si="54"/>
        <v>131.06</v>
      </c>
      <c r="O13" s="5">
        <f t="shared" si="54"/>
        <v>29.22</v>
      </c>
      <c r="P13" s="5">
        <f t="shared" si="54"/>
        <v>151.37</v>
      </c>
      <c r="Q13" s="5">
        <f t="shared" si="54"/>
        <v>67.680000000000007</v>
      </c>
      <c r="R13" s="5">
        <f t="shared" si="54"/>
        <v>148.16999999999999</v>
      </c>
      <c r="S13" s="5">
        <f t="shared" si="54"/>
        <v>33.819999999999993</v>
      </c>
      <c r="V13">
        <v>5</v>
      </c>
      <c r="W13" s="4">
        <f t="shared" si="52"/>
        <v>26.215273244501411</v>
      </c>
      <c r="X13" s="4">
        <f t="shared" si="4"/>
        <v>142.11818462111032</v>
      </c>
      <c r="Y13" s="4">
        <f t="shared" si="5"/>
        <v>19.112751761685246</v>
      </c>
      <c r="Z13" s="4">
        <f t="shared" si="6"/>
        <v>144.88672679027573</v>
      </c>
      <c r="AA13" s="4">
        <f t="shared" si="7"/>
        <v>21.304458193999761</v>
      </c>
      <c r="AB13" s="4">
        <f t="shared" si="8"/>
        <v>149.01311519460293</v>
      </c>
      <c r="AC13" s="4">
        <f t="shared" si="9"/>
        <v>18.131622571403348</v>
      </c>
      <c r="AD13" s="4">
        <f t="shared" si="10"/>
        <v>140.96998900475234</v>
      </c>
      <c r="AE13" s="4">
        <f t="shared" si="11"/>
        <v>13.687529039891793</v>
      </c>
      <c r="AF13" s="4">
        <f t="shared" si="12"/>
        <v>161.39347012813127</v>
      </c>
      <c r="AG13" s="4">
        <f t="shared" si="50"/>
        <v>8.1002270916268007</v>
      </c>
      <c r="AH13" s="4">
        <f t="shared" si="13"/>
        <v>162.7335767443216</v>
      </c>
      <c r="AI13" s="4">
        <f t="shared" si="14"/>
        <v>12.568609937341765</v>
      </c>
      <c r="AJ13" s="4">
        <f t="shared" si="15"/>
        <v>134.27781648507693</v>
      </c>
      <c r="AK13" s="4">
        <f t="shared" si="16"/>
        <v>24.090198654037597</v>
      </c>
      <c r="AL13" s="4">
        <f t="shared" si="17"/>
        <v>165.81151739248998</v>
      </c>
      <c r="AM13" s="4">
        <f t="shared" si="18"/>
        <v>12.857570822555735</v>
      </c>
      <c r="AN13" s="4">
        <f t="shared" si="19"/>
        <v>151.98072673862299</v>
      </c>
      <c r="AQ13">
        <v>5</v>
      </c>
      <c r="AR13" s="4">
        <v>75.789473684210506</v>
      </c>
      <c r="AS13" s="4">
        <v>110.427652984039</v>
      </c>
      <c r="AT13" s="4">
        <v>75.789473684210506</v>
      </c>
      <c r="AU13" s="4">
        <v>112.952873908808</v>
      </c>
      <c r="AV13" s="4">
        <v>75.789473684210506</v>
      </c>
      <c r="AW13" s="4">
        <v>146.859879261093</v>
      </c>
      <c r="AX13" s="4">
        <v>75.789473684210506</v>
      </c>
      <c r="AY13" s="4">
        <v>114.09151696139401</v>
      </c>
      <c r="AZ13" s="4">
        <v>75.789473684210506</v>
      </c>
      <c r="BA13" s="4">
        <v>97.890540236690299</v>
      </c>
      <c r="BB13" s="4">
        <v>75.789473684210506</v>
      </c>
      <c r="BC13" s="4">
        <v>121.79067755712499</v>
      </c>
      <c r="BD13" s="4">
        <v>75.789473684210506</v>
      </c>
      <c r="BE13" s="4">
        <v>76.680178284275399</v>
      </c>
      <c r="BF13" s="4">
        <v>75.789473684210506</v>
      </c>
      <c r="BG13" s="4">
        <v>101.757971287399</v>
      </c>
      <c r="BH13" s="4">
        <v>75.789473684210506</v>
      </c>
      <c r="BI13" s="4">
        <v>117.77269881717</v>
      </c>
      <c r="BL13" s="198">
        <v>5</v>
      </c>
      <c r="BM13" s="4">
        <f t="shared" si="20"/>
        <v>2.853514335431786</v>
      </c>
      <c r="BN13" s="4">
        <f t="shared" si="21"/>
        <v>11.26827328102984</v>
      </c>
      <c r="BO13" s="4">
        <f t="shared" si="22"/>
        <v>2.9187675026796871</v>
      </c>
      <c r="BP13" s="4">
        <f t="shared" si="23"/>
        <v>11.525952211137907</v>
      </c>
      <c r="BQ13" s="4">
        <f t="shared" si="24"/>
        <v>3.7949441054577266</v>
      </c>
      <c r="BR13" s="4">
        <f t="shared" si="25"/>
        <v>14.985895369633841</v>
      </c>
      <c r="BS13" s="4">
        <f t="shared" si="26"/>
        <v>2.9481906968316407</v>
      </c>
      <c r="BT13" s="4">
        <f t="shared" si="27"/>
        <v>11.642141777241786</v>
      </c>
      <c r="BU13" s="4">
        <f t="shared" si="28"/>
        <v>2.5295481006820997</v>
      </c>
      <c r="BV13" s="4">
        <f t="shared" si="29"/>
        <v>9.9889595514097138</v>
      </c>
      <c r="BW13" s="4">
        <f t="shared" si="30"/>
        <v>3.1471414536125111</v>
      </c>
      <c r="BX13" s="4">
        <f t="shared" si="31"/>
        <v>12.427780548716653</v>
      </c>
      <c r="BY13" s="4">
        <f t="shared" si="32"/>
        <v>1.9814600968588101</v>
      </c>
      <c r="BZ13" s="4">
        <f t="shared" si="33"/>
        <v>7.8246089706370352</v>
      </c>
      <c r="CA13" s="4">
        <f t="shared" si="34"/>
        <v>2.6294847528364866</v>
      </c>
      <c r="CB13" s="4">
        <f t="shared" si="35"/>
        <v>10.383600466047508</v>
      </c>
      <c r="CC13" s="4">
        <f t="shared" si="36"/>
        <v>3.0433145622125926</v>
      </c>
      <c r="CD13" s="4">
        <f t="shared" si="37"/>
        <v>12.017777426711289</v>
      </c>
      <c r="CG13" s="153" t="s">
        <v>152</v>
      </c>
      <c r="CH13" s="29">
        <f>SQRT((BU29^2)+(BV29^2))</f>
        <v>2.3124186645267408</v>
      </c>
      <c r="CI13" s="29">
        <f>SQRT((BU80^2)+(BV80^2))</f>
        <v>22.246320475863609</v>
      </c>
      <c r="CJ13" s="29">
        <f>SQRT((BU131^2)+(BV131^2))</f>
        <v>12.768020880540782</v>
      </c>
      <c r="CK13" s="29">
        <f>SQRT((BU182^2)+(BV182^2))</f>
        <v>8.7477327962452982</v>
      </c>
      <c r="CL13" s="29">
        <f>SQRT((BU233^2)+(BV233^2))</f>
        <v>5.0391120216492835</v>
      </c>
      <c r="CM13" s="29">
        <f>SQRT((BU284^2)+(BV284^2))</f>
        <v>1.2016687157780377</v>
      </c>
      <c r="CN13" s="29">
        <f>SQRT((BU335^2)+(BV335^2))</f>
        <v>2.5972864138619354</v>
      </c>
      <c r="CO13" s="29">
        <f>SQRT((BU386^2)+(BV386^2))</f>
        <v>1.7862611287483674</v>
      </c>
      <c r="CP13" s="29">
        <f>SQRT((BU437^2)+(BV437^2))</f>
        <v>1.5218009224917302</v>
      </c>
      <c r="DO13" s="5">
        <v>40</v>
      </c>
      <c r="DP13" s="29">
        <f t="shared" si="38"/>
        <v>0.69813170079773179</v>
      </c>
      <c r="DQ13" s="29">
        <f t="shared" si="39"/>
        <v>-5.7343695066652441E-2</v>
      </c>
      <c r="DR13" s="29">
        <f t="shared" si="40"/>
        <v>5.1190560432638579</v>
      </c>
      <c r="DS13" s="29">
        <f t="shared" si="41"/>
        <v>-8.8225573731750888</v>
      </c>
      <c r="DT13" s="29">
        <f t="shared" si="42"/>
        <v>5.6037305101231318</v>
      </c>
      <c r="DU13" s="29">
        <f t="shared" si="43"/>
        <v>2.8014229856001234</v>
      </c>
      <c r="DV13" s="29">
        <f t="shared" si="44"/>
        <v>0.39709852203274504</v>
      </c>
      <c r="DW13" s="29">
        <f t="shared" si="45"/>
        <v>-0.76589207596610998</v>
      </c>
      <c r="DX13" s="29">
        <f t="shared" si="46"/>
        <v>-0.64942937922577126</v>
      </c>
      <c r="DY13" s="29">
        <f t="shared" si="47"/>
        <v>-1.4281886861753525E-2</v>
      </c>
      <c r="EA13" s="2">
        <f t="shared" si="2"/>
        <v>103.61180365072448</v>
      </c>
      <c r="EB13" s="34">
        <f t="shared" si="53"/>
        <v>79.371246428172128</v>
      </c>
      <c r="EC13" s="34">
        <f t="shared" si="48"/>
        <v>-66.600383603960225</v>
      </c>
    </row>
    <row r="14" spans="1:133">
      <c r="A14">
        <v>6</v>
      </c>
      <c r="B14" s="5">
        <f t="shared" si="0"/>
        <v>121.5</v>
      </c>
      <c r="C14" s="5">
        <f t="shared" si="0"/>
        <v>70.78</v>
      </c>
      <c r="D14" s="5">
        <f t="shared" ref="D14:S14" si="55">D229-D$325</f>
        <v>129.9</v>
      </c>
      <c r="E14" s="5">
        <f t="shared" si="55"/>
        <v>55.44</v>
      </c>
      <c r="F14" s="5">
        <f t="shared" si="55"/>
        <v>131.83000000000001</v>
      </c>
      <c r="G14" s="5">
        <f t="shared" si="55"/>
        <v>63.139999999999986</v>
      </c>
      <c r="H14" s="5">
        <f t="shared" si="55"/>
        <v>129.97</v>
      </c>
      <c r="I14" s="5">
        <f t="shared" si="55"/>
        <v>52.870000000000005</v>
      </c>
      <c r="J14" s="5">
        <f t="shared" si="55"/>
        <v>151.81</v>
      </c>
      <c r="K14" s="5">
        <f t="shared" si="55"/>
        <v>47.19</v>
      </c>
      <c r="L14" s="5">
        <f t="shared" si="55"/>
        <v>154.11000000000001</v>
      </c>
      <c r="M14" s="5">
        <f t="shared" si="55"/>
        <v>30.930000000000007</v>
      </c>
      <c r="N14" s="5">
        <f t="shared" si="55"/>
        <v>128.06</v>
      </c>
      <c r="O14" s="5">
        <f t="shared" si="55"/>
        <v>36.22</v>
      </c>
      <c r="P14" s="5">
        <f t="shared" si="55"/>
        <v>143.37</v>
      </c>
      <c r="Q14" s="5">
        <f t="shared" si="55"/>
        <v>77.680000000000007</v>
      </c>
      <c r="R14" s="5">
        <f t="shared" si="55"/>
        <v>144.16999999999999</v>
      </c>
      <c r="S14" s="5">
        <f t="shared" si="55"/>
        <v>42.819999999999993</v>
      </c>
      <c r="V14">
        <v>6</v>
      </c>
      <c r="W14" s="4">
        <f t="shared" si="52"/>
        <v>30.223000501795731</v>
      </c>
      <c r="X14" s="4">
        <f t="shared" si="4"/>
        <v>140.61315158974284</v>
      </c>
      <c r="Y14" s="4">
        <f t="shared" si="5"/>
        <v>23.112296940984226</v>
      </c>
      <c r="Z14" s="4">
        <f t="shared" si="6"/>
        <v>141.235985499447</v>
      </c>
      <c r="AA14" s="4">
        <f t="shared" si="7"/>
        <v>25.592098269723945</v>
      </c>
      <c r="AB14" s="4">
        <f t="shared" si="8"/>
        <v>146.17047752538815</v>
      </c>
      <c r="AC14" s="4">
        <f t="shared" si="9"/>
        <v>22.135812427917422</v>
      </c>
      <c r="AD14" s="4">
        <f t="shared" si="10"/>
        <v>140.31193035519109</v>
      </c>
      <c r="AE14" s="4">
        <f t="shared" si="11"/>
        <v>17.267809378545458</v>
      </c>
      <c r="AF14" s="4">
        <f t="shared" si="12"/>
        <v>158.9753823709822</v>
      </c>
      <c r="AG14" s="4">
        <f t="shared" si="50"/>
        <v>11.348535703365219</v>
      </c>
      <c r="AH14" s="4">
        <f t="shared" si="13"/>
        <v>157.18319566671244</v>
      </c>
      <c r="AI14" s="4">
        <f t="shared" si="14"/>
        <v>15.792821987526972</v>
      </c>
      <c r="AJ14" s="4">
        <f t="shared" si="15"/>
        <v>133.08362784354807</v>
      </c>
      <c r="AK14" s="4">
        <f t="shared" si="16"/>
        <v>28.449494044660241</v>
      </c>
      <c r="AL14" s="4">
        <f t="shared" si="17"/>
        <v>163.06176529156062</v>
      </c>
      <c r="AM14" s="4">
        <f t="shared" si="18"/>
        <v>16.541970969176816</v>
      </c>
      <c r="AN14" s="4">
        <f t="shared" si="19"/>
        <v>150.39461858723536</v>
      </c>
      <c r="AQ14">
        <v>6</v>
      </c>
      <c r="AR14" s="4">
        <v>94.736842105263094</v>
      </c>
      <c r="AS14" s="4">
        <v>125.285343493635</v>
      </c>
      <c r="AT14" s="4">
        <v>94.736842105263094</v>
      </c>
      <c r="AU14" s="4">
        <v>131.048644392352</v>
      </c>
      <c r="AV14" s="4">
        <v>94.736842105263094</v>
      </c>
      <c r="AW14" s="4">
        <v>156.348407450629</v>
      </c>
      <c r="AX14" s="4">
        <v>94.736842105263094</v>
      </c>
      <c r="AY14" s="4">
        <v>128.23098276921201</v>
      </c>
      <c r="AZ14" s="4">
        <v>94.736842105263094</v>
      </c>
      <c r="BA14" s="4">
        <v>122.47992898964</v>
      </c>
      <c r="BB14" s="4">
        <v>94.736842105263094</v>
      </c>
      <c r="BC14" s="4">
        <v>142.31323979502301</v>
      </c>
      <c r="BD14" s="4">
        <v>94.736842105263094</v>
      </c>
      <c r="BE14" s="4">
        <v>86.0959679842139</v>
      </c>
      <c r="BF14" s="4">
        <v>94.736842105263094</v>
      </c>
      <c r="BG14" s="4">
        <v>137.892445318531</v>
      </c>
      <c r="BH14" s="4">
        <v>94.736842105263079</v>
      </c>
      <c r="BI14" s="4">
        <v>134.680518071221</v>
      </c>
      <c r="BL14" s="198">
        <v>6</v>
      </c>
      <c r="BM14" s="4">
        <f t="shared" si="20"/>
        <v>-1.0890507013663746</v>
      </c>
      <c r="BN14" s="4">
        <f t="shared" si="21"/>
        <v>13.142887423870603</v>
      </c>
      <c r="BO14" s="4">
        <f t="shared" si="22"/>
        <v>-1.1391485556796535</v>
      </c>
      <c r="BP14" s="4">
        <f t="shared" si="23"/>
        <v>13.747478613785631</v>
      </c>
      <c r="BQ14" s="4">
        <f t="shared" si="24"/>
        <v>-1.3590683318857142</v>
      </c>
      <c r="BR14" s="4">
        <f t="shared" si="25"/>
        <v>16.401515618061616</v>
      </c>
      <c r="BS14" s="4">
        <f t="shared" si="26"/>
        <v>-1.114655855405821</v>
      </c>
      <c r="BT14" s="4">
        <f t="shared" si="27"/>
        <v>13.451895679031809</v>
      </c>
      <c r="BU14" s="4">
        <f t="shared" si="28"/>
        <v>-1.0646644599433757</v>
      </c>
      <c r="BV14" s="4">
        <f t="shared" si="29"/>
        <v>12.848589256382455</v>
      </c>
      <c r="BW14" s="4">
        <f t="shared" si="30"/>
        <v>-1.2370667572968326</v>
      </c>
      <c r="BX14" s="4">
        <f t="shared" si="31"/>
        <v>14.929175571501016</v>
      </c>
      <c r="BY14" s="4">
        <f t="shared" si="32"/>
        <v>-0.74839459830980648</v>
      </c>
      <c r="BZ14" s="4">
        <f t="shared" si="33"/>
        <v>9.031779642470136</v>
      </c>
      <c r="CA14" s="4">
        <f t="shared" si="34"/>
        <v>-1.1986387242087899</v>
      </c>
      <c r="CB14" s="4">
        <f t="shared" si="35"/>
        <v>14.465418179707177</v>
      </c>
      <c r="CC14" s="4">
        <f t="shared" si="36"/>
        <v>-1.1707188452837758</v>
      </c>
      <c r="CD14" s="4">
        <f t="shared" si="37"/>
        <v>14.128475349461414</v>
      </c>
      <c r="CG14" s="153" t="s">
        <v>153</v>
      </c>
      <c r="CH14" s="29">
        <f>SQRT((BW29^2)+(BX29^2))</f>
        <v>1.8884599487930969</v>
      </c>
      <c r="CI14" s="29">
        <f>SQRT((BW80^2)+(BX80^2))</f>
        <v>23.552551322831853</v>
      </c>
      <c r="CJ14" s="29">
        <f>SQRT((BW131^2)+(BX131^2))</f>
        <v>21.140900832322234</v>
      </c>
      <c r="CK14" s="29">
        <f>SQRT((BW182^2)+(BX182^2))</f>
        <v>10.107196127251054</v>
      </c>
      <c r="CL14" s="29">
        <f>SQRT((BW233^2)+(BX233^2))</f>
        <v>1.324547206201256</v>
      </c>
      <c r="CM14" s="29">
        <f>SQRT((BW284^2)+(BX284^2))</f>
        <v>2.2934070539116478</v>
      </c>
      <c r="CN14" s="29">
        <f>SQRT((BW335^2)+(BX335^2))</f>
        <v>1.0458282433943602</v>
      </c>
      <c r="CO14" s="29">
        <f>SQRT((BW386^2)+(BX386^2))</f>
        <v>3.0333512297453065</v>
      </c>
      <c r="CP14" s="29">
        <f>SQRT((BW437^2)+(BX437^2))</f>
        <v>2.5112677163764694</v>
      </c>
      <c r="DO14" s="5">
        <v>50</v>
      </c>
      <c r="DP14" s="29">
        <f t="shared" si="38"/>
        <v>0.87266462599716477</v>
      </c>
      <c r="DQ14" s="29">
        <f t="shared" si="39"/>
        <v>2.8348643893917707E-2</v>
      </c>
      <c r="DR14" s="29">
        <f t="shared" si="40"/>
        <v>3.0279243215898979</v>
      </c>
      <c r="DS14" s="29">
        <f t="shared" si="41"/>
        <v>-13.201752967768284</v>
      </c>
      <c r="DT14" s="29">
        <f t="shared" si="42"/>
        <v>3.2587449831244863</v>
      </c>
      <c r="DU14" s="29">
        <f t="shared" si="43"/>
        <v>2.9697383512177611</v>
      </c>
      <c r="DV14" s="29">
        <f t="shared" si="44"/>
        <v>-0.77812534155620416</v>
      </c>
      <c r="DW14" s="29">
        <f t="shared" si="45"/>
        <v>1.5502631982750112</v>
      </c>
      <c r="DX14" s="29">
        <f t="shared" si="46"/>
        <v>0.9406381957821095</v>
      </c>
      <c r="DY14" s="29">
        <f t="shared" si="47"/>
        <v>-1.3178501607154955</v>
      </c>
      <c r="EA14" s="2">
        <f t="shared" si="2"/>
        <v>96.477929223843205</v>
      </c>
      <c r="EB14" s="34">
        <f t="shared" si="53"/>
        <v>62.014817513301296</v>
      </c>
      <c r="EC14" s="34">
        <f t="shared" si="48"/>
        <v>-73.906381565551143</v>
      </c>
    </row>
    <row r="15" spans="1:133">
      <c r="A15">
        <v>7</v>
      </c>
      <c r="B15" s="5">
        <f t="shared" si="0"/>
        <v>114.5</v>
      </c>
      <c r="C15" s="5">
        <f t="shared" si="0"/>
        <v>77.78</v>
      </c>
      <c r="D15" s="5">
        <f t="shared" ref="D15:S15" si="56">D230-D$325</f>
        <v>124.9</v>
      </c>
      <c r="E15" s="5">
        <f t="shared" si="56"/>
        <v>61.44</v>
      </c>
      <c r="F15" s="5">
        <f t="shared" si="56"/>
        <v>124.83000000000001</v>
      </c>
      <c r="G15" s="5">
        <f t="shared" si="56"/>
        <v>72.139999999999986</v>
      </c>
      <c r="H15" s="5">
        <f t="shared" si="56"/>
        <v>124.97</v>
      </c>
      <c r="I15" s="5">
        <f t="shared" si="56"/>
        <v>61.870000000000005</v>
      </c>
      <c r="J15" s="5">
        <f t="shared" si="56"/>
        <v>146.81</v>
      </c>
      <c r="K15" s="5">
        <f t="shared" si="56"/>
        <v>56.19</v>
      </c>
      <c r="L15" s="5">
        <f t="shared" si="56"/>
        <v>146.11000000000001</v>
      </c>
      <c r="M15" s="5">
        <f t="shared" si="56"/>
        <v>38.930000000000007</v>
      </c>
      <c r="N15" s="5">
        <f t="shared" si="56"/>
        <v>123.06</v>
      </c>
      <c r="O15" s="5">
        <f t="shared" si="56"/>
        <v>43.22</v>
      </c>
      <c r="P15" s="5">
        <f t="shared" si="56"/>
        <v>134.37</v>
      </c>
      <c r="Q15" s="5">
        <f t="shared" si="56"/>
        <v>85.68</v>
      </c>
      <c r="R15" s="5">
        <f t="shared" si="56"/>
        <v>139.16999999999999</v>
      </c>
      <c r="S15" s="5">
        <f t="shared" si="56"/>
        <v>51.819999999999993</v>
      </c>
      <c r="V15">
        <v>7</v>
      </c>
      <c r="W15" s="4">
        <f t="shared" si="52"/>
        <v>34.188319068581535</v>
      </c>
      <c r="X15" s="4">
        <f t="shared" si="4"/>
        <v>138.41957376036092</v>
      </c>
      <c r="Y15" s="4">
        <f t="shared" si="5"/>
        <v>26.19319714284336</v>
      </c>
      <c r="Z15" s="4">
        <f t="shared" si="6"/>
        <v>139.19369094897945</v>
      </c>
      <c r="AA15" s="4">
        <f t="shared" si="7"/>
        <v>30.023872968270741</v>
      </c>
      <c r="AB15" s="4">
        <f t="shared" si="8"/>
        <v>144.17596366939949</v>
      </c>
      <c r="AC15" s="4">
        <f t="shared" si="9"/>
        <v>26.339037119597307</v>
      </c>
      <c r="AD15" s="4">
        <f t="shared" si="10"/>
        <v>139.44675614728368</v>
      </c>
      <c r="AE15" s="4">
        <f t="shared" si="11"/>
        <v>20.943827270438728</v>
      </c>
      <c r="AF15" s="4">
        <f t="shared" si="12"/>
        <v>157.19571304587157</v>
      </c>
      <c r="AG15" s="4">
        <f t="shared" si="50"/>
        <v>14.919457013547554</v>
      </c>
      <c r="AH15" s="4">
        <f t="shared" si="13"/>
        <v>151.20739730581968</v>
      </c>
      <c r="AI15" s="4">
        <f t="shared" si="14"/>
        <v>19.351825314465369</v>
      </c>
      <c r="AJ15" s="4">
        <f t="shared" si="15"/>
        <v>130.42903051084909</v>
      </c>
      <c r="AK15" s="4">
        <f t="shared" si="16"/>
        <v>32.523308678336619</v>
      </c>
      <c r="AL15" s="4">
        <f t="shared" si="17"/>
        <v>159.36235220402591</v>
      </c>
      <c r="AM15" s="4">
        <f t="shared" si="18"/>
        <v>20.422833065764628</v>
      </c>
      <c r="AN15" s="4">
        <f t="shared" si="19"/>
        <v>148.50454976195172</v>
      </c>
      <c r="AQ15">
        <v>7</v>
      </c>
      <c r="AR15" s="4">
        <v>113.684210526315</v>
      </c>
      <c r="AS15" s="4">
        <v>140.73525310261601</v>
      </c>
      <c r="AT15" s="4">
        <v>113.684210526315</v>
      </c>
      <c r="AU15" s="4">
        <v>140.28409039091699</v>
      </c>
      <c r="AV15" s="4">
        <v>113.684210526315</v>
      </c>
      <c r="AW15" s="4">
        <v>148.42602807044801</v>
      </c>
      <c r="AX15" s="4">
        <v>113.684210526315</v>
      </c>
      <c r="AY15" s="4">
        <v>138.10808880549399</v>
      </c>
      <c r="AZ15" s="4">
        <v>113.684210526315</v>
      </c>
      <c r="BA15" s="4">
        <v>141.67951257653201</v>
      </c>
      <c r="BB15" s="4">
        <v>113.684210526315</v>
      </c>
      <c r="BC15" s="4">
        <v>151.812621351487</v>
      </c>
      <c r="BD15" s="4">
        <v>113.684210526315</v>
      </c>
      <c r="BE15" s="4">
        <v>108.45804530545</v>
      </c>
      <c r="BF15" s="4">
        <v>113.684210526315</v>
      </c>
      <c r="BG15" s="4">
        <v>155.930848179175</v>
      </c>
      <c r="BH15" s="4">
        <v>113.684210526315</v>
      </c>
      <c r="BI15" s="4">
        <v>149.67838609628299</v>
      </c>
      <c r="BL15" s="198">
        <v>7</v>
      </c>
      <c r="BM15" s="4">
        <f t="shared" si="20"/>
        <v>-5.9508112903891259</v>
      </c>
      <c r="BN15" s="4">
        <f t="shared" si="21"/>
        <v>13.566483253834203</v>
      </c>
      <c r="BO15" s="4">
        <f t="shared" si="22"/>
        <v>-5.9317344485929659</v>
      </c>
      <c r="BP15" s="4">
        <f t="shared" si="23"/>
        <v>13.52299243516522</v>
      </c>
      <c r="BQ15" s="4">
        <f t="shared" si="24"/>
        <v>-6.2760059342431891</v>
      </c>
      <c r="BR15" s="4">
        <f t="shared" si="25"/>
        <v>14.307852367186518</v>
      </c>
      <c r="BS15" s="4">
        <f t="shared" si="26"/>
        <v>-5.8397249874453871</v>
      </c>
      <c r="BT15" s="4">
        <f t="shared" si="27"/>
        <v>13.313231991934746</v>
      </c>
      <c r="BU15" s="4">
        <f t="shared" si="28"/>
        <v>-5.9907381020056798</v>
      </c>
      <c r="BV15" s="4">
        <f t="shared" si="29"/>
        <v>13.657507215903005</v>
      </c>
      <c r="BW15" s="4">
        <f t="shared" si="30"/>
        <v>-6.419203726469906</v>
      </c>
      <c r="BX15" s="4">
        <f t="shared" si="31"/>
        <v>14.634310450871229</v>
      </c>
      <c r="BY15" s="4">
        <f t="shared" si="32"/>
        <v>-4.5860105858949858</v>
      </c>
      <c r="BZ15" s="4">
        <f t="shared" si="33"/>
        <v>10.45505104756605</v>
      </c>
      <c r="CA15" s="4">
        <f t="shared" si="34"/>
        <v>-6.5933377132452042</v>
      </c>
      <c r="CB15" s="4">
        <f t="shared" si="35"/>
        <v>15.031295954230384</v>
      </c>
      <c r="CC15" s="4">
        <f t="shared" si="36"/>
        <v>-6.3289603015069078</v>
      </c>
      <c r="CD15" s="4">
        <f t="shared" si="37"/>
        <v>14.428576164605683</v>
      </c>
      <c r="CG15" s="153" t="s">
        <v>154</v>
      </c>
      <c r="CH15" s="29">
        <f>SQRT((BY29^2)+(BZ29^2))</f>
        <v>0.45642691962390763</v>
      </c>
      <c r="CI15" s="29">
        <f>SQRT((BY80^2)+(BZ80^2))</f>
        <v>25.056431477018211</v>
      </c>
      <c r="CJ15" s="29">
        <f>SQRT((BY131^2)+(BZ131^2))</f>
        <v>6.0864360149300509</v>
      </c>
      <c r="CK15" s="29">
        <f>SQRT((BY182^2)+(BZ182^2))</f>
        <v>7.6735893326540765</v>
      </c>
      <c r="CL15" s="29">
        <f>SQRT((BY233^2)+(BZ233^2))</f>
        <v>2.047285309957509</v>
      </c>
      <c r="CM15" s="29">
        <f>SQRT((BY284^2)+(BZ284^2))</f>
        <v>2.6478463605684808</v>
      </c>
      <c r="CN15" s="29">
        <f>SQRT((BY335^2)+(BZ335^2))</f>
        <v>1.5513242908315179</v>
      </c>
      <c r="CO15" s="29">
        <f>SQRT((BY386^2)+(BZ386^2))</f>
        <v>0.25080525696460843</v>
      </c>
      <c r="CP15" s="29">
        <f>SQRT((BY437^2)+(BZ437^2))</f>
        <v>0.6314554709698561</v>
      </c>
      <c r="DO15" s="5">
        <v>60</v>
      </c>
      <c r="DP15" s="29">
        <f t="shared" si="38"/>
        <v>1.0471975511965976</v>
      </c>
      <c r="DQ15" s="29">
        <f t="shared" si="39"/>
        <v>0.1131796236548767</v>
      </c>
      <c r="DR15" s="29">
        <f t="shared" si="40"/>
        <v>0.57158023932854618</v>
      </c>
      <c r="DS15" s="29">
        <f t="shared" si="41"/>
        <v>-14.043549515972787</v>
      </c>
      <c r="DT15" s="29">
        <f t="shared" si="42"/>
        <v>-0.61104353839441061</v>
      </c>
      <c r="DU15" s="29">
        <f t="shared" si="43"/>
        <v>1.0163990467472968</v>
      </c>
      <c r="DV15" s="29">
        <f t="shared" si="44"/>
        <v>-1.1752238635889489</v>
      </c>
      <c r="DW15" s="29">
        <f t="shared" si="45"/>
        <v>1.8263345584991704</v>
      </c>
      <c r="DX15" s="29">
        <f t="shared" si="46"/>
        <v>0.97610959630871597</v>
      </c>
      <c r="DY15" s="29">
        <f t="shared" si="47"/>
        <v>1.4281886861752194E-2</v>
      </c>
      <c r="EA15" s="2">
        <f t="shared" si="2"/>
        <v>88.68806803344421</v>
      </c>
      <c r="EB15" s="34">
        <f t="shared" si="53"/>
        <v>44.344034016722112</v>
      </c>
      <c r="EC15" s="34">
        <f t="shared" si="48"/>
        <v>-76.806119929525281</v>
      </c>
    </row>
    <row r="16" spans="1:133">
      <c r="A16">
        <v>8</v>
      </c>
      <c r="B16" s="5">
        <f t="shared" si="0"/>
        <v>106.5</v>
      </c>
      <c r="C16" s="5">
        <f t="shared" si="0"/>
        <v>83.78</v>
      </c>
      <c r="D16" s="5">
        <f t="shared" ref="D16:S16" si="57">D231-D$325</f>
        <v>120.9</v>
      </c>
      <c r="E16" s="5">
        <f t="shared" si="57"/>
        <v>68.44</v>
      </c>
      <c r="F16" s="5">
        <f t="shared" si="57"/>
        <v>115.83000000000001</v>
      </c>
      <c r="G16" s="5">
        <f t="shared" si="57"/>
        <v>80.139999999999986</v>
      </c>
      <c r="H16" s="5">
        <f t="shared" si="57"/>
        <v>121.97</v>
      </c>
      <c r="I16" s="5">
        <f t="shared" si="57"/>
        <v>68.87</v>
      </c>
      <c r="J16" s="5">
        <f t="shared" si="57"/>
        <v>139.81</v>
      </c>
      <c r="K16" s="5">
        <f t="shared" si="57"/>
        <v>65.19</v>
      </c>
      <c r="L16" s="5">
        <f t="shared" si="57"/>
        <v>139.11000000000001</v>
      </c>
      <c r="M16" s="5">
        <f t="shared" si="57"/>
        <v>45.930000000000007</v>
      </c>
      <c r="N16" s="5">
        <f t="shared" si="57"/>
        <v>117.06</v>
      </c>
      <c r="O16" s="5">
        <f t="shared" si="57"/>
        <v>51.22</v>
      </c>
      <c r="P16" s="5">
        <f t="shared" si="57"/>
        <v>124.37</v>
      </c>
      <c r="Q16" s="5">
        <f t="shared" si="57"/>
        <v>93.68</v>
      </c>
      <c r="R16" s="5">
        <f t="shared" si="57"/>
        <v>134.16999999999999</v>
      </c>
      <c r="S16" s="5">
        <f t="shared" si="57"/>
        <v>60.819999999999993</v>
      </c>
      <c r="V16">
        <v>8</v>
      </c>
      <c r="W16" s="4">
        <f t="shared" si="52"/>
        <v>38.190949820386599</v>
      </c>
      <c r="X16" s="4">
        <f t="shared" si="4"/>
        <v>135.50401617664326</v>
      </c>
      <c r="Y16" s="4">
        <f t="shared" si="5"/>
        <v>29.513665542805246</v>
      </c>
      <c r="Z16" s="4">
        <f t="shared" si="6"/>
        <v>138.92747604415766</v>
      </c>
      <c r="AA16" s="4">
        <f t="shared" si="7"/>
        <v>34.678430846235422</v>
      </c>
      <c r="AB16" s="4">
        <f t="shared" si="8"/>
        <v>140.85101526080669</v>
      </c>
      <c r="AC16" s="4">
        <f t="shared" si="9"/>
        <v>29.451116602537592</v>
      </c>
      <c r="AD16" s="4">
        <f t="shared" si="10"/>
        <v>140.07054579746594</v>
      </c>
      <c r="AE16" s="4">
        <f t="shared" si="11"/>
        <v>24.998494063346154</v>
      </c>
      <c r="AF16" s="4">
        <f t="shared" si="12"/>
        <v>154.26137624175405</v>
      </c>
      <c r="AG16" s="4">
        <f t="shared" si="50"/>
        <v>18.271692283874536</v>
      </c>
      <c r="AH16" s="4">
        <f t="shared" si="13"/>
        <v>146.49626957707832</v>
      </c>
      <c r="AI16" s="4">
        <f t="shared" si="14"/>
        <v>23.631945321043315</v>
      </c>
      <c r="AJ16" s="4">
        <f t="shared" si="15"/>
        <v>127.77531843043867</v>
      </c>
      <c r="AK16" s="4">
        <f t="shared" si="16"/>
        <v>36.988386667978652</v>
      </c>
      <c r="AL16" s="4">
        <f t="shared" si="17"/>
        <v>155.70433295191242</v>
      </c>
      <c r="AM16" s="4">
        <f t="shared" si="18"/>
        <v>24.385048596848154</v>
      </c>
      <c r="AN16" s="4">
        <f t="shared" si="19"/>
        <v>147.31144320791915</v>
      </c>
      <c r="AQ16">
        <v>8</v>
      </c>
      <c r="AR16" s="4">
        <v>132.63157894736801</v>
      </c>
      <c r="AS16" s="4">
        <v>146.622065337457</v>
      </c>
      <c r="AT16" s="4">
        <v>132.63157894736801</v>
      </c>
      <c r="AU16" s="4">
        <v>137.203812989483</v>
      </c>
      <c r="AV16" s="4">
        <v>132.63157894736801</v>
      </c>
      <c r="AW16" s="4">
        <v>126.62536170841599</v>
      </c>
      <c r="AX16" s="4">
        <v>132.63157894736801</v>
      </c>
      <c r="AY16" s="4">
        <v>141.34868244083501</v>
      </c>
      <c r="AZ16" s="4">
        <v>132.63157894736801</v>
      </c>
      <c r="BA16" s="4">
        <v>157.704046842525</v>
      </c>
      <c r="BB16" s="4">
        <v>132.63157894736801</v>
      </c>
      <c r="BC16" s="4">
        <v>145.59184522484901</v>
      </c>
      <c r="BD16" s="4">
        <v>132.63157894736801</v>
      </c>
      <c r="BE16" s="4">
        <v>123.48370069380999</v>
      </c>
      <c r="BF16" s="4">
        <v>132.63157894736801</v>
      </c>
      <c r="BG16" s="4">
        <v>162.739572965099</v>
      </c>
      <c r="BH16" s="4">
        <v>132.63157894736801</v>
      </c>
      <c r="BI16" s="4">
        <v>151.653835833606</v>
      </c>
      <c r="BL16" s="198">
        <v>8</v>
      </c>
      <c r="BM16" s="4">
        <f t="shared" si="20"/>
        <v>-10.453097141764651</v>
      </c>
      <c r="BN16" s="4">
        <f t="shared" si="21"/>
        <v>11.355090452741685</v>
      </c>
      <c r="BO16" s="4">
        <f t="shared" si="22"/>
        <v>-9.7816435889011135</v>
      </c>
      <c r="BP16" s="4">
        <f t="shared" si="23"/>
        <v>10.625697458093487</v>
      </c>
      <c r="BQ16" s="4">
        <f t="shared" si="24"/>
        <v>-9.027476209005604</v>
      </c>
      <c r="BR16" s="4">
        <f t="shared" si="25"/>
        <v>9.806453295422763</v>
      </c>
      <c r="BS16" s="4">
        <f t="shared" si="26"/>
        <v>-10.077142925342711</v>
      </c>
      <c r="BT16" s="4">
        <f t="shared" si="27"/>
        <v>10.946695306722782</v>
      </c>
      <c r="BU16" s="4">
        <f t="shared" si="28"/>
        <v>-11.243162599709892</v>
      </c>
      <c r="BV16" s="4">
        <f t="shared" si="29"/>
        <v>12.213330323364422</v>
      </c>
      <c r="BW16" s="4">
        <f t="shared" si="30"/>
        <v>-10.379649868397536</v>
      </c>
      <c r="BX16" s="4">
        <f t="shared" si="31"/>
        <v>11.27530544536252</v>
      </c>
      <c r="BY16" s="4">
        <f t="shared" si="32"/>
        <v>-8.8034984080069023</v>
      </c>
      <c r="BZ16" s="4">
        <f t="shared" si="33"/>
        <v>9.5631485451411571</v>
      </c>
      <c r="CA16" s="4">
        <f t="shared" si="34"/>
        <v>-11.602159341421403</v>
      </c>
      <c r="CB16" s="4">
        <f t="shared" si="35"/>
        <v>12.603304741385147</v>
      </c>
      <c r="CC16" s="4">
        <f t="shared" si="36"/>
        <v>-10.811826134363788</v>
      </c>
      <c r="CD16" s="4">
        <f t="shared" si="37"/>
        <v>11.74477401769289</v>
      </c>
      <c r="CG16" s="153" t="s">
        <v>155</v>
      </c>
      <c r="CH16" s="29">
        <f>SQRT((CA29^2)+(CB29^2))</f>
        <v>4.0271644199147412</v>
      </c>
      <c r="CI16" s="29">
        <f>SQRT((CA80^2)+(CB80^2))</f>
        <v>17.538683944552176</v>
      </c>
      <c r="CJ16" s="29">
        <f>SQRT((CA131^2)+(CB131^2))</f>
        <v>17.937377259936685</v>
      </c>
      <c r="CK16" s="29">
        <f>SQRT((CA182^2)+(CB182^2))</f>
        <v>6.5488502822296084</v>
      </c>
      <c r="CL16" s="29">
        <f>SQRT((CA233^2)+(CB233^2))</f>
        <v>6.4497836305812868</v>
      </c>
      <c r="CM16" s="29">
        <f>SQRT((CA284^2)+(CB284^2))</f>
        <v>5.4224147711239556</v>
      </c>
      <c r="CN16" s="29">
        <f>SQRT((CA335^2)+(CB335^2))</f>
        <v>3.7628708328634892</v>
      </c>
      <c r="CO16" s="29">
        <f>SQRT((CA386^2)+(CB386^2))</f>
        <v>2.8044417008143201</v>
      </c>
      <c r="CP16" s="29">
        <f>SQRT((CA437^2)+(CB437^2))</f>
        <v>0.63457317215704589</v>
      </c>
      <c r="DO16" s="5">
        <v>70</v>
      </c>
      <c r="DP16" s="29">
        <f t="shared" si="38"/>
        <v>1.2217304763960306</v>
      </c>
      <c r="DQ16" s="29">
        <f t="shared" si="39"/>
        <v>0.19457169782273528</v>
      </c>
      <c r="DR16" s="29">
        <f t="shared" si="40"/>
        <v>-1.9537048554217351</v>
      </c>
      <c r="DS16" s="29">
        <f t="shared" si="41"/>
        <v>-11.122388312505901</v>
      </c>
      <c r="DT16" s="29">
        <f t="shared" si="42"/>
        <v>-4.1949179973060753</v>
      </c>
      <c r="DU16" s="29">
        <f t="shared" si="43"/>
        <v>-1.6630809237250204</v>
      </c>
      <c r="DV16" s="29">
        <f t="shared" si="44"/>
        <v>-0.39709852203274515</v>
      </c>
      <c r="DW16" s="29">
        <f t="shared" si="45"/>
        <v>-0.30097678335799621</v>
      </c>
      <c r="DX16" s="29">
        <f t="shared" si="46"/>
        <v>-0.6016388905776846</v>
      </c>
      <c r="DY16" s="29">
        <f t="shared" si="47"/>
        <v>1.3178501607154955</v>
      </c>
      <c r="EA16" s="2">
        <f t="shared" si="2"/>
        <v>81.278615573611077</v>
      </c>
      <c r="EB16" s="34">
        <f t="shared" si="53"/>
        <v>27.798923747798398</v>
      </c>
      <c r="EC16" s="34">
        <f t="shared" si="48"/>
        <v>-76.376915282216942</v>
      </c>
    </row>
    <row r="17" spans="1:133">
      <c r="A17">
        <v>9</v>
      </c>
      <c r="B17" s="5">
        <f t="shared" si="0"/>
        <v>98.5</v>
      </c>
      <c r="C17" s="5">
        <f t="shared" si="0"/>
        <v>89.78</v>
      </c>
      <c r="D17" s="5">
        <f t="shared" ref="D17:S17" si="58">D232-D$325</f>
        <v>113.9</v>
      </c>
      <c r="E17" s="5">
        <f t="shared" si="58"/>
        <v>74.44</v>
      </c>
      <c r="F17" s="5">
        <f t="shared" si="58"/>
        <v>107.83000000000001</v>
      </c>
      <c r="G17" s="5">
        <f t="shared" si="58"/>
        <v>85.139999999999986</v>
      </c>
      <c r="H17" s="5">
        <f t="shared" si="58"/>
        <v>116.97</v>
      </c>
      <c r="I17" s="5">
        <f t="shared" si="58"/>
        <v>76.87</v>
      </c>
      <c r="J17" s="5">
        <f t="shared" si="58"/>
        <v>132.81</v>
      </c>
      <c r="K17" s="5">
        <f t="shared" si="58"/>
        <v>74.19</v>
      </c>
      <c r="L17" s="5">
        <f t="shared" si="58"/>
        <v>130.11000000000001</v>
      </c>
      <c r="M17" s="5">
        <f t="shared" si="58"/>
        <v>51.930000000000007</v>
      </c>
      <c r="N17" s="5">
        <f t="shared" si="58"/>
        <v>111.06</v>
      </c>
      <c r="O17" s="5">
        <f t="shared" si="58"/>
        <v>58.22</v>
      </c>
      <c r="P17" s="5">
        <f t="shared" si="58"/>
        <v>115.37</v>
      </c>
      <c r="Q17" s="5">
        <f t="shared" si="58"/>
        <v>99.68</v>
      </c>
      <c r="R17" s="5">
        <f t="shared" si="58"/>
        <v>130.16999999999999</v>
      </c>
      <c r="S17" s="5">
        <f t="shared" si="58"/>
        <v>68.819999999999993</v>
      </c>
      <c r="V17">
        <v>9</v>
      </c>
      <c r="W17" s="4">
        <f t="shared" si="52"/>
        <v>42.348298115058171</v>
      </c>
      <c r="X17" s="4">
        <f t="shared" si="4"/>
        <v>133.27677367043367</v>
      </c>
      <c r="Y17" s="4">
        <f t="shared" si="5"/>
        <v>33.166854273874037</v>
      </c>
      <c r="Z17" s="4">
        <f t="shared" si="6"/>
        <v>136.06808442834785</v>
      </c>
      <c r="AA17" s="4">
        <f t="shared" si="7"/>
        <v>38.293780926454488</v>
      </c>
      <c r="AB17" s="4">
        <f t="shared" si="8"/>
        <v>137.3904236109635</v>
      </c>
      <c r="AC17" s="4">
        <f t="shared" si="9"/>
        <v>33.311999208024758</v>
      </c>
      <c r="AD17" s="4">
        <f t="shared" si="10"/>
        <v>139.96777414819456</v>
      </c>
      <c r="AE17" s="4">
        <f t="shared" si="11"/>
        <v>29.188493012215606</v>
      </c>
      <c r="AF17" s="4">
        <f t="shared" si="12"/>
        <v>152.12709226170071</v>
      </c>
      <c r="AG17" s="4">
        <f t="shared" si="50"/>
        <v>21.758119248804739</v>
      </c>
      <c r="AH17" s="4">
        <f t="shared" si="13"/>
        <v>140.09046006063369</v>
      </c>
      <c r="AI17" s="4">
        <f t="shared" si="14"/>
        <v>27.664478514572409</v>
      </c>
      <c r="AJ17" s="4">
        <f t="shared" si="15"/>
        <v>125.3949440767051</v>
      </c>
      <c r="AK17" s="4">
        <f t="shared" si="16"/>
        <v>40.827106517662841</v>
      </c>
      <c r="AL17" s="4">
        <f t="shared" si="17"/>
        <v>152.46750243904438</v>
      </c>
      <c r="AM17" s="4">
        <f t="shared" si="18"/>
        <v>27.865105919621538</v>
      </c>
      <c r="AN17" s="4">
        <f t="shared" si="19"/>
        <v>147.24272919231021</v>
      </c>
      <c r="AQ17">
        <v>9</v>
      </c>
      <c r="AR17" s="4">
        <v>151.57894736842101</v>
      </c>
      <c r="AS17" s="4">
        <v>144.29149954508</v>
      </c>
      <c r="AT17" s="4">
        <v>151.57894736842101</v>
      </c>
      <c r="AU17" s="4">
        <v>123.309224563575</v>
      </c>
      <c r="AV17" s="4">
        <v>151.57894736842101</v>
      </c>
      <c r="AW17" s="4">
        <v>150.833109988898</v>
      </c>
      <c r="AX17" s="4">
        <v>151.57894736842101</v>
      </c>
      <c r="AY17" s="4">
        <v>145.63879280212601</v>
      </c>
      <c r="AZ17" s="4">
        <v>151.57894736842101</v>
      </c>
      <c r="BA17" s="4">
        <v>159.37242270889899</v>
      </c>
      <c r="BB17" s="4">
        <v>151.57894736842101</v>
      </c>
      <c r="BC17" s="4">
        <v>127.395566608599</v>
      </c>
      <c r="BD17" s="4">
        <v>151.57894736842101</v>
      </c>
      <c r="BE17" s="4">
        <v>132.09678243376601</v>
      </c>
      <c r="BF17" s="4">
        <v>151.57894736842101</v>
      </c>
      <c r="BG17" s="4">
        <v>151.33813942417299</v>
      </c>
      <c r="BH17" s="4">
        <v>151.57894736842101</v>
      </c>
      <c r="BI17" s="4">
        <v>136.861855354753</v>
      </c>
      <c r="BL17" s="198">
        <v>9</v>
      </c>
      <c r="BM17" s="4">
        <f t="shared" si="20"/>
        <v>-13.357956460223249</v>
      </c>
      <c r="BN17" s="4">
        <f t="shared" si="21"/>
        <v>7.2289645311464188</v>
      </c>
      <c r="BO17" s="4">
        <f t="shared" si="22"/>
        <v>-11.4154975037148</v>
      </c>
      <c r="BP17" s="4">
        <f t="shared" si="23"/>
        <v>6.1777583124691215</v>
      </c>
      <c r="BQ17" s="4">
        <f t="shared" si="24"/>
        <v>-13.963553794534423</v>
      </c>
      <c r="BR17" s="4">
        <f t="shared" si="25"/>
        <v>7.5566974192516057</v>
      </c>
      <c r="BS17" s="4">
        <f t="shared" si="26"/>
        <v>-13.482683729144245</v>
      </c>
      <c r="BT17" s="4">
        <f t="shared" si="27"/>
        <v>7.2964635536040481</v>
      </c>
      <c r="BU17" s="4">
        <f t="shared" si="28"/>
        <v>-14.754090783017009</v>
      </c>
      <c r="BV17" s="4">
        <f t="shared" si="29"/>
        <v>7.9845146431897946</v>
      </c>
      <c r="BW17" s="4">
        <f t="shared" si="30"/>
        <v>-11.793795458141121</v>
      </c>
      <c r="BX17" s="4">
        <f t="shared" si="31"/>
        <v>6.382482927562485</v>
      </c>
      <c r="BY17" s="4">
        <f t="shared" si="32"/>
        <v>-12.229016080982273</v>
      </c>
      <c r="BZ17" s="4">
        <f t="shared" si="33"/>
        <v>6.6180125503091043</v>
      </c>
      <c r="CA17" s="4">
        <f t="shared" si="34"/>
        <v>-14.010307492630318</v>
      </c>
      <c r="CB17" s="4">
        <f t="shared" si="35"/>
        <v>7.5819992553701443</v>
      </c>
      <c r="CC17" s="4">
        <f t="shared" si="36"/>
        <v>-12.670148350097314</v>
      </c>
      <c r="CD17" s="4">
        <f t="shared" si="37"/>
        <v>6.8567413960328212</v>
      </c>
      <c r="CG17" s="153" t="s">
        <v>156</v>
      </c>
      <c r="CH17" s="29">
        <f>SQRT((CC29^2)+(CD29^2))</f>
        <v>2.1965121779244834</v>
      </c>
      <c r="CI17" s="29">
        <f>SQRT((CC80^2)+(CD80^2))</f>
        <v>14.686158457173031</v>
      </c>
      <c r="CJ17" s="29">
        <f>SQRT((CC131^2)+(CD131^2))</f>
        <v>8.5551471464629163</v>
      </c>
      <c r="CK17" s="29">
        <f>SQRT((CC182^2)+(CD182^2))</f>
        <v>3.328889793647773</v>
      </c>
      <c r="CL17" s="29">
        <f>SQRT((CC233^2)+(CD233^2))</f>
        <v>6.9354274482308709</v>
      </c>
      <c r="CM17" s="29">
        <f>SQRT((CC284^2)+(CD284^2))</f>
        <v>2.9060318430073577</v>
      </c>
      <c r="CN17" s="29">
        <f>SQRT((CC335^2)+(CD335^2))</f>
        <v>0.34566412332515883</v>
      </c>
      <c r="CO17" s="29">
        <f>SQRT((CC386^2)+(CD386^2))</f>
        <v>2.0735073786246141</v>
      </c>
      <c r="CP17" s="29">
        <f>SQRT((CC437^2)+(CD437^2))</f>
        <v>0.92963954713916896</v>
      </c>
      <c r="DO17" s="5">
        <v>80</v>
      </c>
      <c r="DP17" s="29">
        <f t="shared" si="38"/>
        <v>1.3962634015954636</v>
      </c>
      <c r="DQ17" s="29">
        <f t="shared" si="39"/>
        <v>0.27005180941027984</v>
      </c>
      <c r="DR17" s="29">
        <f t="shared" si="40"/>
        <v>-4.2433443109953561</v>
      </c>
      <c r="DS17" s="29">
        <f t="shared" si="41"/>
        <v>-5.2209921427977024</v>
      </c>
      <c r="DT17" s="29">
        <f t="shared" si="42"/>
        <v>-5.8159437039578163</v>
      </c>
      <c r="DU17" s="29">
        <f t="shared" si="43"/>
        <v>-3.15441467010027</v>
      </c>
      <c r="DV17" s="29">
        <f t="shared" si="44"/>
        <v>0.77812534155620416</v>
      </c>
      <c r="DW17" s="29">
        <f t="shared" si="45"/>
        <v>-2.0322148036627707</v>
      </c>
      <c r="DX17" s="29">
        <f t="shared" si="46"/>
        <v>-1.185056590233454</v>
      </c>
      <c r="DY17" s="29">
        <f t="shared" si="47"/>
        <v>-1.4281886861752031E-2</v>
      </c>
      <c r="EA17" s="2">
        <f t="shared" si="2"/>
        <v>79.381929042357356</v>
      </c>
      <c r="EB17" s="34">
        <f t="shared" si="53"/>
        <v>13.784527317890934</v>
      </c>
      <c r="EC17" s="34">
        <f t="shared" si="48"/>
        <v>-78.175939169978491</v>
      </c>
    </row>
    <row r="18" spans="1:133">
      <c r="A18">
        <v>10</v>
      </c>
      <c r="B18" s="5">
        <f t="shared" si="0"/>
        <v>90.5</v>
      </c>
      <c r="C18" s="5">
        <f t="shared" si="0"/>
        <v>94.78</v>
      </c>
      <c r="D18" s="5">
        <f t="shared" ref="D18:S18" si="59">D233-D$325</f>
        <v>105.9</v>
      </c>
      <c r="E18" s="5">
        <f t="shared" si="59"/>
        <v>77.44</v>
      </c>
      <c r="F18" s="5">
        <f t="shared" si="59"/>
        <v>98.830000000000013</v>
      </c>
      <c r="G18" s="5">
        <f t="shared" si="59"/>
        <v>89.139999999999986</v>
      </c>
      <c r="H18" s="5">
        <f t="shared" si="59"/>
        <v>111.97</v>
      </c>
      <c r="I18" s="5">
        <f t="shared" si="59"/>
        <v>84.87</v>
      </c>
      <c r="J18" s="5">
        <f t="shared" si="59"/>
        <v>124.81</v>
      </c>
      <c r="K18" s="5">
        <f t="shared" si="59"/>
        <v>80.19</v>
      </c>
      <c r="L18" s="5">
        <f t="shared" si="59"/>
        <v>120.11000000000001</v>
      </c>
      <c r="M18" s="5">
        <f t="shared" si="59"/>
        <v>57.930000000000007</v>
      </c>
      <c r="N18" s="5">
        <f t="shared" si="59"/>
        <v>104.06</v>
      </c>
      <c r="O18" s="5">
        <f t="shared" si="59"/>
        <v>63.22</v>
      </c>
      <c r="P18" s="5">
        <f t="shared" si="59"/>
        <v>105.37</v>
      </c>
      <c r="Q18" s="5">
        <f t="shared" si="59"/>
        <v>103.68</v>
      </c>
      <c r="R18" s="5">
        <f t="shared" si="59"/>
        <v>123.16999999999999</v>
      </c>
      <c r="S18" s="5">
        <f t="shared" si="59"/>
        <v>77.819999999999993</v>
      </c>
      <c r="V18">
        <v>10</v>
      </c>
      <c r="W18" s="4">
        <f t="shared" si="52"/>
        <v>46.323307055735434</v>
      </c>
      <c r="X18" s="4">
        <f t="shared" si="4"/>
        <v>131.04769513425256</v>
      </c>
      <c r="Y18" s="4">
        <f t="shared" si="5"/>
        <v>36.17635838737764</v>
      </c>
      <c r="Z18" s="4">
        <f t="shared" si="6"/>
        <v>131.19361112493246</v>
      </c>
      <c r="AA18" s="4">
        <f t="shared" si="7"/>
        <v>42.048970164722171</v>
      </c>
      <c r="AB18" s="4">
        <f t="shared" si="8"/>
        <v>133.09135396410991</v>
      </c>
      <c r="AC18" s="4">
        <f t="shared" si="9"/>
        <v>37.161067871790756</v>
      </c>
      <c r="AD18" s="4">
        <f t="shared" si="10"/>
        <v>140.49981423475265</v>
      </c>
      <c r="AE18" s="4">
        <f t="shared" si="11"/>
        <v>32.720606746253573</v>
      </c>
      <c r="AF18" s="4">
        <f t="shared" si="12"/>
        <v>148.35084158844532</v>
      </c>
      <c r="AG18" s="4">
        <f t="shared" si="50"/>
        <v>25.748379796955454</v>
      </c>
      <c r="AH18" s="4">
        <f t="shared" si="13"/>
        <v>133.35027933978992</v>
      </c>
      <c r="AI18" s="4">
        <f t="shared" si="14"/>
        <v>31.280108401661558</v>
      </c>
      <c r="AJ18" s="4">
        <f t="shared" si="15"/>
        <v>121.75899145443017</v>
      </c>
      <c r="AK18" s="4">
        <f t="shared" si="16"/>
        <v>44.536820100219543</v>
      </c>
      <c r="AL18" s="4">
        <f t="shared" si="17"/>
        <v>147.82550287416581</v>
      </c>
      <c r="AM18" s="4">
        <f t="shared" si="18"/>
        <v>32.285094241016751</v>
      </c>
      <c r="AN18" s="4">
        <f t="shared" si="19"/>
        <v>145.69420475777338</v>
      </c>
      <c r="AQ18">
        <v>10</v>
      </c>
      <c r="AR18" s="4">
        <v>170.52631578947299</v>
      </c>
      <c r="AS18" s="4">
        <v>131.09974805171601</v>
      </c>
      <c r="AT18" s="4">
        <v>170.52631578947299</v>
      </c>
      <c r="AU18" s="4">
        <v>137.76354971627899</v>
      </c>
      <c r="AV18" s="4">
        <v>170.52631578947299</v>
      </c>
      <c r="AW18" s="4">
        <v>159.612732792354</v>
      </c>
      <c r="AX18" s="4">
        <v>170.52631578947299</v>
      </c>
      <c r="AY18" s="4">
        <v>151.574054466202</v>
      </c>
      <c r="AZ18" s="4">
        <v>170.52631578947299</v>
      </c>
      <c r="BA18" s="4">
        <v>152.505671486804</v>
      </c>
      <c r="BB18" s="4">
        <v>170.52631578947299</v>
      </c>
      <c r="BC18" s="4">
        <v>145.45417216441899</v>
      </c>
      <c r="BD18" s="4">
        <v>170.52631578947299</v>
      </c>
      <c r="BE18" s="4">
        <v>128.329392360284</v>
      </c>
      <c r="BF18" s="4">
        <v>170.52631578947299</v>
      </c>
      <c r="BG18" s="4">
        <v>125.49772143359699</v>
      </c>
      <c r="BH18" s="4">
        <v>170.52631578947299</v>
      </c>
      <c r="BI18" s="4">
        <v>151.96240664097499</v>
      </c>
      <c r="BL18" s="198">
        <v>10</v>
      </c>
      <c r="BM18" s="4">
        <f t="shared" si="20"/>
        <v>-13.611759827795668</v>
      </c>
      <c r="BN18" s="4">
        <f t="shared" si="21"/>
        <v>2.2714009806822322</v>
      </c>
      <c r="BO18" s="4">
        <f t="shared" si="22"/>
        <v>-14.303645732582568</v>
      </c>
      <c r="BP18" s="4">
        <f t="shared" si="23"/>
        <v>2.3868563180181157</v>
      </c>
      <c r="BQ18" s="4">
        <f t="shared" si="24"/>
        <v>-16.572191911235411</v>
      </c>
      <c r="BR18" s="4">
        <f t="shared" si="25"/>
        <v>2.7654097218471234</v>
      </c>
      <c r="BS18" s="4">
        <f t="shared" si="26"/>
        <v>-15.737555992138729</v>
      </c>
      <c r="BT18" s="4">
        <f t="shared" si="27"/>
        <v>2.6261336202164181</v>
      </c>
      <c r="BU18" s="4">
        <f t="shared" si="28"/>
        <v>-15.834283463582219</v>
      </c>
      <c r="BV18" s="4">
        <f t="shared" si="29"/>
        <v>2.6422745804063714</v>
      </c>
      <c r="BW18" s="4">
        <f t="shared" si="30"/>
        <v>-15.102143878048421</v>
      </c>
      <c r="BX18" s="4">
        <f t="shared" si="31"/>
        <v>2.52010209179238</v>
      </c>
      <c r="BY18" s="4">
        <f t="shared" si="32"/>
        <v>-13.324120706670403</v>
      </c>
      <c r="BZ18" s="4">
        <f t="shared" si="33"/>
        <v>2.2234025006861073</v>
      </c>
      <c r="CA18" s="4">
        <f t="shared" si="34"/>
        <v>-13.030115377612026</v>
      </c>
      <c r="CB18" s="4">
        <f t="shared" si="35"/>
        <v>2.1743416884768498</v>
      </c>
      <c r="CC18" s="4">
        <f t="shared" si="36"/>
        <v>-15.777877629748032</v>
      </c>
      <c r="CD18" s="4">
        <f t="shared" si="37"/>
        <v>2.6328621114891968</v>
      </c>
      <c r="CG18" s="153" t="s">
        <v>157</v>
      </c>
      <c r="CH18" s="29">
        <f>SQRT((BM54^2)+(BN54^2))</f>
        <v>3.8847791928329265</v>
      </c>
      <c r="CI18" s="29">
        <f>SQRT((BM105^2)+(BN105^2))</f>
        <v>20.649645977750207</v>
      </c>
      <c r="CJ18" s="29">
        <f>SQRT((BM156^2)+(BN156^2))</f>
        <v>6.8759781014921613</v>
      </c>
      <c r="CK18" s="29">
        <f>SQRT((BM207^2)+(BN207^2))</f>
        <v>4.3605966855619727</v>
      </c>
      <c r="CL18" s="29">
        <f>SQRT((BM258^2)+(BN258^2))</f>
        <v>5.2745623140129814</v>
      </c>
      <c r="CM18" s="29">
        <f>SQRT((BM309^2)+(BN309^2))</f>
        <v>2.3480323984692775</v>
      </c>
      <c r="CN18" s="29">
        <f>SQRT((BM360^2)+(BN360^2))</f>
        <v>2.2987346825390911</v>
      </c>
      <c r="CO18" s="29">
        <f>SQRT((BM411^2)+(BN411^2))</f>
        <v>0.96675529332084287</v>
      </c>
      <c r="CP18" s="29">
        <f>SQRT((BM462^2)+(BN462^2))</f>
        <v>0.67402603827894492</v>
      </c>
      <c r="DO18" s="5">
        <v>90</v>
      </c>
      <c r="DP18" s="29">
        <f t="shared" si="38"/>
        <v>1.5707963267948966</v>
      </c>
      <c r="DQ18" s="29">
        <f t="shared" si="39"/>
        <v>0.33732653342170255</v>
      </c>
      <c r="DR18" s="29">
        <f t="shared" si="40"/>
        <v>-6.0211738175706744</v>
      </c>
      <c r="DS18" s="29">
        <f t="shared" si="41"/>
        <v>2.079364655262383</v>
      </c>
      <c r="DT18" s="29">
        <f t="shared" si="42"/>
        <v>-4.7156247145133072</v>
      </c>
      <c r="DU18" s="29">
        <f t="shared" si="43"/>
        <v>-2.3921564077827919</v>
      </c>
      <c r="DV18" s="29">
        <f t="shared" si="44"/>
        <v>1.1752238635889489</v>
      </c>
      <c r="DW18" s="29">
        <f t="shared" si="45"/>
        <v>-1.0891400134765761</v>
      </c>
      <c r="DX18" s="29">
        <f t="shared" si="46"/>
        <v>0.19007305592523377</v>
      </c>
      <c r="DY18" s="29">
        <f t="shared" si="47"/>
        <v>-1.3178501607154955</v>
      </c>
      <c r="EA18" s="2">
        <f t="shared" si="2"/>
        <v>88.246042994139415</v>
      </c>
      <c r="EB18" s="34">
        <f t="shared" si="53"/>
        <v>5.4057251613034779E-15</v>
      </c>
      <c r="EC18" s="34">
        <f t="shared" si="48"/>
        <v>-88.246042994139415</v>
      </c>
    </row>
    <row r="19" spans="1:133">
      <c r="A19">
        <v>11</v>
      </c>
      <c r="B19" s="5">
        <f t="shared" si="0"/>
        <v>82.5</v>
      </c>
      <c r="C19" s="5">
        <f t="shared" si="0"/>
        <v>98.78</v>
      </c>
      <c r="D19" s="5">
        <f t="shared" ref="D19:S19" si="60">D234-D$325</f>
        <v>96.9</v>
      </c>
      <c r="E19" s="5">
        <f t="shared" si="60"/>
        <v>81.44</v>
      </c>
      <c r="F19" s="5">
        <f t="shared" si="60"/>
        <v>89.830000000000013</v>
      </c>
      <c r="G19" s="5">
        <f t="shared" si="60"/>
        <v>89.139999999999986</v>
      </c>
      <c r="H19" s="5">
        <f t="shared" si="60"/>
        <v>105.97</v>
      </c>
      <c r="I19" s="5">
        <f t="shared" si="60"/>
        <v>90.87</v>
      </c>
      <c r="J19" s="5">
        <f t="shared" si="60"/>
        <v>116.81</v>
      </c>
      <c r="K19" s="5">
        <f t="shared" si="60"/>
        <v>87.19</v>
      </c>
      <c r="L19" s="5">
        <f t="shared" si="60"/>
        <v>111.11000000000001</v>
      </c>
      <c r="M19" s="5">
        <f t="shared" si="60"/>
        <v>61.930000000000007</v>
      </c>
      <c r="N19" s="5">
        <f t="shared" si="60"/>
        <v>97.06</v>
      </c>
      <c r="O19" s="5">
        <f t="shared" si="60"/>
        <v>68.22</v>
      </c>
      <c r="P19" s="5">
        <f t="shared" si="60"/>
        <v>96.37</v>
      </c>
      <c r="Q19" s="5">
        <f t="shared" si="60"/>
        <v>105.68</v>
      </c>
      <c r="R19" s="5">
        <f t="shared" si="60"/>
        <v>117.16999999999999</v>
      </c>
      <c r="S19" s="5">
        <f t="shared" si="60"/>
        <v>85.82</v>
      </c>
      <c r="V19">
        <v>11</v>
      </c>
      <c r="W19" s="4">
        <f t="shared" si="52"/>
        <v>50.13172836424458</v>
      </c>
      <c r="X19" s="4">
        <f t="shared" si="4"/>
        <v>128.70018803405068</v>
      </c>
      <c r="Y19" s="4">
        <f t="shared" si="5"/>
        <v>40.045509531034</v>
      </c>
      <c r="Z19" s="4">
        <f t="shared" si="6"/>
        <v>126.57836940014673</v>
      </c>
      <c r="AA19" s="4">
        <f t="shared" si="7"/>
        <v>44.779103246428775</v>
      </c>
      <c r="AB19" s="4">
        <f t="shared" si="8"/>
        <v>126.55184115610489</v>
      </c>
      <c r="AC19" s="4">
        <f t="shared" si="9"/>
        <v>40.61331464503678</v>
      </c>
      <c r="AD19" s="4">
        <f t="shared" si="10"/>
        <v>139.59583733048777</v>
      </c>
      <c r="AE19" s="4">
        <f t="shared" si="11"/>
        <v>36.73860995176311</v>
      </c>
      <c r="AF19" s="4">
        <f t="shared" si="12"/>
        <v>145.76238266438978</v>
      </c>
      <c r="AG19" s="4">
        <f t="shared" si="50"/>
        <v>29.134227699138734</v>
      </c>
      <c r="AH19" s="4">
        <f t="shared" si="13"/>
        <v>127.20360450867737</v>
      </c>
      <c r="AI19" s="4">
        <f t="shared" si="14"/>
        <v>35.102010994601258</v>
      </c>
      <c r="AJ19" s="4">
        <f t="shared" si="15"/>
        <v>118.63646994073956</v>
      </c>
      <c r="AK19" s="4">
        <f t="shared" si="16"/>
        <v>47.638191901785099</v>
      </c>
      <c r="AL19" s="4">
        <f t="shared" si="17"/>
        <v>143.02251326277272</v>
      </c>
      <c r="AM19" s="4">
        <f t="shared" si="18"/>
        <v>36.220540668070747</v>
      </c>
      <c r="AN19" s="4">
        <f t="shared" si="19"/>
        <v>145.23732750226435</v>
      </c>
      <c r="AQ19">
        <v>11</v>
      </c>
      <c r="AR19" s="4">
        <v>189.47368421052599</v>
      </c>
      <c r="AS19" s="4">
        <v>111.41412856846399</v>
      </c>
      <c r="AT19" s="4">
        <v>189.47368421052599</v>
      </c>
      <c r="AU19" s="4">
        <v>147.69327555019899</v>
      </c>
      <c r="AV19" s="4">
        <v>189.47368421052599</v>
      </c>
      <c r="AW19" s="4">
        <v>146.79772104422099</v>
      </c>
      <c r="AX19" s="4">
        <v>189.47368421052599</v>
      </c>
      <c r="AY19" s="4">
        <v>146.54627042538101</v>
      </c>
      <c r="AZ19" s="4">
        <v>189.47368421052599</v>
      </c>
      <c r="BA19" s="4">
        <v>136.97242647617301</v>
      </c>
      <c r="BB19" s="4">
        <v>189.47368421052599</v>
      </c>
      <c r="BC19" s="4">
        <v>167.45457670152001</v>
      </c>
      <c r="BD19" s="4">
        <v>189.47368421052599</v>
      </c>
      <c r="BE19" s="4">
        <v>117.73514132982</v>
      </c>
      <c r="BF19" s="4">
        <v>189.47368421052599</v>
      </c>
      <c r="BG19" s="4">
        <v>151.28349737537101</v>
      </c>
      <c r="BH19" s="4">
        <v>189.47368421052599</v>
      </c>
      <c r="BI19" s="4">
        <v>154.51082944142601</v>
      </c>
      <c r="BL19" s="198">
        <v>11</v>
      </c>
      <c r="BM19" s="4">
        <f t="shared" si="20"/>
        <v>-11.567851060238814</v>
      </c>
      <c r="BN19" s="4">
        <f t="shared" si="21"/>
        <v>-1.9303329308642834</v>
      </c>
      <c r="BO19" s="4">
        <f t="shared" si="22"/>
        <v>-15.334624397422298</v>
      </c>
      <c r="BP19" s="4">
        <f t="shared" si="23"/>
        <v>-2.558896229095124</v>
      </c>
      <c r="BQ19" s="4">
        <f t="shared" si="24"/>
        <v>-15.241641206918651</v>
      </c>
      <c r="BR19" s="4">
        <f t="shared" si="25"/>
        <v>-2.5433800788861229</v>
      </c>
      <c r="BS19" s="4">
        <f t="shared" si="26"/>
        <v>-15.215533716377553</v>
      </c>
      <c r="BT19" s="4">
        <f t="shared" si="27"/>
        <v>-2.5390235092457227</v>
      </c>
      <c r="BU19" s="4">
        <f t="shared" si="28"/>
        <v>-14.221505379923336</v>
      </c>
      <c r="BV19" s="4">
        <f t="shared" si="29"/>
        <v>-2.3731495174318789</v>
      </c>
      <c r="BW19" s="4">
        <f t="shared" si="30"/>
        <v>-17.38639100379606</v>
      </c>
      <c r="BX19" s="4">
        <f t="shared" si="31"/>
        <v>-2.901275520296783</v>
      </c>
      <c r="BY19" s="4">
        <f t="shared" si="32"/>
        <v>-12.224146048251061</v>
      </c>
      <c r="BZ19" s="4">
        <f t="shared" si="33"/>
        <v>-2.0398491946131934</v>
      </c>
      <c r="CA19" s="4">
        <f t="shared" si="34"/>
        <v>-15.707388174157201</v>
      </c>
      <c r="CB19" s="4">
        <f t="shared" si="35"/>
        <v>-2.6210995017615573</v>
      </c>
      <c r="CC19" s="4">
        <f t="shared" si="36"/>
        <v>-16.042474012387455</v>
      </c>
      <c r="CD19" s="4">
        <f t="shared" si="37"/>
        <v>-2.6770154385102076</v>
      </c>
      <c r="CG19" s="153" t="s">
        <v>158</v>
      </c>
      <c r="CH19" s="29">
        <f>SQRT((BO54^2)+(BP54^2))</f>
        <v>4.6279897560555598</v>
      </c>
      <c r="CI19" s="29">
        <f>SQRT((BO105^2)+(BP105^2))</f>
        <v>10.635614503343762</v>
      </c>
      <c r="CJ19" s="29">
        <f>SQRT((BO156^2)+(BP156^2))</f>
        <v>5.0695373853730894</v>
      </c>
      <c r="CK19" s="29">
        <f>SQRT((BO207^2)+(BP207^2))</f>
        <v>6.105365955386036</v>
      </c>
      <c r="CL19" s="29">
        <f>SQRT((BO258^2)+(BP258^2))</f>
        <v>1.1436693525124237</v>
      </c>
      <c r="CM19" s="29">
        <f>SQRT((BO309^2)+(BP309^2))</f>
        <v>3.7131843545305023</v>
      </c>
      <c r="CN19" s="29">
        <f>SQRT((BO360^2)+(BP360^2))</f>
        <v>1.5746699028208386</v>
      </c>
      <c r="CO19" s="29">
        <f>SQRT((BO411^2)+(BP411^2))</f>
        <v>1.5022769725291729</v>
      </c>
      <c r="CP19" s="29">
        <f>SQRT((BO462^2)+(BP462^2))</f>
        <v>1.0545555009669358</v>
      </c>
      <c r="DO19" s="5">
        <v>100</v>
      </c>
      <c r="DP19" s="29">
        <f t="shared" si="38"/>
        <v>1.7453292519943295</v>
      </c>
      <c r="DQ19" s="29">
        <f t="shared" si="39"/>
        <v>0.3943517614105686</v>
      </c>
      <c r="DR19" s="29">
        <f t="shared" si="40"/>
        <v>-7.072760898685595</v>
      </c>
      <c r="DS19" s="29">
        <f t="shared" si="41"/>
        <v>8.8225573731750924</v>
      </c>
      <c r="DT19" s="29">
        <f t="shared" si="42"/>
        <v>-1.4088125128170514</v>
      </c>
      <c r="DU19" s="29">
        <f t="shared" si="43"/>
        <v>7.911767139019335E-2</v>
      </c>
      <c r="DV19" s="29">
        <f t="shared" si="44"/>
        <v>0.39709852203274332</v>
      </c>
      <c r="DW19" s="29">
        <f t="shared" si="45"/>
        <v>1.2871991566408107</v>
      </c>
      <c r="DX19" s="29">
        <f t="shared" si="46"/>
        <v>1.2510682698034574</v>
      </c>
      <c r="DY19" s="29">
        <f t="shared" si="47"/>
        <v>1.4281886861754214E-2</v>
      </c>
      <c r="EA19" s="2">
        <f t="shared" si="2"/>
        <v>103.76410122981197</v>
      </c>
      <c r="EB19" s="34">
        <f t="shared" si="53"/>
        <v>-18.018447085803729</v>
      </c>
      <c r="EC19" s="34">
        <f t="shared" si="48"/>
        <v>-102.18769137546242</v>
      </c>
    </row>
    <row r="20" spans="1:133">
      <c r="A20">
        <v>12</v>
      </c>
      <c r="B20" s="5">
        <f t="shared" si="0"/>
        <v>74.5</v>
      </c>
      <c r="C20" s="5">
        <f t="shared" si="0"/>
        <v>101.78</v>
      </c>
      <c r="D20" s="5">
        <f>D235-D$325</f>
        <v>89.9</v>
      </c>
      <c r="E20" s="5">
        <f t="shared" ref="E20:S20" si="61">E235-E$325</f>
        <v>86.44</v>
      </c>
      <c r="F20" s="5">
        <f t="shared" si="61"/>
        <v>79.830000000000013</v>
      </c>
      <c r="G20" s="5">
        <f t="shared" si="61"/>
        <v>90.139999999999986</v>
      </c>
      <c r="H20" s="5">
        <f t="shared" si="61"/>
        <v>99.97</v>
      </c>
      <c r="I20" s="5">
        <f t="shared" si="61"/>
        <v>98.87</v>
      </c>
      <c r="J20" s="5">
        <f t="shared" si="61"/>
        <v>107.81</v>
      </c>
      <c r="K20" s="5">
        <f t="shared" si="61"/>
        <v>92.19</v>
      </c>
      <c r="L20" s="5">
        <f t="shared" si="61"/>
        <v>102.11000000000001</v>
      </c>
      <c r="M20" s="5">
        <f t="shared" si="61"/>
        <v>65.930000000000007</v>
      </c>
      <c r="N20" s="5">
        <f t="shared" si="61"/>
        <v>90.06</v>
      </c>
      <c r="O20" s="5">
        <f t="shared" si="61"/>
        <v>72.22</v>
      </c>
      <c r="P20" s="5">
        <f t="shared" si="61"/>
        <v>86.37</v>
      </c>
      <c r="Q20" s="5">
        <f t="shared" si="61"/>
        <v>109.68</v>
      </c>
      <c r="R20" s="5">
        <f t="shared" si="61"/>
        <v>108.16999999999999</v>
      </c>
      <c r="S20" s="5">
        <f t="shared" si="61"/>
        <v>91.82</v>
      </c>
      <c r="V20">
        <v>12</v>
      </c>
      <c r="W20" s="4">
        <f t="shared" si="52"/>
        <v>53.796957246002989</v>
      </c>
      <c r="X20" s="4">
        <f t="shared" si="4"/>
        <v>126.13254298554358</v>
      </c>
      <c r="Y20" s="4">
        <f t="shared" si="5"/>
        <v>43.875933070476727</v>
      </c>
      <c r="Z20" s="4">
        <f t="shared" si="6"/>
        <v>124.71520997857479</v>
      </c>
      <c r="AA20" s="4">
        <f t="shared" si="7"/>
        <v>48.471180745257115</v>
      </c>
      <c r="AB20" s="4">
        <f t="shared" si="8"/>
        <v>120.4078423525644</v>
      </c>
      <c r="AC20" s="4">
        <f t="shared" si="9"/>
        <v>44.683038048008413</v>
      </c>
      <c r="AD20" s="4">
        <f t="shared" si="10"/>
        <v>140.60326383124968</v>
      </c>
      <c r="AE20" s="4">
        <f t="shared" si="11"/>
        <v>40.534264646257071</v>
      </c>
      <c r="AF20" s="4">
        <f t="shared" si="12"/>
        <v>141.8520080929417</v>
      </c>
      <c r="AG20" s="4">
        <f t="shared" si="50"/>
        <v>32.849369603235573</v>
      </c>
      <c r="AH20" s="4">
        <f t="shared" si="13"/>
        <v>121.54512330817721</v>
      </c>
      <c r="AI20" s="4">
        <f t="shared" si="14"/>
        <v>38.726469078447295</v>
      </c>
      <c r="AJ20" s="4">
        <f t="shared" si="15"/>
        <v>115.44059944404307</v>
      </c>
      <c r="AK20" s="4">
        <f t="shared" si="16"/>
        <v>51.780535254350966</v>
      </c>
      <c r="AL20" s="4">
        <f t="shared" si="17"/>
        <v>139.60472520656313</v>
      </c>
      <c r="AM20" s="4">
        <f t="shared" si="18"/>
        <v>40.326230062485912</v>
      </c>
      <c r="AN20" s="4">
        <f t="shared" si="19"/>
        <v>141.88608564619716</v>
      </c>
      <c r="AQ20">
        <v>12</v>
      </c>
      <c r="AR20" s="4">
        <v>208.42105263157799</v>
      </c>
      <c r="AS20" s="4">
        <v>128.77327774243</v>
      </c>
      <c r="AT20" s="4">
        <v>208.42105263157799</v>
      </c>
      <c r="AU20" s="4">
        <v>139.89840896911599</v>
      </c>
      <c r="AV20" s="4">
        <v>208.42105263157799</v>
      </c>
      <c r="AW20" s="4">
        <v>139.71564848760599</v>
      </c>
      <c r="AX20" s="4">
        <v>208.42105263157799</v>
      </c>
      <c r="AY20" s="4">
        <v>140.63873723863</v>
      </c>
      <c r="AZ20" s="4">
        <v>208.42105263157799</v>
      </c>
      <c r="BA20" s="4">
        <v>152.38426136104599</v>
      </c>
      <c r="BB20" s="4">
        <v>208.42105263157799</v>
      </c>
      <c r="BC20" s="4">
        <v>168.82097285412999</v>
      </c>
      <c r="BD20" s="4">
        <v>208.42105263157799</v>
      </c>
      <c r="BE20" s="4">
        <v>126.343312281374</v>
      </c>
      <c r="BF20" s="4">
        <v>208.42105263157799</v>
      </c>
      <c r="BG20" s="4">
        <v>161.412264476551</v>
      </c>
      <c r="BH20" s="4">
        <v>208.42105263157799</v>
      </c>
      <c r="BI20" s="4">
        <v>143.17319228251301</v>
      </c>
      <c r="BL20" s="198">
        <v>12</v>
      </c>
      <c r="BM20" s="4">
        <f t="shared" si="20"/>
        <v>-11.921338698030631</v>
      </c>
      <c r="BN20" s="4">
        <f t="shared" si="21"/>
        <v>-6.4515058772996516</v>
      </c>
      <c r="BO20" s="4">
        <f t="shared" si="22"/>
        <v>-12.95126089725148</v>
      </c>
      <c r="BP20" s="4">
        <f t="shared" si="23"/>
        <v>-7.0088718988297964</v>
      </c>
      <c r="BQ20" s="4">
        <f t="shared" si="24"/>
        <v>-12.934341629225596</v>
      </c>
      <c r="BR20" s="4">
        <f t="shared" si="25"/>
        <v>-6.9997156488587562</v>
      </c>
      <c r="BS20" s="4">
        <f t="shared" si="26"/>
        <v>-13.019797663600292</v>
      </c>
      <c r="BT20" s="4">
        <f t="shared" si="27"/>
        <v>-7.0459621419736731</v>
      </c>
      <c r="BU20" s="4">
        <f t="shared" si="28"/>
        <v>-14.107153469897932</v>
      </c>
      <c r="BV20" s="4">
        <f t="shared" si="29"/>
        <v>-7.6344096773334398</v>
      </c>
      <c r="BW20" s="4">
        <f t="shared" si="30"/>
        <v>-15.628801502984409</v>
      </c>
      <c r="BX20" s="4">
        <f t="shared" si="31"/>
        <v>-8.4578844126213966</v>
      </c>
      <c r="BY20" s="4">
        <f t="shared" si="32"/>
        <v>-11.69638176757409</v>
      </c>
      <c r="BZ20" s="4">
        <f t="shared" si="33"/>
        <v>-6.3297652745249469</v>
      </c>
      <c r="CA20" s="4">
        <f t="shared" si="34"/>
        <v>-14.942931550518683</v>
      </c>
      <c r="CB20" s="4">
        <f t="shared" si="35"/>
        <v>-8.0867101559813399</v>
      </c>
      <c r="CC20" s="4">
        <f t="shared" si="36"/>
        <v>-13.254427840937977</v>
      </c>
      <c r="CD20" s="4">
        <f t="shared" si="37"/>
        <v>-7.1729376441742785</v>
      </c>
      <c r="CG20" s="153" t="s">
        <v>401</v>
      </c>
      <c r="CH20" s="29">
        <f>SQRT((BQ54^2)+(BR54^2))</f>
        <v>6.0290911752254672</v>
      </c>
      <c r="CI20" s="29">
        <f>SQRT((BQ105^2)+(BR105^2))</f>
        <v>17.425239627810726</v>
      </c>
      <c r="CJ20" s="29">
        <f>SQRT((BQ156^2)+(BR156^2))</f>
        <v>10.690204198385995</v>
      </c>
      <c r="CK20" s="29">
        <f>SQRT((BQ207^2)+(BR207^2))</f>
        <v>4.0136254291539926</v>
      </c>
      <c r="CL20" s="29">
        <f>SQRT((BQ258^2)+(BR258^2))</f>
        <v>3.3678318161881799</v>
      </c>
      <c r="CM20" s="29">
        <f>SQRT((BQ309^2)+(BR309^2))</f>
        <v>1.485435761980725</v>
      </c>
      <c r="CN20" s="29">
        <f>SQRT((BQ360^2)+(BR360^2))</f>
        <v>2.8974083246956561</v>
      </c>
      <c r="CO20" s="29">
        <f>SQRT((BQ411^2)+(BR411^2))</f>
        <v>0.70209178147375051</v>
      </c>
      <c r="CP20" s="29">
        <f>SQRT((BQ462^2)+(BR462^2))</f>
        <v>2.130354268761653</v>
      </c>
      <c r="DO20" s="5">
        <v>110</v>
      </c>
      <c r="DP20" s="29">
        <f t="shared" si="38"/>
        <v>1.9198621771937625</v>
      </c>
      <c r="DQ20" s="29">
        <f t="shared" si="39"/>
        <v>0.43939481068059433</v>
      </c>
      <c r="DR20" s="29">
        <f t="shared" si="40"/>
        <v>-7.2712686325852545</v>
      </c>
      <c r="DS20" s="29">
        <f t="shared" si="41"/>
        <v>13.201752967768286</v>
      </c>
      <c r="DT20" s="29">
        <f t="shared" si="42"/>
        <v>2.5571987208333273</v>
      </c>
      <c r="DU20" s="29">
        <f t="shared" si="43"/>
        <v>2.4938681255365234</v>
      </c>
      <c r="DV20" s="29">
        <f t="shared" si="44"/>
        <v>-0.77812534155620405</v>
      </c>
      <c r="DW20" s="29">
        <f t="shared" si="45"/>
        <v>1.9696360935625172</v>
      </c>
      <c r="DX20" s="29">
        <f t="shared" si="46"/>
        <v>0.24441839445134567</v>
      </c>
      <c r="DY20" s="29">
        <f t="shared" si="47"/>
        <v>1.3178501607154955</v>
      </c>
      <c r="EA20" s="2">
        <f t="shared" si="2"/>
        <v>114.17472529940663</v>
      </c>
      <c r="EB20" s="34">
        <f t="shared" si="53"/>
        <v>-39.050055911071908</v>
      </c>
      <c r="EC20" s="34">
        <f t="shared" si="48"/>
        <v>-107.28914684411058</v>
      </c>
    </row>
    <row r="21" spans="1:133">
      <c r="A21">
        <v>13</v>
      </c>
      <c r="B21" s="5">
        <f t="shared" si="0"/>
        <v>66.5</v>
      </c>
      <c r="C21" s="5">
        <f t="shared" si="0"/>
        <v>103.78</v>
      </c>
      <c r="D21" s="5">
        <f t="shared" ref="D21:S21" si="62">D236-D$325</f>
        <v>80.900000000000006</v>
      </c>
      <c r="E21" s="5">
        <f t="shared" si="62"/>
        <v>87.44</v>
      </c>
      <c r="F21" s="5">
        <f t="shared" si="62"/>
        <v>70.830000000000013</v>
      </c>
      <c r="G21" s="5">
        <f t="shared" si="62"/>
        <v>87.139999999999986</v>
      </c>
      <c r="H21" s="5">
        <f t="shared" si="62"/>
        <v>91.97</v>
      </c>
      <c r="I21" s="5">
        <f t="shared" si="62"/>
        <v>104.87</v>
      </c>
      <c r="J21" s="5">
        <f t="shared" si="62"/>
        <v>98.81</v>
      </c>
      <c r="K21" s="5">
        <f t="shared" si="62"/>
        <v>96.19</v>
      </c>
      <c r="L21" s="5">
        <f t="shared" si="62"/>
        <v>93.110000000000014</v>
      </c>
      <c r="M21" s="5">
        <f t="shared" si="62"/>
        <v>68.930000000000007</v>
      </c>
      <c r="N21" s="5">
        <f t="shared" si="62"/>
        <v>82.06</v>
      </c>
      <c r="O21" s="5">
        <f t="shared" si="62"/>
        <v>75.22</v>
      </c>
      <c r="P21" s="5">
        <f t="shared" si="62"/>
        <v>77.37</v>
      </c>
      <c r="Q21" s="5">
        <f t="shared" si="62"/>
        <v>109.68</v>
      </c>
      <c r="R21" s="5">
        <f t="shared" si="62"/>
        <v>99.169999999999987</v>
      </c>
      <c r="S21" s="5">
        <f t="shared" si="62"/>
        <v>96.82</v>
      </c>
      <c r="V21">
        <v>13</v>
      </c>
      <c r="W21" s="4">
        <f t="shared" si="52"/>
        <v>57.34912170594118</v>
      </c>
      <c r="X21" s="4">
        <f t="shared" si="4"/>
        <v>123.2580155608551</v>
      </c>
      <c r="Y21" s="4">
        <f t="shared" si="5"/>
        <v>47.224819100924343</v>
      </c>
      <c r="Z21" s="4">
        <f t="shared" si="6"/>
        <v>119.12415204315202</v>
      </c>
      <c r="AA21" s="4">
        <f t="shared" si="7"/>
        <v>50.894756354942679</v>
      </c>
      <c r="AB21" s="4">
        <f t="shared" si="8"/>
        <v>112.29545182241353</v>
      </c>
      <c r="AC21" s="4">
        <f t="shared" si="9"/>
        <v>48.749543449142557</v>
      </c>
      <c r="AD21" s="4">
        <f t="shared" si="10"/>
        <v>139.48547522950196</v>
      </c>
      <c r="AE21" s="4">
        <f t="shared" si="11"/>
        <v>44.230226101441161</v>
      </c>
      <c r="AF21" s="4">
        <f t="shared" si="12"/>
        <v>137.89826757432451</v>
      </c>
      <c r="AG21" s="4">
        <f t="shared" si="50"/>
        <v>36.512811365711734</v>
      </c>
      <c r="AH21" s="4">
        <f t="shared" si="13"/>
        <v>115.84824987888251</v>
      </c>
      <c r="AI21" s="4">
        <f t="shared" si="14"/>
        <v>42.509814723110921</v>
      </c>
      <c r="AJ21" s="4">
        <f t="shared" si="15"/>
        <v>111.3188753087274</v>
      </c>
      <c r="AK21" s="4">
        <f t="shared" si="16"/>
        <v>54.800254266524149</v>
      </c>
      <c r="AL21" s="4">
        <f t="shared" si="17"/>
        <v>134.22302075277551</v>
      </c>
      <c r="AM21" s="4">
        <f t="shared" si="18"/>
        <v>44.313033166096638</v>
      </c>
      <c r="AN21" s="4">
        <f t="shared" si="19"/>
        <v>138.5958199225359</v>
      </c>
      <c r="AQ21">
        <v>13</v>
      </c>
      <c r="AR21" s="4">
        <v>227.36842105263099</v>
      </c>
      <c r="AS21" s="4">
        <v>141.02343692329299</v>
      </c>
      <c r="AT21" s="4">
        <v>227.36842105263099</v>
      </c>
      <c r="AU21" s="4">
        <v>122.111472644137</v>
      </c>
      <c r="AV21" s="4">
        <v>227.36842105263099</v>
      </c>
      <c r="AW21" s="4">
        <v>134.82725320037</v>
      </c>
      <c r="AX21" s="4">
        <v>227.36842105263099</v>
      </c>
      <c r="AY21" s="4">
        <v>139.59022102827001</v>
      </c>
      <c r="AZ21" s="4">
        <v>227.36842105263099</v>
      </c>
      <c r="BA21" s="4">
        <v>153.85590565448001</v>
      </c>
      <c r="BB21" s="4">
        <v>227.36842105263099</v>
      </c>
      <c r="BC21" s="4">
        <v>146.99814485114899</v>
      </c>
      <c r="BD21" s="4">
        <v>227.36842105263099</v>
      </c>
      <c r="BE21" s="4">
        <v>120.90896834847</v>
      </c>
      <c r="BF21" s="4">
        <v>227.36842105263099</v>
      </c>
      <c r="BG21" s="4">
        <v>139.325768204643</v>
      </c>
      <c r="BH21" s="4">
        <v>227.36842105263099</v>
      </c>
      <c r="BI21" s="4">
        <v>144.992401192188</v>
      </c>
      <c r="BL21" s="198">
        <v>13</v>
      </c>
      <c r="BM21" s="4">
        <f t="shared" si="20"/>
        <v>-10.053955262681315</v>
      </c>
      <c r="BN21" s="4">
        <f t="shared" si="21"/>
        <v>-10.92150679050209</v>
      </c>
      <c r="BO21" s="4">
        <f t="shared" si="22"/>
        <v>-8.7056684322058651</v>
      </c>
      <c r="BP21" s="4">
        <f t="shared" si="23"/>
        <v>-9.4568768622946067</v>
      </c>
      <c r="BQ21" s="4">
        <f t="shared" si="24"/>
        <v>-9.6122119942662447</v>
      </c>
      <c r="BR21" s="4">
        <f t="shared" si="25"/>
        <v>-10.441645683146502</v>
      </c>
      <c r="BS21" s="4">
        <f t="shared" si="26"/>
        <v>-9.9517772928012977</v>
      </c>
      <c r="BT21" s="4">
        <f t="shared" si="27"/>
        <v>-10.810511927015227</v>
      </c>
      <c r="BU21" s="4">
        <f t="shared" si="28"/>
        <v>-10.96881785111254</v>
      </c>
      <c r="BV21" s="4">
        <f t="shared" si="29"/>
        <v>-11.915312482975722</v>
      </c>
      <c r="BW21" s="4">
        <f t="shared" si="30"/>
        <v>-10.47990890219533</v>
      </c>
      <c r="BX21" s="4">
        <f t="shared" si="31"/>
        <v>-11.384215788587557</v>
      </c>
      <c r="BY21" s="4">
        <f t="shared" si="32"/>
        <v>-8.6199385375473323</v>
      </c>
      <c r="BZ21" s="4">
        <f t="shared" si="33"/>
        <v>-9.3637493714515152</v>
      </c>
      <c r="CA21" s="4">
        <f t="shared" si="34"/>
        <v>-9.9329237113268807</v>
      </c>
      <c r="CB21" s="4">
        <f t="shared" si="35"/>
        <v>-10.790031478006025</v>
      </c>
      <c r="CC21" s="4">
        <f t="shared" si="36"/>
        <v>-10.336913826656437</v>
      </c>
      <c r="CD21" s="4">
        <f t="shared" si="37"/>
        <v>-11.228881728737177</v>
      </c>
      <c r="CG21" s="153" t="s">
        <v>402</v>
      </c>
      <c r="CH21" s="29">
        <f>SQRT((BS54^2)+(BT54^2))</f>
        <v>7.8206376791220213</v>
      </c>
      <c r="CI21" s="29">
        <f>SQRT((BS105^2)+(BT105^2))</f>
        <v>12.297380146161721</v>
      </c>
      <c r="CJ21" s="29">
        <f>SQRT((BS156^2)+(BT156^2))</f>
        <v>9.4463785334574464</v>
      </c>
      <c r="CK21" s="29">
        <f>SQRT((BS207^2)+(BT207^2))</f>
        <v>6.2201364345158314</v>
      </c>
      <c r="CL21" s="29">
        <f>SQRT((BS258^2)+(BT258^2))</f>
        <v>4.581770799413774</v>
      </c>
      <c r="CM21" s="29">
        <f>SQRT((BS309^2)+(BT309^2))</f>
        <v>2.8579095497161884</v>
      </c>
      <c r="CN21" s="29">
        <f>SQRT((BS360^2)+(BT360^2))</f>
        <v>2.4188627176920297</v>
      </c>
      <c r="CO21" s="29">
        <f>SQRT((BS411^2)+(BT411^2))</f>
        <v>1.7864460799260673</v>
      </c>
      <c r="CP21" s="29">
        <f>SQRT((BS462^2)+(BT462^2))</f>
        <v>1.6582126800976427</v>
      </c>
      <c r="DO21" s="5">
        <v>120</v>
      </c>
      <c r="DP21" s="29">
        <f t="shared" si="38"/>
        <v>2.0943951023931953</v>
      </c>
      <c r="DQ21" s="29">
        <f t="shared" si="39"/>
        <v>0.47108707097259278</v>
      </c>
      <c r="DR21" s="29">
        <f t="shared" si="40"/>
        <v>-6.5927540568992198</v>
      </c>
      <c r="DS21" s="29">
        <f t="shared" si="41"/>
        <v>14.043549515972787</v>
      </c>
      <c r="DT21" s="29">
        <f t="shared" si="42"/>
        <v>5.3266682529077123</v>
      </c>
      <c r="DU21" s="29">
        <f t="shared" si="43"/>
        <v>3.1269373911839549</v>
      </c>
      <c r="DV21" s="29">
        <f t="shared" si="44"/>
        <v>-1.1752238635889489</v>
      </c>
      <c r="DW21" s="29">
        <f t="shared" si="45"/>
        <v>6.0111281398513655E-2</v>
      </c>
      <c r="DX21" s="29">
        <f t="shared" si="46"/>
        <v>-1.1661826522339502</v>
      </c>
      <c r="DY21" s="29">
        <f t="shared" si="47"/>
        <v>-1.4281886861754051E-2</v>
      </c>
      <c r="EA21" s="2">
        <f t="shared" si="2"/>
        <v>114.07991105285168</v>
      </c>
      <c r="EB21" s="34">
        <f t="shared" si="53"/>
        <v>-57.039955526425814</v>
      </c>
      <c r="EC21" s="34">
        <f t="shared" si="48"/>
        <v>-98.796101033238727</v>
      </c>
    </row>
    <row r="22" spans="1:133">
      <c r="A22">
        <v>14</v>
      </c>
      <c r="B22" s="5">
        <f t="shared" si="0"/>
        <v>58.5</v>
      </c>
      <c r="C22" s="5">
        <f t="shared" si="0"/>
        <v>104.78</v>
      </c>
      <c r="D22" s="5">
        <f t="shared" ref="D22:S22" si="63">D237-D$325</f>
        <v>72.900000000000006</v>
      </c>
      <c r="E22" s="5">
        <f t="shared" si="63"/>
        <v>86.44</v>
      </c>
      <c r="F22" s="5">
        <f t="shared" si="63"/>
        <v>61.830000000000013</v>
      </c>
      <c r="G22" s="5">
        <f t="shared" si="63"/>
        <v>88.139999999999986</v>
      </c>
      <c r="H22" s="5">
        <f t="shared" si="63"/>
        <v>82.97</v>
      </c>
      <c r="I22" s="5">
        <f t="shared" si="63"/>
        <v>109.87</v>
      </c>
      <c r="J22" s="5">
        <f t="shared" si="63"/>
        <v>89.81</v>
      </c>
      <c r="K22" s="5">
        <f t="shared" si="63"/>
        <v>97.19</v>
      </c>
      <c r="L22" s="5">
        <f t="shared" si="63"/>
        <v>83.110000000000014</v>
      </c>
      <c r="M22" s="5">
        <f t="shared" si="63"/>
        <v>70.930000000000007</v>
      </c>
      <c r="N22" s="5">
        <f t="shared" si="63"/>
        <v>75.06</v>
      </c>
      <c r="O22" s="5">
        <f t="shared" si="63"/>
        <v>78.22</v>
      </c>
      <c r="P22" s="5">
        <f t="shared" si="63"/>
        <v>67.37</v>
      </c>
      <c r="Q22" s="5">
        <f t="shared" si="63"/>
        <v>110.68</v>
      </c>
      <c r="R22" s="5">
        <f t="shared" si="63"/>
        <v>91.169999999999987</v>
      </c>
      <c r="S22" s="5">
        <f t="shared" si="63"/>
        <v>99.82</v>
      </c>
      <c r="V22">
        <v>14</v>
      </c>
      <c r="W22" s="4">
        <f t="shared" si="52"/>
        <v>60.824824152317973</v>
      </c>
      <c r="X22" s="4">
        <f t="shared" si="4"/>
        <v>120.0045765793955</v>
      </c>
      <c r="Y22" s="4">
        <f t="shared" si="5"/>
        <v>49.857070606198747</v>
      </c>
      <c r="Z22" s="4">
        <f t="shared" si="6"/>
        <v>113.07645024495596</v>
      </c>
      <c r="AA22" s="4">
        <f t="shared" si="7"/>
        <v>54.950431613918397</v>
      </c>
      <c r="AB22" s="4">
        <f t="shared" si="8"/>
        <v>107.66433253403839</v>
      </c>
      <c r="AC22" s="4">
        <f t="shared" si="9"/>
        <v>52.941167378232777</v>
      </c>
      <c r="AD22" s="4">
        <f t="shared" si="10"/>
        <v>137.67874854166854</v>
      </c>
      <c r="AE22" s="4">
        <f t="shared" si="11"/>
        <v>47.260018882764328</v>
      </c>
      <c r="AF22" s="4">
        <f t="shared" si="12"/>
        <v>132.33190167151682</v>
      </c>
      <c r="AG22" s="4">
        <f t="shared" si="50"/>
        <v>40.479007715035358</v>
      </c>
      <c r="AH22" s="4">
        <f t="shared" si="13"/>
        <v>109.26269720265925</v>
      </c>
      <c r="AI22" s="4">
        <f t="shared" si="14"/>
        <v>46.181034835255971</v>
      </c>
      <c r="AJ22" s="4">
        <f t="shared" si="15"/>
        <v>108.40835761139452</v>
      </c>
      <c r="AK22" s="4">
        <f t="shared" si="16"/>
        <v>58.671471359010383</v>
      </c>
      <c r="AL22" s="4">
        <f t="shared" si="17"/>
        <v>129.57152194830468</v>
      </c>
      <c r="AM22" s="4">
        <f t="shared" si="18"/>
        <v>47.593172641929961</v>
      </c>
      <c r="AN22" s="4">
        <f t="shared" si="19"/>
        <v>135.18876173706155</v>
      </c>
      <c r="AQ22">
        <v>14</v>
      </c>
      <c r="AR22" s="4">
        <v>246.31578947368399</v>
      </c>
      <c r="AS22" s="4">
        <v>143.39307225556601</v>
      </c>
      <c r="AT22" s="4">
        <v>246.31578947368399</v>
      </c>
      <c r="AU22" s="4">
        <v>132.00919853021799</v>
      </c>
      <c r="AV22" s="4">
        <v>246.31578947368399</v>
      </c>
      <c r="AW22" s="4">
        <v>122.930144517694</v>
      </c>
      <c r="AX22" s="4">
        <v>246.31578947368399</v>
      </c>
      <c r="AY22" s="4">
        <v>133.56702819756799</v>
      </c>
      <c r="AZ22" s="4">
        <v>246.31578947368399</v>
      </c>
      <c r="BA22" s="4">
        <v>138.565826432807</v>
      </c>
      <c r="BB22" s="4">
        <v>246.31578947368399</v>
      </c>
      <c r="BC22" s="4">
        <v>121.119514377247</v>
      </c>
      <c r="BD22" s="4">
        <v>246.31578947368399</v>
      </c>
      <c r="BE22" s="4">
        <v>94.757945418241604</v>
      </c>
      <c r="BF22" s="4">
        <v>246.31578947368399</v>
      </c>
      <c r="BG22" s="4">
        <v>130.43052393970601</v>
      </c>
      <c r="BH22" s="4">
        <v>246.31578947368399</v>
      </c>
      <c r="BI22" s="4">
        <v>139.157181545752</v>
      </c>
      <c r="BL22" s="198">
        <v>14</v>
      </c>
      <c r="BM22" s="4">
        <f t="shared" si="20"/>
        <v>-6.0631937949467423</v>
      </c>
      <c r="BN22" s="4">
        <f t="shared" si="21"/>
        <v>-13.822689557765102</v>
      </c>
      <c r="BO22" s="4">
        <f t="shared" si="22"/>
        <v>-5.5818411643889005</v>
      </c>
      <c r="BP22" s="4">
        <f t="shared" si="23"/>
        <v>-12.725316093377414</v>
      </c>
      <c r="BQ22" s="4">
        <f t="shared" si="24"/>
        <v>-5.1979449057564686</v>
      </c>
      <c r="BR22" s="4">
        <f t="shared" si="25"/>
        <v>-11.850120778016359</v>
      </c>
      <c r="BS22" s="4">
        <f t="shared" si="26"/>
        <v>-5.6477120117323905</v>
      </c>
      <c r="BT22" s="4">
        <f t="shared" si="27"/>
        <v>-12.87548649935963</v>
      </c>
      <c r="BU22" s="4">
        <f t="shared" si="28"/>
        <v>-5.8590798411912193</v>
      </c>
      <c r="BV22" s="4">
        <f t="shared" si="29"/>
        <v>-13.357356614008287</v>
      </c>
      <c r="BW22" s="4">
        <f t="shared" si="30"/>
        <v>-5.1213847117400126</v>
      </c>
      <c r="BX22" s="4">
        <f t="shared" si="31"/>
        <v>-11.675581116220668</v>
      </c>
      <c r="BY22" s="4">
        <f t="shared" si="32"/>
        <v>-4.0067192762130333</v>
      </c>
      <c r="BZ22" s="4">
        <f t="shared" si="33"/>
        <v>-9.134399884490664</v>
      </c>
      <c r="CA22" s="4">
        <f t="shared" si="34"/>
        <v>-5.5150889159652614</v>
      </c>
      <c r="CB22" s="4">
        <f t="shared" si="35"/>
        <v>-12.573136295329101</v>
      </c>
      <c r="CC22" s="4">
        <f t="shared" si="36"/>
        <v>-5.8840845404770237</v>
      </c>
      <c r="CD22" s="4">
        <f t="shared" si="37"/>
        <v>-13.4143615865363</v>
      </c>
      <c r="CG22" s="153" t="s">
        <v>403</v>
      </c>
      <c r="CH22" s="29">
        <f>SQRT((BU54^2)+(BV54^2))</f>
        <v>4.110604386363784</v>
      </c>
      <c r="CI22" s="29">
        <f>SQRT((BU105^2)+(BV105^2))</f>
        <v>15.651111322619121</v>
      </c>
      <c r="CJ22" s="29">
        <f>SQRT((BU156^2)+(BV156^2))</f>
        <v>7.0102212153490315</v>
      </c>
      <c r="CK22" s="29">
        <f>SQRT((BU207^2)+(BV207^2))</f>
        <v>2.1381146269846973</v>
      </c>
      <c r="CL22" s="29">
        <f>SQRT((BU258^2)+(BV258^2))</f>
        <v>4.1365228997648797</v>
      </c>
      <c r="CM22" s="29">
        <f>SQRT((BU309^2)+(BV309^2))</f>
        <v>0.46347394430699901</v>
      </c>
      <c r="CN22" s="29">
        <f>SQRT((BU360^2)+(BV360^2))</f>
        <v>0.61103694935955166</v>
      </c>
      <c r="CO22" s="29">
        <f>SQRT((BU411^2)+(BV411^2))</f>
        <v>1.1815803543219234</v>
      </c>
      <c r="CP22" s="29">
        <f>SQRT((BU462^2)+(BV462^2))</f>
        <v>0.79622860343701662</v>
      </c>
      <c r="DO22" s="5">
        <v>130</v>
      </c>
      <c r="DP22" s="29">
        <f t="shared" si="38"/>
        <v>2.2689280275926285</v>
      </c>
      <c r="DQ22" s="29">
        <f t="shared" si="39"/>
        <v>0.48846558899464909</v>
      </c>
      <c r="DR22" s="29">
        <f t="shared" si="40"/>
        <v>-5.1190560432638623</v>
      </c>
      <c r="DS22" s="29">
        <f t="shared" si="41"/>
        <v>11.122388312505898</v>
      </c>
      <c r="DT22" s="29">
        <f t="shared" si="42"/>
        <v>5.6037305101231318</v>
      </c>
      <c r="DU22" s="29">
        <f t="shared" si="43"/>
        <v>1.5260450971006669</v>
      </c>
      <c r="DV22" s="29">
        <f t="shared" si="44"/>
        <v>-0.39709852203274343</v>
      </c>
      <c r="DW22" s="29">
        <f t="shared" si="45"/>
        <v>-1.9285175554036984</v>
      </c>
      <c r="DX22" s="29">
        <f t="shared" si="46"/>
        <v>-0.64942937922577171</v>
      </c>
      <c r="DY22" s="29">
        <f t="shared" si="47"/>
        <v>-1.3178501607154955</v>
      </c>
      <c r="EA22" s="2">
        <f t="shared" si="2"/>
        <v>109.32867784808278</v>
      </c>
      <c r="EB22" s="34">
        <f t="shared" si="53"/>
        <v>-70.275119504158837</v>
      </c>
      <c r="EC22" s="34">
        <f t="shared" si="48"/>
        <v>-83.750626139068714</v>
      </c>
    </row>
    <row r="23" spans="1:133">
      <c r="A23">
        <v>15</v>
      </c>
      <c r="B23" s="5">
        <f t="shared" si="0"/>
        <v>50.5</v>
      </c>
      <c r="C23" s="5">
        <f t="shared" si="0"/>
        <v>105.78</v>
      </c>
      <c r="D23" s="5">
        <f t="shared" ref="D23:S23" si="64">D238-D$325</f>
        <v>64.900000000000006</v>
      </c>
      <c r="E23" s="5">
        <f t="shared" si="64"/>
        <v>87.44</v>
      </c>
      <c r="F23" s="5">
        <f t="shared" si="64"/>
        <v>60.830000000000013</v>
      </c>
      <c r="G23" s="5">
        <f t="shared" si="64"/>
        <v>97.139999999999986</v>
      </c>
      <c r="H23" s="5">
        <f t="shared" si="64"/>
        <v>73.97</v>
      </c>
      <c r="I23" s="5">
        <f t="shared" si="64"/>
        <v>113.87</v>
      </c>
      <c r="J23" s="5">
        <f t="shared" si="64"/>
        <v>80.81</v>
      </c>
      <c r="K23" s="5">
        <f t="shared" si="64"/>
        <v>96.19</v>
      </c>
      <c r="L23" s="5">
        <f t="shared" si="64"/>
        <v>74.110000000000014</v>
      </c>
      <c r="M23" s="5">
        <f t="shared" si="64"/>
        <v>70.930000000000007</v>
      </c>
      <c r="N23" s="5">
        <f t="shared" si="64"/>
        <v>67.06</v>
      </c>
      <c r="O23" s="5">
        <f t="shared" si="64"/>
        <v>79.22</v>
      </c>
      <c r="P23" s="5">
        <f t="shared" si="64"/>
        <v>58.370000000000005</v>
      </c>
      <c r="Q23" s="5">
        <f t="shared" si="64"/>
        <v>110.68</v>
      </c>
      <c r="R23" s="5">
        <f t="shared" si="64"/>
        <v>82.169999999999987</v>
      </c>
      <c r="S23" s="5">
        <f t="shared" si="64"/>
        <v>103.82</v>
      </c>
      <c r="V23">
        <v>15</v>
      </c>
      <c r="W23" s="4">
        <f t="shared" si="52"/>
        <v>64.479913561610005</v>
      </c>
      <c r="X23" s="4">
        <f t="shared" si="4"/>
        <v>117.21628897043277</v>
      </c>
      <c r="Y23" s="4">
        <f t="shared" si="5"/>
        <v>53.41633683195824</v>
      </c>
      <c r="Z23" s="4">
        <f t="shared" si="6"/>
        <v>108.89335884249324</v>
      </c>
      <c r="AA23" s="4">
        <f t="shared" si="7"/>
        <v>57.9448068284714</v>
      </c>
      <c r="AB23" s="4">
        <f t="shared" si="8"/>
        <v>114.61443408227429</v>
      </c>
      <c r="AC23" s="4">
        <f t="shared" si="9"/>
        <v>56.99222969551937</v>
      </c>
      <c r="AD23" s="4">
        <f t="shared" si="10"/>
        <v>135.78636824070375</v>
      </c>
      <c r="AE23" s="4">
        <f t="shared" si="11"/>
        <v>49.96610889624948</v>
      </c>
      <c r="AF23" s="4">
        <f t="shared" si="12"/>
        <v>125.62950370036491</v>
      </c>
      <c r="AG23" s="4">
        <f t="shared" si="50"/>
        <v>43.743992054893766</v>
      </c>
      <c r="AH23" s="4">
        <f t="shared" si="13"/>
        <v>102.58341483885201</v>
      </c>
      <c r="AI23" s="4">
        <f t="shared" si="14"/>
        <v>49.751971961195828</v>
      </c>
      <c r="AJ23" s="4">
        <f t="shared" si="15"/>
        <v>103.79235039250243</v>
      </c>
      <c r="AK23" s="4">
        <f t="shared" si="16"/>
        <v>62.193901665069447</v>
      </c>
      <c r="AL23" s="4">
        <f t="shared" si="17"/>
        <v>125.1284112422115</v>
      </c>
      <c r="AM23" s="4">
        <f t="shared" si="18"/>
        <v>51.639583089299308</v>
      </c>
      <c r="AN23" s="4">
        <f t="shared" si="19"/>
        <v>132.40279944170362</v>
      </c>
      <c r="AQ23">
        <v>15</v>
      </c>
      <c r="AR23" s="4">
        <v>265.26315789473603</v>
      </c>
      <c r="AS23" s="4">
        <v>129.191037268782</v>
      </c>
      <c r="AT23" s="4">
        <v>265.26315789473603</v>
      </c>
      <c r="AU23" s="4">
        <v>123.196105937138</v>
      </c>
      <c r="AV23" s="4">
        <v>265.26315789473603</v>
      </c>
      <c r="AW23" s="4">
        <v>148.300133726345</v>
      </c>
      <c r="AX23" s="4">
        <v>265.26315789473603</v>
      </c>
      <c r="AY23" s="4">
        <v>122.84971128734099</v>
      </c>
      <c r="AZ23" s="4">
        <v>265.26315789473603</v>
      </c>
      <c r="BA23" s="4">
        <v>111.28767029047199</v>
      </c>
      <c r="BB23" s="4">
        <v>265.26315789473603</v>
      </c>
      <c r="BC23" s="4">
        <v>104.55525485855399</v>
      </c>
      <c r="BD23" s="4">
        <v>265.26315789473603</v>
      </c>
      <c r="BE23" s="4">
        <v>78.470052873869392</v>
      </c>
      <c r="BF23" s="4">
        <v>265.26315789473603</v>
      </c>
      <c r="BG23" s="4">
        <v>131.38442879857101</v>
      </c>
      <c r="BH23" s="4">
        <v>265.26315789473603</v>
      </c>
      <c r="BI23" s="4">
        <v>120.51175802386101</v>
      </c>
      <c r="BL23" s="198">
        <v>15</v>
      </c>
      <c r="BM23" s="4">
        <f t="shared" si="20"/>
        <v>-1.1230011893210095</v>
      </c>
      <c r="BN23" s="4">
        <f t="shared" si="21"/>
        <v>-13.552608881843657</v>
      </c>
      <c r="BO23" s="4">
        <f t="shared" si="22"/>
        <v>-1.0708898729506067</v>
      </c>
      <c r="BP23" s="4">
        <f t="shared" si="23"/>
        <v>-12.923718818500896</v>
      </c>
      <c r="BQ23" s="4">
        <f t="shared" si="24"/>
        <v>-1.2891082080613774</v>
      </c>
      <c r="BR23" s="4">
        <f t="shared" si="25"/>
        <v>-15.557222482367441</v>
      </c>
      <c r="BS23" s="4">
        <f t="shared" si="26"/>
        <v>-1.0678788157447794</v>
      </c>
      <c r="BT23" s="4">
        <f t="shared" si="27"/>
        <v>-12.887380762032668</v>
      </c>
      <c r="BU23" s="4">
        <f t="shared" si="28"/>
        <v>-0.96737504965573906</v>
      </c>
      <c r="BV23" s="4">
        <f t="shared" si="29"/>
        <v>-11.674480681507719</v>
      </c>
      <c r="BW23" s="4">
        <f t="shared" si="30"/>
        <v>-0.90885310651724271</v>
      </c>
      <c r="BX23" s="4">
        <f t="shared" si="31"/>
        <v>-10.968225858357375</v>
      </c>
      <c r="BY23" s="4">
        <f t="shared" si="32"/>
        <v>-0.68210585321100914</v>
      </c>
      <c r="BZ23" s="4">
        <f t="shared" si="33"/>
        <v>-8.2317934588959591</v>
      </c>
      <c r="CA23" s="4">
        <f t="shared" si="34"/>
        <v>-1.1420673826783323</v>
      </c>
      <c r="CB23" s="4">
        <f t="shared" si="35"/>
        <v>-13.782703617178383</v>
      </c>
      <c r="CC23" s="4">
        <f t="shared" si="36"/>
        <v>-1.0475560104560304</v>
      </c>
      <c r="CD23" s="4">
        <f t="shared" si="37"/>
        <v>-12.642120975952826</v>
      </c>
      <c r="CG23" s="153" t="s">
        <v>404</v>
      </c>
      <c r="CH23" s="29">
        <f>SQRT((BW54^2)+(BX54^2))</f>
        <v>3.6947086947714198</v>
      </c>
      <c r="CI23" s="29">
        <f>SQRT((BW105^2)+(BX105^2))</f>
        <v>8.8599636393981136</v>
      </c>
      <c r="CJ23" s="29">
        <f>SQRT((BW156^2)+(BX156^2))</f>
        <v>8.6741575572962777</v>
      </c>
      <c r="CK23" s="29">
        <f>SQRT((BW207^2)+(BX207^2))</f>
        <v>2.4872408331714655</v>
      </c>
      <c r="CL23" s="29">
        <f>SQRT((BW258^2)+(BX258^2))</f>
        <v>4.5538775006442993</v>
      </c>
      <c r="CM23" s="29">
        <f>SQRT((BW309^2)+(BX309^2))</f>
        <v>1.876261399060569</v>
      </c>
      <c r="CN23" s="29">
        <f>SQRT((BW360^2)+(BX360^2))</f>
        <v>2.2851652011510724</v>
      </c>
      <c r="CO23" s="29">
        <f>SQRT((BW411^2)+(BX411^2))</f>
        <v>0.93369961579719629</v>
      </c>
      <c r="CP23" s="29">
        <f>SQRT((BW462^2)+(BX462^2))</f>
        <v>0.98822318142462962</v>
      </c>
      <c r="DO23" s="5">
        <v>140</v>
      </c>
      <c r="DP23" s="29">
        <f t="shared" si="38"/>
        <v>2.4434609527920612</v>
      </c>
      <c r="DQ23" s="29">
        <f t="shared" si="39"/>
        <v>0.49100232727061749</v>
      </c>
      <c r="DR23" s="29">
        <f t="shared" si="40"/>
        <v>-3.0279243215899041</v>
      </c>
      <c r="DS23" s="29">
        <f t="shared" si="41"/>
        <v>5.2209921427977042</v>
      </c>
      <c r="DT23" s="29">
        <f t="shared" si="42"/>
        <v>3.2587449831244917</v>
      </c>
      <c r="DU23" s="29">
        <f t="shared" si="43"/>
        <v>-1.1650916307055497</v>
      </c>
      <c r="DV23" s="29">
        <f t="shared" si="44"/>
        <v>0.77812534155620383</v>
      </c>
      <c r="DW23" s="29">
        <f t="shared" si="45"/>
        <v>-1.3792949828090013</v>
      </c>
      <c r="DX23" s="29">
        <f t="shared" si="46"/>
        <v>0.94063819578210761</v>
      </c>
      <c r="DY23" s="29">
        <f t="shared" si="47"/>
        <v>1.4281886861753888E-2</v>
      </c>
      <c r="EA23" s="2">
        <f t="shared" si="2"/>
        <v>105.13147394228842</v>
      </c>
      <c r="EB23" s="34">
        <f t="shared" si="53"/>
        <v>-80.535381410397676</v>
      </c>
      <c r="EC23" s="34">
        <f t="shared" si="48"/>
        <v>-67.57720883818628</v>
      </c>
    </row>
    <row r="24" spans="1:133">
      <c r="A24">
        <v>16</v>
      </c>
      <c r="B24" s="5">
        <f t="shared" si="0"/>
        <v>42.5</v>
      </c>
      <c r="C24" s="5">
        <f t="shared" si="0"/>
        <v>106.78</v>
      </c>
      <c r="D24" s="5">
        <f t="shared" ref="D24:S24" si="65">D239-D$325</f>
        <v>54.900000000000006</v>
      </c>
      <c r="E24" s="5">
        <f t="shared" si="65"/>
        <v>87.44</v>
      </c>
      <c r="F24" s="5">
        <f t="shared" si="65"/>
        <v>56.830000000000013</v>
      </c>
      <c r="G24" s="5">
        <f t="shared" si="65"/>
        <v>106.13999999999999</v>
      </c>
      <c r="H24" s="5">
        <f t="shared" si="65"/>
        <v>65.97</v>
      </c>
      <c r="I24" s="5">
        <f t="shared" si="65"/>
        <v>115.87</v>
      </c>
      <c r="J24" s="5">
        <f t="shared" si="65"/>
        <v>71.81</v>
      </c>
      <c r="K24" s="5">
        <f t="shared" si="65"/>
        <v>98.19</v>
      </c>
      <c r="L24" s="5">
        <f t="shared" si="65"/>
        <v>65.110000000000014</v>
      </c>
      <c r="M24" s="5">
        <f t="shared" si="65"/>
        <v>72.930000000000007</v>
      </c>
      <c r="N24" s="5">
        <f t="shared" si="65"/>
        <v>60.06</v>
      </c>
      <c r="O24" s="5">
        <f t="shared" si="65"/>
        <v>80.22</v>
      </c>
      <c r="P24" s="5">
        <f t="shared" si="65"/>
        <v>48.370000000000005</v>
      </c>
      <c r="Q24" s="5">
        <f t="shared" si="65"/>
        <v>108.68</v>
      </c>
      <c r="R24" s="5">
        <f t="shared" si="65"/>
        <v>73.169999999999987</v>
      </c>
      <c r="S24" s="5">
        <f t="shared" si="65"/>
        <v>104.82</v>
      </c>
      <c r="V24">
        <v>16</v>
      </c>
      <c r="W24" s="4">
        <f t="shared" si="52"/>
        <v>68.296721822258306</v>
      </c>
      <c r="X24" s="4">
        <f t="shared" si="4"/>
        <v>114.92701336065424</v>
      </c>
      <c r="Y24" s="4">
        <f t="shared" si="5"/>
        <v>57.876968901751546</v>
      </c>
      <c r="Z24" s="4">
        <f t="shared" si="6"/>
        <v>103.24613116238304</v>
      </c>
      <c r="AA24" s="4">
        <f t="shared" si="7"/>
        <v>61.834294200280333</v>
      </c>
      <c r="AB24" s="4">
        <f t="shared" si="8"/>
        <v>120.3966299362237</v>
      </c>
      <c r="AC24" s="4">
        <f t="shared" si="9"/>
        <v>60.345195437852112</v>
      </c>
      <c r="AD24" s="4">
        <f t="shared" si="10"/>
        <v>133.33378341590702</v>
      </c>
      <c r="AE24" s="4">
        <f t="shared" si="11"/>
        <v>53.820606523978299</v>
      </c>
      <c r="AF24" s="4">
        <f t="shared" si="12"/>
        <v>121.64683390865542</v>
      </c>
      <c r="AG24" s="4">
        <f t="shared" si="50"/>
        <v>48.24235447590813</v>
      </c>
      <c r="AH24" s="4">
        <f t="shared" si="13"/>
        <v>97.765520506976287</v>
      </c>
      <c r="AI24" s="4">
        <f t="shared" si="14"/>
        <v>53.178128981225619</v>
      </c>
      <c r="AJ24" s="4">
        <f t="shared" si="15"/>
        <v>100.21203520535843</v>
      </c>
      <c r="AK24" s="4">
        <f t="shared" si="16"/>
        <v>66.007679664594889</v>
      </c>
      <c r="AL24" s="4">
        <f t="shared" si="17"/>
        <v>118.95797283074388</v>
      </c>
      <c r="AM24" s="4">
        <f t="shared" si="18"/>
        <v>55.082886282266152</v>
      </c>
      <c r="AN24" s="4">
        <f t="shared" si="19"/>
        <v>127.83223889144709</v>
      </c>
      <c r="AQ24">
        <v>16</v>
      </c>
      <c r="AR24" s="4">
        <v>284.21052631578902</v>
      </c>
      <c r="AS24" s="4">
        <v>109.48773196574101</v>
      </c>
      <c r="AT24" s="4">
        <v>284.21052631578902</v>
      </c>
      <c r="AU24" s="4">
        <v>89.371786390577796</v>
      </c>
      <c r="AV24" s="4">
        <v>284.21052631578902</v>
      </c>
      <c r="AW24" s="4">
        <v>154.51981628823799</v>
      </c>
      <c r="AX24" s="4">
        <v>284.21052631578902</v>
      </c>
      <c r="AY24" s="4">
        <v>91.267224393867394</v>
      </c>
      <c r="AZ24" s="4">
        <v>284.21052631578902</v>
      </c>
      <c r="BA24" s="4">
        <v>106.30444248024</v>
      </c>
      <c r="BB24" s="4">
        <v>284.21052631578902</v>
      </c>
      <c r="BC24" s="4">
        <v>111.73603655594501</v>
      </c>
      <c r="BD24" s="4">
        <v>284.21052631578902</v>
      </c>
      <c r="BE24" s="4">
        <v>88.408366537976207</v>
      </c>
      <c r="BF24" s="4">
        <v>284.21052631578902</v>
      </c>
      <c r="BG24" s="4">
        <v>110.737228037412</v>
      </c>
      <c r="BH24" s="4">
        <v>284.21052631578902</v>
      </c>
      <c r="BI24" s="4">
        <v>109.155688569698</v>
      </c>
      <c r="BL24" s="198">
        <v>16</v>
      </c>
      <c r="BM24" s="4">
        <f t="shared" si="20"/>
        <v>2.8292262334263558</v>
      </c>
      <c r="BN24" s="4">
        <f t="shared" si="21"/>
        <v>-11.172361735229858</v>
      </c>
      <c r="BO24" s="4">
        <f t="shared" si="22"/>
        <v>2.3094185809193459</v>
      </c>
      <c r="BP24" s="4">
        <f t="shared" si="23"/>
        <v>-9.119687736263085</v>
      </c>
      <c r="BQ24" s="4">
        <f t="shared" si="24"/>
        <v>3.9928813025709231</v>
      </c>
      <c r="BR24" s="4">
        <f t="shared" si="25"/>
        <v>-15.76753168449628</v>
      </c>
      <c r="BS24" s="4">
        <f t="shared" si="26"/>
        <v>2.3583977937175264</v>
      </c>
      <c r="BT24" s="4">
        <f t="shared" si="27"/>
        <v>-9.3131022735747102</v>
      </c>
      <c r="BU24" s="4">
        <f t="shared" si="28"/>
        <v>2.7469681944728426</v>
      </c>
      <c r="BV24" s="4">
        <f t="shared" si="29"/>
        <v>-10.847532085355484</v>
      </c>
      <c r="BW24" s="4">
        <f t="shared" si="30"/>
        <v>2.8873237226439463</v>
      </c>
      <c r="BX24" s="4">
        <f t="shared" si="31"/>
        <v>-11.401783531825266</v>
      </c>
      <c r="BY24" s="4">
        <f t="shared" si="32"/>
        <v>2.2845232554628181</v>
      </c>
      <c r="BZ24" s="4">
        <f t="shared" si="33"/>
        <v>-9.021378319281693</v>
      </c>
      <c r="CA24" s="4">
        <f t="shared" si="34"/>
        <v>2.8615139336194781</v>
      </c>
      <c r="CB24" s="4">
        <f t="shared" si="35"/>
        <v>-11.299862979879121</v>
      </c>
      <c r="CC24" s="4">
        <f t="shared" si="36"/>
        <v>2.8206460402864084</v>
      </c>
      <c r="CD24" s="4">
        <f t="shared" si="37"/>
        <v>-11.138479318763807</v>
      </c>
      <c r="CG24" s="153" t="s">
        <v>405</v>
      </c>
      <c r="CH24" s="29">
        <f>SQRT((BY54^2)+(BZ54^2))</f>
        <v>11.132658980100908</v>
      </c>
      <c r="CI24" s="29">
        <f>SQRT((BY105^2)+(BZ105^2))</f>
        <v>26.585417835271873</v>
      </c>
      <c r="CJ24" s="29">
        <f>SQRT((BY156^2)+(BZ156^2))</f>
        <v>14.82365652354213</v>
      </c>
      <c r="CK24" s="29">
        <f>SQRT((BY207^2)+(BZ207^2))</f>
        <v>17.499973986740113</v>
      </c>
      <c r="CL24" s="29">
        <f>SQRT((BY258^2)+(BZ258^2))</f>
        <v>8.180037635822778</v>
      </c>
      <c r="CM24" s="29">
        <f>SQRT((BY309^2)+(BZ309^2))</f>
        <v>11.312319996712151</v>
      </c>
      <c r="CN24" s="29">
        <f>SQRT((BY360^2)+(BZ360^2))</f>
        <v>4.3355386486975025</v>
      </c>
      <c r="CO24" s="29">
        <f>SQRT((BY411^2)+(BZ411^2))</f>
        <v>0.76230940133446168</v>
      </c>
      <c r="CP24" s="29">
        <f>SQRT((BY462^2)+(BZ462^2))</f>
        <v>4.078011410397127</v>
      </c>
      <c r="DO24" s="5">
        <v>150</v>
      </c>
      <c r="DP24" s="29">
        <f t="shared" si="38"/>
        <v>2.6179938779914944</v>
      </c>
      <c r="DQ24" s="29">
        <f t="shared" si="39"/>
        <v>0.47862020829163404</v>
      </c>
      <c r="DR24" s="29">
        <f t="shared" si="40"/>
        <v>-0.57158023932854718</v>
      </c>
      <c r="DS24" s="29">
        <f t="shared" si="41"/>
        <v>-2.0793646552623688</v>
      </c>
      <c r="DT24" s="29">
        <f t="shared" si="42"/>
        <v>-0.61104353839440928</v>
      </c>
      <c r="DU24" s="29">
        <f t="shared" si="43"/>
        <v>-3.0238580258346954</v>
      </c>
      <c r="DV24" s="29">
        <f t="shared" si="44"/>
        <v>1.1752238635889489</v>
      </c>
      <c r="DW24" s="29">
        <f t="shared" si="45"/>
        <v>0.98502421998628031</v>
      </c>
      <c r="DX24" s="29">
        <f t="shared" si="46"/>
        <v>0.97610959630871641</v>
      </c>
      <c r="DY24" s="29">
        <f t="shared" si="47"/>
        <v>1.3178501607154955</v>
      </c>
      <c r="EA24" s="2">
        <f t="shared" si="2"/>
        <v>98.64698159007105</v>
      </c>
      <c r="EB24" s="34">
        <f t="shared" si="53"/>
        <v>-85.430792063657378</v>
      </c>
      <c r="EC24" s="34">
        <f t="shared" si="48"/>
        <v>-49.323490795035518</v>
      </c>
    </row>
    <row r="25" spans="1:133">
      <c r="A25">
        <v>17</v>
      </c>
      <c r="B25" s="5">
        <f t="shared" si="0"/>
        <v>34.5</v>
      </c>
      <c r="C25" s="5">
        <f t="shared" si="0"/>
        <v>106.78</v>
      </c>
      <c r="D25" s="5">
        <f t="shared" ref="D25:S25" si="66">D240-D$325</f>
        <v>45.900000000000006</v>
      </c>
      <c r="E25" s="5">
        <f t="shared" si="66"/>
        <v>82.44</v>
      </c>
      <c r="F25" s="5">
        <f t="shared" si="66"/>
        <v>51.830000000000013</v>
      </c>
      <c r="G25" s="5">
        <f t="shared" si="66"/>
        <v>115.13999999999999</v>
      </c>
      <c r="H25" s="5">
        <f t="shared" si="66"/>
        <v>56.97</v>
      </c>
      <c r="I25" s="5">
        <f t="shared" si="66"/>
        <v>116.87</v>
      </c>
      <c r="J25" s="5">
        <f t="shared" si="66"/>
        <v>62.81</v>
      </c>
      <c r="K25" s="5">
        <f t="shared" si="66"/>
        <v>95.19</v>
      </c>
      <c r="L25" s="5">
        <f t="shared" si="66"/>
        <v>55.110000000000014</v>
      </c>
      <c r="M25" s="5">
        <f t="shared" si="66"/>
        <v>71.930000000000007</v>
      </c>
      <c r="N25" s="5">
        <f t="shared" si="66"/>
        <v>53.06</v>
      </c>
      <c r="O25" s="5">
        <f t="shared" si="66"/>
        <v>81.22</v>
      </c>
      <c r="P25" s="5">
        <f t="shared" si="66"/>
        <v>39.370000000000005</v>
      </c>
      <c r="Q25" s="5">
        <f t="shared" si="66"/>
        <v>105.68</v>
      </c>
      <c r="R25" s="5">
        <f t="shared" si="66"/>
        <v>65.169999999999987</v>
      </c>
      <c r="S25" s="5">
        <f t="shared" si="66"/>
        <v>108.82</v>
      </c>
      <c r="V25">
        <v>17</v>
      </c>
      <c r="W25" s="4">
        <f t="shared" si="52"/>
        <v>72.094655518651209</v>
      </c>
      <c r="X25" s="4">
        <f t="shared" si="4"/>
        <v>112.21505424852764</v>
      </c>
      <c r="Y25" s="4">
        <f t="shared" si="5"/>
        <v>60.892314778891247</v>
      </c>
      <c r="Z25" s="4">
        <f t="shared" si="6"/>
        <v>94.356576877290323</v>
      </c>
      <c r="AA25" s="4">
        <f t="shared" si="7"/>
        <v>65.765220133252612</v>
      </c>
      <c r="AB25" s="4">
        <f t="shared" si="8"/>
        <v>126.26784428349126</v>
      </c>
      <c r="AC25" s="4">
        <f t="shared" si="9"/>
        <v>64.012400406713894</v>
      </c>
      <c r="AD25" s="4">
        <f t="shared" si="10"/>
        <v>130.01606746860173</v>
      </c>
      <c r="AE25" s="4">
        <f t="shared" si="11"/>
        <v>56.581646116116865</v>
      </c>
      <c r="AF25" s="4">
        <f t="shared" si="12"/>
        <v>114.04486924013723</v>
      </c>
      <c r="AG25" s="4">
        <f t="shared" si="50"/>
        <v>52.542052426319401</v>
      </c>
      <c r="AH25" s="4">
        <f t="shared" si="13"/>
        <v>90.614772526338115</v>
      </c>
      <c r="AI25" s="4">
        <f t="shared" si="14"/>
        <v>56.843921933541793</v>
      </c>
      <c r="AJ25" s="4">
        <f t="shared" si="15"/>
        <v>97.015730683224774</v>
      </c>
      <c r="AK25" s="4">
        <f t="shared" si="16"/>
        <v>69.567638072692176</v>
      </c>
      <c r="AL25" s="4">
        <f t="shared" si="17"/>
        <v>112.77526014157539</v>
      </c>
      <c r="AM25" s="4">
        <f t="shared" si="18"/>
        <v>59.083498666718064</v>
      </c>
      <c r="AN25" s="4">
        <f t="shared" si="19"/>
        <v>126.84211169796882</v>
      </c>
      <c r="AQ25">
        <v>17</v>
      </c>
      <c r="AR25" s="4">
        <v>303.15789473684202</v>
      </c>
      <c r="AS25" s="4">
        <v>120.937984105081</v>
      </c>
      <c r="AT25" s="4">
        <v>303.15789473684202</v>
      </c>
      <c r="AU25" s="4">
        <v>109.975431967795</v>
      </c>
      <c r="AV25" s="4">
        <v>303.15789473684202</v>
      </c>
      <c r="AW25" s="4">
        <v>130.18721828135401</v>
      </c>
      <c r="AX25" s="4">
        <v>303.15789473684202</v>
      </c>
      <c r="AY25" s="4">
        <v>128.894261982448</v>
      </c>
      <c r="AZ25" s="4">
        <v>303.15789473684202</v>
      </c>
      <c r="BA25" s="4">
        <v>137.22304070996901</v>
      </c>
      <c r="BB25" s="4">
        <v>303.15789473684202</v>
      </c>
      <c r="BC25" s="4">
        <v>133.14309727298601</v>
      </c>
      <c r="BD25" s="4">
        <v>303.15789473684202</v>
      </c>
      <c r="BE25" s="4">
        <v>110.467370088661</v>
      </c>
      <c r="BF25" s="4">
        <v>303.15789473684202</v>
      </c>
      <c r="BG25" s="4">
        <v>110.434726876845</v>
      </c>
      <c r="BH25" s="4">
        <v>303.15789473684202</v>
      </c>
      <c r="BI25" s="4">
        <v>134.26945703036699</v>
      </c>
      <c r="BL25" s="198">
        <v>17</v>
      </c>
      <c r="BM25" s="4">
        <f t="shared" si="20"/>
        <v>6.9628218582435011</v>
      </c>
      <c r="BN25" s="4">
        <f t="shared" si="21"/>
        <v>-10.657392235938989</v>
      </c>
      <c r="BO25" s="4">
        <f t="shared" si="22"/>
        <v>6.3316694687898547</v>
      </c>
      <c r="BP25" s="4">
        <f t="shared" si="23"/>
        <v>-9.6913415869346657</v>
      </c>
      <c r="BQ25" s="4">
        <f t="shared" si="24"/>
        <v>7.4953325526388177</v>
      </c>
      <c r="BR25" s="4">
        <f t="shared" si="25"/>
        <v>-11.47246053088382</v>
      </c>
      <c r="BS25" s="4">
        <f t="shared" si="26"/>
        <v>7.4208925456683517</v>
      </c>
      <c r="BT25" s="4">
        <f t="shared" si="27"/>
        <v>-11.358521618115137</v>
      </c>
      <c r="BU25" s="4">
        <f t="shared" si="28"/>
        <v>7.9004094071869684</v>
      </c>
      <c r="BV25" s="4">
        <f t="shared" si="29"/>
        <v>-12.092476813435836</v>
      </c>
      <c r="BW25" s="4">
        <f t="shared" si="30"/>
        <v>7.6655128231762806</v>
      </c>
      <c r="BX25" s="4">
        <f t="shared" si="31"/>
        <v>-11.732940826209585</v>
      </c>
      <c r="BY25" s="4">
        <f t="shared" si="32"/>
        <v>6.3599920634338405</v>
      </c>
      <c r="BZ25" s="4">
        <f t="shared" si="33"/>
        <v>-9.7346925452681887</v>
      </c>
      <c r="CA25" s="4">
        <f t="shared" si="34"/>
        <v>6.358112679794055</v>
      </c>
      <c r="CB25" s="4">
        <f t="shared" si="35"/>
        <v>-9.7318159344602755</v>
      </c>
      <c r="CC25" s="4">
        <f t="shared" si="36"/>
        <v>7.7303612857744648</v>
      </c>
      <c r="CD25" s="4">
        <f t="shared" si="37"/>
        <v>-11.832198787403614</v>
      </c>
      <c r="CG25" s="153" t="s">
        <v>406</v>
      </c>
      <c r="CH25" s="29">
        <f>SQRT((CA54^2)+(CB54^2))</f>
        <v>3.9640718783143893</v>
      </c>
      <c r="CI25" s="29">
        <f>SQRT((CA105^2)+(CB105^2))</f>
        <v>14.557646127140373</v>
      </c>
      <c r="CJ25" s="29">
        <f>SQRT((CA156^2)+(CB156^2))</f>
        <v>9.7719893682423855</v>
      </c>
      <c r="CK25" s="29">
        <f>SQRT((CA207^2)+(CB207^2))</f>
        <v>10.971001975717156</v>
      </c>
      <c r="CL25" s="29">
        <f>SQRT((CA258^2)+(CB258^2))</f>
        <v>5.1876757438893302</v>
      </c>
      <c r="CM25" s="29">
        <f>SQRT((CA309^2)+(CB309^2))</f>
        <v>1.7091926031838502</v>
      </c>
      <c r="CN25" s="29">
        <f>SQRT((CA360^2)+(CB360^2))</f>
        <v>1.5068074380337024</v>
      </c>
      <c r="CO25" s="29">
        <f>SQRT((CA411^2)+(CB411^2))</f>
        <v>2.8398756445601814</v>
      </c>
      <c r="CP25" s="29">
        <f>SQRT((CA462^2)+(CB462^2))</f>
        <v>1.5154034572402146</v>
      </c>
      <c r="DO25" s="5">
        <v>160</v>
      </c>
      <c r="DP25" s="29">
        <f t="shared" si="38"/>
        <v>2.7925268031909272</v>
      </c>
      <c r="DQ25" s="29">
        <f t="shared" si="39"/>
        <v>0.45169545647722081</v>
      </c>
      <c r="DR25" s="29">
        <f t="shared" si="40"/>
        <v>1.953704855421734</v>
      </c>
      <c r="DS25" s="29">
        <f t="shared" si="41"/>
        <v>-8.822557373175071</v>
      </c>
      <c r="DT25" s="29">
        <f t="shared" si="42"/>
        <v>-4.1949179973060744</v>
      </c>
      <c r="DU25" s="29">
        <f t="shared" si="43"/>
        <v>-2.7223053142099327</v>
      </c>
      <c r="DV25" s="29">
        <f t="shared" si="44"/>
        <v>0.39709852203274759</v>
      </c>
      <c r="DW25" s="29">
        <f t="shared" si="45"/>
        <v>2.0530912326069237</v>
      </c>
      <c r="DX25" s="29">
        <f t="shared" si="46"/>
        <v>-0.60163889057768416</v>
      </c>
      <c r="DY25" s="29">
        <f t="shared" si="47"/>
        <v>-1.4281886861753728E-2</v>
      </c>
      <c r="EA25" s="2">
        <f t="shared" si="2"/>
        <v>88.499888604408113</v>
      </c>
      <c r="EB25" s="34">
        <f t="shared" si="53"/>
        <v>-83.162692261937195</v>
      </c>
      <c r="EC25" s="34">
        <f t="shared" si="48"/>
        <v>-30.268744584785392</v>
      </c>
    </row>
    <row r="26" spans="1:133">
      <c r="A26">
        <v>18</v>
      </c>
      <c r="B26" s="5">
        <f t="shared" si="0"/>
        <v>26.5</v>
      </c>
      <c r="C26" s="5">
        <f t="shared" si="0"/>
        <v>106.78</v>
      </c>
      <c r="D26" s="5">
        <f t="shared" ref="D26:S26" si="67">D241-D$325</f>
        <v>40.900000000000006</v>
      </c>
      <c r="E26" s="5">
        <f t="shared" si="67"/>
        <v>82.44</v>
      </c>
      <c r="F26" s="5">
        <f t="shared" si="67"/>
        <v>46.830000000000013</v>
      </c>
      <c r="G26" s="5">
        <f t="shared" si="67"/>
        <v>123.13999999999999</v>
      </c>
      <c r="H26" s="5">
        <f t="shared" si="67"/>
        <v>48.97</v>
      </c>
      <c r="I26" s="5">
        <f t="shared" si="67"/>
        <v>116.87</v>
      </c>
      <c r="J26" s="5">
        <f t="shared" si="67"/>
        <v>54.81</v>
      </c>
      <c r="K26" s="5">
        <f t="shared" si="67"/>
        <v>95.19</v>
      </c>
      <c r="L26" s="5">
        <f t="shared" si="67"/>
        <v>52.110000000000014</v>
      </c>
      <c r="M26" s="5">
        <f t="shared" si="67"/>
        <v>78.930000000000007</v>
      </c>
      <c r="N26" s="5">
        <f t="shared" si="67"/>
        <v>45.06</v>
      </c>
      <c r="O26" s="5">
        <f t="shared" si="67"/>
        <v>81.22</v>
      </c>
      <c r="P26" s="5">
        <f t="shared" si="67"/>
        <v>29.370000000000005</v>
      </c>
      <c r="Q26" s="5">
        <f t="shared" si="67"/>
        <v>101.68</v>
      </c>
      <c r="R26" s="5">
        <f t="shared" si="67"/>
        <v>56.169999999999987</v>
      </c>
      <c r="S26" s="5">
        <f t="shared" si="67"/>
        <v>107.82</v>
      </c>
      <c r="V26">
        <v>18</v>
      </c>
      <c r="W26" s="4">
        <f t="shared" si="52"/>
        <v>76.062276579635039</v>
      </c>
      <c r="X26" s="4">
        <f t="shared" si="4"/>
        <v>110.01917287454945</v>
      </c>
      <c r="Y26" s="4">
        <f t="shared" si="5"/>
        <v>63.61314486071516</v>
      </c>
      <c r="Z26" s="4">
        <f t="shared" si="6"/>
        <v>92.028058764705023</v>
      </c>
      <c r="AA26" s="4">
        <f t="shared" si="7"/>
        <v>69.178248341218563</v>
      </c>
      <c r="AB26" s="4">
        <f t="shared" si="8"/>
        <v>131.74410233479142</v>
      </c>
      <c r="AC26" s="4">
        <f t="shared" si="9"/>
        <v>67.26570294591906</v>
      </c>
      <c r="AD26" s="4">
        <f t="shared" si="10"/>
        <v>126.71486810946851</v>
      </c>
      <c r="AE26" s="4">
        <f t="shared" si="11"/>
        <v>60.06684435063859</v>
      </c>
      <c r="AF26" s="4">
        <f t="shared" si="12"/>
        <v>109.84203293821541</v>
      </c>
      <c r="AG26" s="4">
        <f t="shared" si="50"/>
        <v>56.566998115613941</v>
      </c>
      <c r="AH26" s="4">
        <f t="shared" si="13"/>
        <v>94.580108902453702</v>
      </c>
      <c r="AI26" s="4">
        <f t="shared" si="14"/>
        <v>60.978948451284275</v>
      </c>
      <c r="AJ26" s="4">
        <f t="shared" si="15"/>
        <v>92.882140371548289</v>
      </c>
      <c r="AK26" s="4">
        <f t="shared" si="16"/>
        <v>73.888777711587892</v>
      </c>
      <c r="AL26" s="4">
        <f t="shared" si="17"/>
        <v>105.83675779236627</v>
      </c>
      <c r="AM26" s="4">
        <f t="shared" si="18"/>
        <v>62.48225004243853</v>
      </c>
      <c r="AN26" s="4">
        <f t="shared" si="19"/>
        <v>121.57393347259929</v>
      </c>
      <c r="AQ26">
        <v>18</v>
      </c>
      <c r="AR26" s="4">
        <v>322.105263157894</v>
      </c>
      <c r="AS26" s="4">
        <v>138.695150868681</v>
      </c>
      <c r="AT26" s="4">
        <v>322.105263157894</v>
      </c>
      <c r="AU26" s="4">
        <v>133.09929767757899</v>
      </c>
      <c r="AV26" s="4">
        <v>322.105263157894</v>
      </c>
      <c r="AW26" s="4">
        <v>124.03989031923</v>
      </c>
      <c r="AX26" s="4">
        <v>322.105263157894</v>
      </c>
      <c r="AY26" s="4">
        <v>139.24062846297099</v>
      </c>
      <c r="AZ26" s="4">
        <v>322.105263157894</v>
      </c>
      <c r="BA26" s="4">
        <v>152.45656356241</v>
      </c>
      <c r="BB26" s="4">
        <v>322.105263157894</v>
      </c>
      <c r="BC26" s="4">
        <v>152.72225581998299</v>
      </c>
      <c r="BD26" s="4">
        <v>322.105263157894</v>
      </c>
      <c r="BE26" s="4">
        <v>124.84146969211</v>
      </c>
      <c r="BF26" s="4">
        <v>322.105263157894</v>
      </c>
      <c r="BG26" s="4">
        <v>141.99864846494</v>
      </c>
      <c r="BH26" s="4">
        <v>322.105263157894</v>
      </c>
      <c r="BI26" s="4">
        <v>153.58096157065501</v>
      </c>
      <c r="BL26" s="198">
        <v>18</v>
      </c>
      <c r="BM26" s="4">
        <f t="shared" si="20"/>
        <v>11.521048632349421</v>
      </c>
      <c r="BN26" s="4">
        <f t="shared" si="21"/>
        <v>-8.9671920896796529</v>
      </c>
      <c r="BO26" s="4">
        <f t="shared" si="22"/>
        <v>11.056215533640618</v>
      </c>
      <c r="BP26" s="4">
        <f t="shared" si="23"/>
        <v>-8.6053979666986038</v>
      </c>
      <c r="BQ26" s="4">
        <f t="shared" si="24"/>
        <v>10.303673919156735</v>
      </c>
      <c r="BR26" s="4">
        <f t="shared" si="25"/>
        <v>-8.0196713173373038</v>
      </c>
      <c r="BS26" s="4">
        <f t="shared" si="26"/>
        <v>11.566360049888612</v>
      </c>
      <c r="BT26" s="4">
        <f t="shared" si="27"/>
        <v>-9.0024593815638934</v>
      </c>
      <c r="BU26" s="4">
        <f t="shared" si="28"/>
        <v>12.664173708469757</v>
      </c>
      <c r="BV26" s="4">
        <f t="shared" si="29"/>
        <v>-9.8569220497909633</v>
      </c>
      <c r="BW26" s="4">
        <f t="shared" si="30"/>
        <v>12.686244079362792</v>
      </c>
      <c r="BX26" s="4">
        <f t="shared" si="31"/>
        <v>-9.8741001089767053</v>
      </c>
      <c r="BY26" s="4">
        <f t="shared" si="32"/>
        <v>10.370259051223698</v>
      </c>
      <c r="BZ26" s="4">
        <f t="shared" si="33"/>
        <v>-8.071496605869168</v>
      </c>
      <c r="CA26" s="4">
        <f t="shared" si="34"/>
        <v>11.795461661391691</v>
      </c>
      <c r="CB26" s="4">
        <f t="shared" si="35"/>
        <v>-9.1807763233598703</v>
      </c>
      <c r="CC26" s="4">
        <f t="shared" si="36"/>
        <v>12.75757455236352</v>
      </c>
      <c r="CD26" s="4">
        <f t="shared" si="37"/>
        <v>-9.9296188446106513</v>
      </c>
      <c r="CG26" s="153" t="s">
        <v>407</v>
      </c>
      <c r="CH26" s="29">
        <f>SQRT((CC54^2)+(CD54^2))</f>
        <v>2.5675325518019991</v>
      </c>
      <c r="CI26" s="29">
        <f>SQRT((CC105^2)+(CD105^2))</f>
        <v>5.3932957168789457</v>
      </c>
      <c r="CJ26" s="29">
        <f>SQRT((CC156^2)+(CD156^2))</f>
        <v>1.1220100909426822</v>
      </c>
      <c r="CK26" s="29">
        <f>SQRT((CC207^2)+(CD207^2))</f>
        <v>0.77833565222308621</v>
      </c>
      <c r="CL26" s="29">
        <f>SQRT((CC258^2)+(CD258^2))</f>
        <v>0.39803430246836369</v>
      </c>
      <c r="CM26" s="29">
        <f>SQRT((CC309^2)+(CD309^2))</f>
        <v>6.3778243358714085E-2</v>
      </c>
      <c r="CN26" s="29">
        <f>SQRT((CC360^2)+(CD360^2))</f>
        <v>0.177317274785254</v>
      </c>
      <c r="CO26" s="29">
        <f>SQRT((CC411^2)+(CD411^2))</f>
        <v>0.3311501727252163</v>
      </c>
      <c r="CP26" s="29">
        <f>SQRT((CC462^2)+(CD462^2))</f>
        <v>0.4792912319953912</v>
      </c>
      <c r="DO26" s="5">
        <v>170</v>
      </c>
      <c r="DP26" s="29">
        <f t="shared" si="38"/>
        <v>2.9670597283903604</v>
      </c>
      <c r="DQ26" s="29">
        <f t="shared" si="39"/>
        <v>0.41104616678667666</v>
      </c>
      <c r="DR26" s="29">
        <f t="shared" si="40"/>
        <v>4.2433443109953659</v>
      </c>
      <c r="DS26" s="29">
        <f t="shared" si="41"/>
        <v>-13.201752967768281</v>
      </c>
      <c r="DT26" s="29">
        <f t="shared" si="42"/>
        <v>-5.8159437039578163</v>
      </c>
      <c r="DU26" s="29">
        <f t="shared" si="43"/>
        <v>-0.47587022568124115</v>
      </c>
      <c r="DV26" s="29">
        <f t="shared" si="44"/>
        <v>-0.77812534155620372</v>
      </c>
      <c r="DW26" s="29">
        <f t="shared" si="45"/>
        <v>0.41937289528750576</v>
      </c>
      <c r="DX26" s="29">
        <f t="shared" si="46"/>
        <v>-1.185056590233454</v>
      </c>
      <c r="DY26" s="29">
        <f t="shared" si="47"/>
        <v>-1.3178501607154955</v>
      </c>
      <c r="EA26" s="2">
        <f t="shared" si="2"/>
        <v>82.299164383157063</v>
      </c>
      <c r="EB26" s="34">
        <f t="shared" si="53"/>
        <v>-81.048855150959241</v>
      </c>
      <c r="EC26" s="34">
        <f t="shared" si="48"/>
        <v>-14.291099918646358</v>
      </c>
    </row>
    <row r="27" spans="1:133">
      <c r="A27">
        <v>19</v>
      </c>
      <c r="B27" s="5">
        <f t="shared" si="0"/>
        <v>18.5</v>
      </c>
      <c r="C27" s="5">
        <f t="shared" si="0"/>
        <v>106.78</v>
      </c>
      <c r="D27" s="5">
        <f t="shared" ref="D27:S27" si="68">D242-D$325</f>
        <v>37.900000000000006</v>
      </c>
      <c r="E27" s="5">
        <f t="shared" si="68"/>
        <v>91.44</v>
      </c>
      <c r="F27" s="5">
        <f t="shared" si="68"/>
        <v>40.830000000000013</v>
      </c>
      <c r="G27" s="5">
        <f t="shared" si="68"/>
        <v>131.13999999999999</v>
      </c>
      <c r="H27" s="5">
        <f t="shared" si="68"/>
        <v>39.97</v>
      </c>
      <c r="I27" s="5">
        <f t="shared" si="68"/>
        <v>114.87</v>
      </c>
      <c r="J27" s="5">
        <f t="shared" si="68"/>
        <v>46.81</v>
      </c>
      <c r="K27" s="5">
        <f t="shared" si="68"/>
        <v>91.19</v>
      </c>
      <c r="L27" s="5">
        <f t="shared" si="68"/>
        <v>49.110000000000014</v>
      </c>
      <c r="M27" s="5">
        <f t="shared" si="68"/>
        <v>87.93</v>
      </c>
      <c r="N27" s="5">
        <f t="shared" si="68"/>
        <v>38.06</v>
      </c>
      <c r="O27" s="5">
        <f t="shared" si="68"/>
        <v>79.22</v>
      </c>
      <c r="P27" s="5">
        <f t="shared" si="68"/>
        <v>21.370000000000005</v>
      </c>
      <c r="Q27" s="5">
        <f t="shared" si="68"/>
        <v>96.68</v>
      </c>
      <c r="R27" s="5">
        <f t="shared" si="68"/>
        <v>48.169999999999987</v>
      </c>
      <c r="S27" s="5">
        <f t="shared" si="68"/>
        <v>103.82</v>
      </c>
      <c r="V27">
        <v>19</v>
      </c>
      <c r="W27" s="4">
        <f t="shared" si="52"/>
        <v>80.170881338110107</v>
      </c>
      <c r="X27" s="4">
        <f t="shared" si="4"/>
        <v>108.37074512985504</v>
      </c>
      <c r="Y27" s="4">
        <f t="shared" si="5"/>
        <v>67.486998471799012</v>
      </c>
      <c r="Z27" s="4">
        <f t="shared" si="6"/>
        <v>98.983249087913862</v>
      </c>
      <c r="AA27" s="4">
        <f t="shared" si="7"/>
        <v>72.706197887012593</v>
      </c>
      <c r="AB27" s="4">
        <f t="shared" si="8"/>
        <v>137.34914815898932</v>
      </c>
      <c r="AC27" s="4">
        <f t="shared" si="9"/>
        <v>70.814221184176475</v>
      </c>
      <c r="AD27" s="4">
        <f t="shared" si="10"/>
        <v>121.62531726577325</v>
      </c>
      <c r="AE27" s="4">
        <f t="shared" si="11"/>
        <v>62.827489826141374</v>
      </c>
      <c r="AF27" s="4">
        <f t="shared" si="12"/>
        <v>102.50264484392585</v>
      </c>
      <c r="AG27" s="4">
        <f t="shared" si="50"/>
        <v>60.816097694244853</v>
      </c>
      <c r="AH27" s="4">
        <f t="shared" si="13"/>
        <v>100.71483008971421</v>
      </c>
      <c r="AI27" s="4">
        <f t="shared" si="14"/>
        <v>64.338776727808934</v>
      </c>
      <c r="AJ27" s="4">
        <f t="shared" si="15"/>
        <v>87.888406516445613</v>
      </c>
      <c r="AK27" s="4">
        <f t="shared" si="16"/>
        <v>77.535840350632498</v>
      </c>
      <c r="AL27" s="4">
        <f t="shared" si="17"/>
        <v>99.013631889755473</v>
      </c>
      <c r="AM27" s="4">
        <f t="shared" si="18"/>
        <v>65.109826074247437</v>
      </c>
      <c r="AN27" s="4">
        <f t="shared" si="19"/>
        <v>114.45060637672479</v>
      </c>
      <c r="AQ27">
        <v>19</v>
      </c>
      <c r="AR27" s="4">
        <v>341.052631578947</v>
      </c>
      <c r="AS27" s="4">
        <v>142.708689868379</v>
      </c>
      <c r="AT27" s="4">
        <v>341.052631578947</v>
      </c>
      <c r="AU27" s="4">
        <v>143.43508237621401</v>
      </c>
      <c r="AV27" s="4">
        <v>341.052631578947</v>
      </c>
      <c r="AW27" s="4">
        <v>144.23594899654299</v>
      </c>
      <c r="AX27" s="4">
        <v>341.052631578947</v>
      </c>
      <c r="AY27" s="4">
        <v>141.46585167027499</v>
      </c>
      <c r="AZ27" s="4">
        <v>341.052631578947</v>
      </c>
      <c r="BA27" s="4">
        <v>157.435371455482</v>
      </c>
      <c r="BB27" s="4">
        <v>341.052631578947</v>
      </c>
      <c r="BC27" s="4">
        <v>170.16083371391301</v>
      </c>
      <c r="BD27" s="4">
        <v>341.052631578947</v>
      </c>
      <c r="BE27" s="4">
        <v>135.16782281810899</v>
      </c>
      <c r="BF27" s="4">
        <v>341.052631578947</v>
      </c>
      <c r="BG27" s="4">
        <v>160.916858768016</v>
      </c>
      <c r="BH27" s="4">
        <v>341.052631578947</v>
      </c>
      <c r="BI27" s="4">
        <v>157.46714098477099</v>
      </c>
      <c r="BL27" s="198">
        <v>19</v>
      </c>
      <c r="BM27" s="4">
        <f t="shared" si="20"/>
        <v>14.20803572821276</v>
      </c>
      <c r="BN27" s="4">
        <f t="shared" si="21"/>
        <v>-4.8776248264378239</v>
      </c>
      <c r="BO27" s="4">
        <f t="shared" si="22"/>
        <v>14.28035515538671</v>
      </c>
      <c r="BP27" s="4">
        <f t="shared" si="23"/>
        <v>-4.9024521171460647</v>
      </c>
      <c r="BQ27" s="4">
        <f t="shared" si="24"/>
        <v>14.3600892035772</v>
      </c>
      <c r="BR27" s="4">
        <f t="shared" si="25"/>
        <v>-4.9298248504644411</v>
      </c>
      <c r="BS27" s="4">
        <f t="shared" si="26"/>
        <v>14.084299118064243</v>
      </c>
      <c r="BT27" s="4">
        <f t="shared" si="27"/>
        <v>-4.8351459945186992</v>
      </c>
      <c r="BU27" s="4">
        <f t="shared" si="28"/>
        <v>15.67421987117247</v>
      </c>
      <c r="BV27" s="4">
        <f t="shared" si="29"/>
        <v>-5.3809664784882258</v>
      </c>
      <c r="BW27" s="4">
        <f t="shared" si="30"/>
        <v>16.941163198818231</v>
      </c>
      <c r="BX27" s="4">
        <f t="shared" si="31"/>
        <v>-5.81590867224579</v>
      </c>
      <c r="BY27" s="4">
        <f t="shared" si="32"/>
        <v>13.457269194158279</v>
      </c>
      <c r="BZ27" s="4">
        <f t="shared" si="33"/>
        <v>-4.619886349746686</v>
      </c>
      <c r="CA27" s="4">
        <f t="shared" si="34"/>
        <v>16.020835737167907</v>
      </c>
      <c r="CB27" s="4">
        <f t="shared" si="35"/>
        <v>-5.4999598555853471</v>
      </c>
      <c r="CC27" s="4">
        <f t="shared" si="36"/>
        <v>15.677382836284286</v>
      </c>
      <c r="CD27" s="4">
        <f t="shared" si="37"/>
        <v>-5.3820523257826487</v>
      </c>
      <c r="DO27" s="5">
        <v>180</v>
      </c>
      <c r="DP27" s="29">
        <f t="shared" si="38"/>
        <v>3.1415926535897931</v>
      </c>
      <c r="DQ27" s="29">
        <f t="shared" si="39"/>
        <v>0.35790744731771607</v>
      </c>
      <c r="DR27" s="29">
        <f t="shared" si="40"/>
        <v>6.0211738175706735</v>
      </c>
      <c r="DS27" s="29">
        <f t="shared" si="41"/>
        <v>-14.04354951597279</v>
      </c>
      <c r="DT27" s="29">
        <f t="shared" si="42"/>
        <v>-4.7156247145133081</v>
      </c>
      <c r="DU27" s="29">
        <f t="shared" si="43"/>
        <v>2.1105383444366628</v>
      </c>
      <c r="DV27" s="29">
        <f t="shared" si="44"/>
        <v>-1.1752238635889489</v>
      </c>
      <c r="DW27" s="29">
        <f t="shared" si="45"/>
        <v>-1.7662232771006547</v>
      </c>
      <c r="DX27" s="29">
        <f t="shared" si="46"/>
        <v>0.19007305592523316</v>
      </c>
      <c r="DY27" s="29">
        <f t="shared" si="47"/>
        <v>1.4281886861753567E-2</v>
      </c>
      <c r="EA27" s="2">
        <f t="shared" si="2"/>
        <v>86.993353180936339</v>
      </c>
      <c r="EB27" s="34">
        <f t="shared" si="53"/>
        <v>-86.993353180936339</v>
      </c>
      <c r="EC27" s="34">
        <f t="shared" si="48"/>
        <v>-1.0657977223694405E-14</v>
      </c>
    </row>
    <row r="28" spans="1:133">
      <c r="A28">
        <v>20</v>
      </c>
      <c r="B28" s="5">
        <f t="shared" si="0"/>
        <v>10.5</v>
      </c>
      <c r="C28" s="5">
        <f t="shared" si="0"/>
        <v>107.78</v>
      </c>
      <c r="D28" s="5">
        <f t="shared" ref="D28:S28" si="69">D243-D$325</f>
        <v>32.900000000000006</v>
      </c>
      <c r="E28" s="5">
        <f t="shared" si="69"/>
        <v>98.44</v>
      </c>
      <c r="F28" s="5">
        <f t="shared" si="69"/>
        <v>32.830000000000013</v>
      </c>
      <c r="G28" s="5">
        <f t="shared" si="69"/>
        <v>138.13999999999999</v>
      </c>
      <c r="H28" s="5">
        <f t="shared" si="69"/>
        <v>31.97</v>
      </c>
      <c r="I28" s="5">
        <f t="shared" si="69"/>
        <v>108.87</v>
      </c>
      <c r="J28" s="5">
        <f t="shared" si="69"/>
        <v>37.81</v>
      </c>
      <c r="K28" s="5">
        <f t="shared" si="69"/>
        <v>88.19</v>
      </c>
      <c r="L28" s="5">
        <f t="shared" si="69"/>
        <v>47.110000000000014</v>
      </c>
      <c r="M28" s="5">
        <f t="shared" si="69"/>
        <v>95.93</v>
      </c>
      <c r="N28" s="5">
        <f t="shared" si="69"/>
        <v>31.060000000000002</v>
      </c>
      <c r="O28" s="5">
        <f t="shared" si="69"/>
        <v>78.22</v>
      </c>
      <c r="P28" s="5">
        <f t="shared" si="69"/>
        <v>11.370000000000005</v>
      </c>
      <c r="Q28" s="5">
        <f t="shared" si="69"/>
        <v>97.68</v>
      </c>
      <c r="R28" s="5">
        <f t="shared" si="69"/>
        <v>39.169999999999987</v>
      </c>
      <c r="S28" s="5">
        <f t="shared" si="69"/>
        <v>105.82</v>
      </c>
      <c r="V28">
        <v>20</v>
      </c>
      <c r="W28" s="4">
        <f>ATAN2(B28,C28)*(180/PI())</f>
        <v>84.435765330385479</v>
      </c>
      <c r="X28" s="4">
        <f t="shared" si="4"/>
        <v>108.29025071538065</v>
      </c>
      <c r="Y28" s="4">
        <f t="shared" si="5"/>
        <v>71.519664242834352</v>
      </c>
      <c r="Z28" s="4">
        <f t="shared" si="6"/>
        <v>103.79230992708467</v>
      </c>
      <c r="AA28" s="4">
        <f t="shared" si="7"/>
        <v>76.631242376495464</v>
      </c>
      <c r="AB28" s="4">
        <f t="shared" si="8"/>
        <v>141.9875645963406</v>
      </c>
      <c r="AC28" s="4">
        <f t="shared" si="9"/>
        <v>73.634966473437657</v>
      </c>
      <c r="AD28" s="4">
        <f t="shared" si="10"/>
        <v>113.46698991336643</v>
      </c>
      <c r="AE28" s="4">
        <f t="shared" si="11"/>
        <v>66.793568912270658</v>
      </c>
      <c r="AF28" s="4">
        <f t="shared" si="12"/>
        <v>95.953489774994637</v>
      </c>
      <c r="AG28" s="4">
        <f t="shared" si="50"/>
        <v>63.84493380330472</v>
      </c>
      <c r="AH28" s="4">
        <f t="shared" si="13"/>
        <v>106.87336899340266</v>
      </c>
      <c r="AI28" s="4">
        <f t="shared" si="14"/>
        <v>68.342708273000099</v>
      </c>
      <c r="AJ28" s="4">
        <f t="shared" si="15"/>
        <v>84.161107407162845</v>
      </c>
      <c r="AK28" s="4">
        <f t="shared" si="16"/>
        <v>83.360621342191095</v>
      </c>
      <c r="AL28" s="4">
        <f t="shared" si="17"/>
        <v>98.33951037095926</v>
      </c>
      <c r="AM28" s="4">
        <f t="shared" si="18"/>
        <v>69.687620987001551</v>
      </c>
      <c r="AN28" s="4">
        <f t="shared" si="19"/>
        <v>112.83687916634348</v>
      </c>
      <c r="DO28" s="5">
        <v>190</v>
      </c>
      <c r="DP28" s="29">
        <f>RADIANS(DO28)</f>
        <v>3.3161255787892263</v>
      </c>
      <c r="DQ28" s="29">
        <f t="shared" si="39"/>
        <v>0.29389389117191372</v>
      </c>
      <c r="DR28" s="29">
        <f t="shared" si="40"/>
        <v>7.072760898685595</v>
      </c>
      <c r="DS28" s="29">
        <f t="shared" si="41"/>
        <v>-11.122388312505899</v>
      </c>
      <c r="DT28" s="29">
        <f t="shared" si="42"/>
        <v>-1.4088125128170426</v>
      </c>
      <c r="DU28" s="29">
        <f t="shared" si="43"/>
        <v>3.1891260208256895</v>
      </c>
      <c r="DV28" s="29">
        <f t="shared" si="44"/>
        <v>-0.39709852203274371</v>
      </c>
      <c r="DW28" s="29">
        <f t="shared" si="45"/>
        <v>-1.6275407720457025</v>
      </c>
      <c r="DX28" s="29">
        <f t="shared" si="46"/>
        <v>1.2510682698034574</v>
      </c>
      <c r="DY28" s="29">
        <f t="shared" si="47"/>
        <v>1.3178501607154955</v>
      </c>
      <c r="EA28" s="2">
        <f t="shared" si="2"/>
        <v>98.568859121800756</v>
      </c>
      <c r="EB28" s="34">
        <f t="shared" si="53"/>
        <v>-97.071376668717491</v>
      </c>
      <c r="EC28" s="34">
        <f t="shared" si="48"/>
        <v>17.116302761209099</v>
      </c>
    </row>
    <row r="29" spans="1:133">
      <c r="A29">
        <v>21</v>
      </c>
      <c r="B29" s="5">
        <f t="shared" ref="B29:C48" si="70">B244-B$325</f>
        <v>2.5</v>
      </c>
      <c r="C29" s="5">
        <f t="shared" si="70"/>
        <v>110.78</v>
      </c>
      <c r="D29" s="5">
        <f t="shared" ref="D29:S29" si="71">D244-D$325</f>
        <v>24.900000000000006</v>
      </c>
      <c r="E29" s="5">
        <f t="shared" si="71"/>
        <v>106.44</v>
      </c>
      <c r="F29" s="5">
        <f t="shared" si="71"/>
        <v>22.830000000000013</v>
      </c>
      <c r="G29" s="5">
        <f t="shared" si="71"/>
        <v>144.13999999999999</v>
      </c>
      <c r="H29" s="5">
        <f t="shared" si="71"/>
        <v>23.97</v>
      </c>
      <c r="I29" s="5">
        <f t="shared" si="71"/>
        <v>106.87</v>
      </c>
      <c r="J29" s="5">
        <f t="shared" si="71"/>
        <v>28.810000000000002</v>
      </c>
      <c r="K29" s="5">
        <f t="shared" si="71"/>
        <v>88.19</v>
      </c>
      <c r="L29" s="5">
        <f t="shared" si="71"/>
        <v>43.110000000000014</v>
      </c>
      <c r="M29" s="5">
        <f t="shared" si="71"/>
        <v>105.93</v>
      </c>
      <c r="N29" s="5">
        <f t="shared" si="71"/>
        <v>23.060000000000002</v>
      </c>
      <c r="O29" s="5">
        <f t="shared" si="71"/>
        <v>75.22</v>
      </c>
      <c r="P29" s="5">
        <f t="shared" si="71"/>
        <v>2.3700000000000045</v>
      </c>
      <c r="Q29" s="5">
        <f t="shared" si="71"/>
        <v>105.68</v>
      </c>
      <c r="R29" s="5">
        <f t="shared" si="71"/>
        <v>31.169999999999987</v>
      </c>
      <c r="S29" s="5">
        <f t="shared" si="71"/>
        <v>112.82</v>
      </c>
      <c r="V29">
        <v>21</v>
      </c>
      <c r="W29" s="4">
        <f>ATAN2(B29,C29)*(180/PI())</f>
        <v>88.707211230874435</v>
      </c>
      <c r="X29" s="4">
        <f t="shared" si="4"/>
        <v>110.80820547233856</v>
      </c>
      <c r="Y29" s="4">
        <f t="shared" si="5"/>
        <v>76.833310170294169</v>
      </c>
      <c r="Z29" s="4">
        <f t="shared" si="6"/>
        <v>109.31369356123687</v>
      </c>
      <c r="AA29" s="4">
        <f t="shared" si="7"/>
        <v>80.999818998491008</v>
      </c>
      <c r="AB29" s="4">
        <f t="shared" si="8"/>
        <v>145.93679625097982</v>
      </c>
      <c r="AC29" s="4">
        <f t="shared" si="9"/>
        <v>77.358277019428854</v>
      </c>
      <c r="AD29" s="4">
        <f t="shared" si="10"/>
        <v>109.5251468841745</v>
      </c>
      <c r="AE29" s="4">
        <f t="shared" si="11"/>
        <v>71.90876704819128</v>
      </c>
      <c r="AF29" s="4">
        <f t="shared" si="12"/>
        <v>92.776571396015711</v>
      </c>
      <c r="AG29" s="4">
        <f t="shared" si="50"/>
        <v>67.855305572729705</v>
      </c>
      <c r="AH29" s="4">
        <f t="shared" si="13"/>
        <v>114.36624064819129</v>
      </c>
      <c r="AI29" s="4">
        <f t="shared" si="14"/>
        <v>72.95616770907634</v>
      </c>
      <c r="AJ29" s="4">
        <f t="shared" si="15"/>
        <v>78.675358276909037</v>
      </c>
      <c r="AK29" s="4">
        <f t="shared" si="16"/>
        <v>88.715289177971499</v>
      </c>
      <c r="AL29" s="4">
        <f t="shared" si="17"/>
        <v>105.70657169731692</v>
      </c>
      <c r="AM29" s="4">
        <f t="shared" si="18"/>
        <v>74.55554612431331</v>
      </c>
      <c r="AN29" s="4">
        <f t="shared" si="19"/>
        <v>117.04666291697511</v>
      </c>
      <c r="BL29" s="153" t="s">
        <v>50</v>
      </c>
      <c r="BM29" s="4">
        <f>SUM(BM9:BM27)</f>
        <v>-0.35790744731771618</v>
      </c>
      <c r="BN29" s="4">
        <f>SUM(BN9:BN27)</f>
        <v>-0.33732653342170238</v>
      </c>
      <c r="BO29" s="4">
        <f t="shared" ref="BO29:CD29" si="72">SUM(BO9:BO27)</f>
        <v>-4.094855479782181</v>
      </c>
      <c r="BP29" s="4">
        <f t="shared" si="72"/>
        <v>2.1564584793165311</v>
      </c>
      <c r="BQ29" s="4">
        <f t="shared" si="72"/>
        <v>-3.1079558947434158</v>
      </c>
      <c r="BR29" s="4">
        <f t="shared" si="72"/>
        <v>2.2958593004900658</v>
      </c>
      <c r="BS29" s="4">
        <f t="shared" si="72"/>
        <v>-5.0088085246893765</v>
      </c>
      <c r="BT29" s="4">
        <f t="shared" si="72"/>
        <v>4.1193127078033314</v>
      </c>
      <c r="BU29" s="4">
        <f t="shared" si="72"/>
        <v>-1.9966680731546536</v>
      </c>
      <c r="BV29" s="4">
        <f t="shared" si="72"/>
        <v>-1.1664461777966952</v>
      </c>
      <c r="BW29" s="4">
        <f t="shared" si="72"/>
        <v>-1.5154284215895828</v>
      </c>
      <c r="BX29" s="4">
        <f t="shared" si="72"/>
        <v>-1.126835248487609</v>
      </c>
      <c r="BY29" s="4">
        <f t="shared" si="72"/>
        <v>0.38144235579018471</v>
      </c>
      <c r="BZ29" s="4">
        <f t="shared" si="72"/>
        <v>-0.25065366976488335</v>
      </c>
      <c r="CA29" s="4">
        <f t="shared" si="72"/>
        <v>-1.3135526097722661</v>
      </c>
      <c r="CB29" s="4">
        <f t="shared" si="72"/>
        <v>3.8069190701126949</v>
      </c>
      <c r="CC29" s="4">
        <f t="shared" si="72"/>
        <v>-0.7624078969270176</v>
      </c>
      <c r="CD29" s="4">
        <f t="shared" si="72"/>
        <v>2.0599514427466197</v>
      </c>
      <c r="CH29" t="s">
        <v>518</v>
      </c>
      <c r="DO29" s="5">
        <v>200</v>
      </c>
      <c r="DP29" s="29">
        <f t="shared" si="38"/>
        <v>3.4906585039886591</v>
      </c>
      <c r="DQ29" s="29">
        <f t="shared" si="39"/>
        <v>0.22095051786033756</v>
      </c>
      <c r="DR29" s="29">
        <f t="shared" si="40"/>
        <v>7.2712686325852545</v>
      </c>
      <c r="DS29" s="29">
        <f t="shared" si="41"/>
        <v>-5.220992142797706</v>
      </c>
      <c r="DT29" s="29">
        <f t="shared" si="42"/>
        <v>2.5571987208333358</v>
      </c>
      <c r="DU29" s="29">
        <f t="shared" si="43"/>
        <v>1.9893230393947223</v>
      </c>
      <c r="DV29" s="29">
        <f t="shared" si="44"/>
        <v>0.77812534155620361</v>
      </c>
      <c r="DW29" s="29">
        <f t="shared" si="45"/>
        <v>0.65291982085377276</v>
      </c>
      <c r="DX29" s="29">
        <f t="shared" si="46"/>
        <v>0.2444183944513463</v>
      </c>
      <c r="DY29" s="29">
        <f t="shared" si="47"/>
        <v>-1.4281886861753404E-2</v>
      </c>
      <c r="EA29" s="2">
        <f t="shared" si="2"/>
        <v>108.4789304378755</v>
      </c>
      <c r="EB29" s="34">
        <f>EA29*COS(DP29)</f>
        <v>-101.93685044321948</v>
      </c>
      <c r="EC29" s="34">
        <f t="shared" si="48"/>
        <v>37.101979336177422</v>
      </c>
    </row>
    <row r="30" spans="1:133">
      <c r="A30">
        <v>22</v>
      </c>
      <c r="B30" s="5">
        <f t="shared" si="70"/>
        <v>-5.5</v>
      </c>
      <c r="C30" s="5">
        <f t="shared" si="70"/>
        <v>113.78</v>
      </c>
      <c r="D30" s="5">
        <f t="shared" ref="D30:S30" si="73">D245-D$325</f>
        <v>16.900000000000006</v>
      </c>
      <c r="E30" s="5">
        <f t="shared" si="73"/>
        <v>112.44</v>
      </c>
      <c r="F30" s="5">
        <f t="shared" si="73"/>
        <v>13.830000000000013</v>
      </c>
      <c r="G30" s="5">
        <f t="shared" si="73"/>
        <v>148.13999999999999</v>
      </c>
      <c r="H30" s="5">
        <f t="shared" si="73"/>
        <v>16.97</v>
      </c>
      <c r="I30" s="5">
        <f t="shared" si="73"/>
        <v>114.87</v>
      </c>
      <c r="J30" s="5">
        <f t="shared" si="73"/>
        <v>20.810000000000002</v>
      </c>
      <c r="K30" s="5">
        <f t="shared" si="73"/>
        <v>97.19</v>
      </c>
      <c r="L30" s="5">
        <f t="shared" si="73"/>
        <v>39.110000000000014</v>
      </c>
      <c r="M30" s="5">
        <f t="shared" si="73"/>
        <v>113.93</v>
      </c>
      <c r="N30" s="5">
        <f t="shared" si="73"/>
        <v>16.060000000000002</v>
      </c>
      <c r="O30" s="5">
        <f t="shared" si="73"/>
        <v>73.22</v>
      </c>
      <c r="P30" s="5">
        <f t="shared" si="73"/>
        <v>-4.6299999999999955</v>
      </c>
      <c r="Q30" s="5">
        <f t="shared" si="73"/>
        <v>113.68</v>
      </c>
      <c r="R30" s="5">
        <f t="shared" si="73"/>
        <v>23.169999999999987</v>
      </c>
      <c r="S30" s="5">
        <f t="shared" si="73"/>
        <v>118.82</v>
      </c>
      <c r="V30">
        <v>22</v>
      </c>
      <c r="W30" s="4">
        <f t="shared" ref="W30:W41" si="74">ATAN2(B30,C30)*(180/PI())</f>
        <v>92.767460748306647</v>
      </c>
      <c r="X30" s="4">
        <f t="shared" si="4"/>
        <v>113.91285441072925</v>
      </c>
      <c r="Y30" s="4">
        <f t="shared" si="5"/>
        <v>81.452291085449474</v>
      </c>
      <c r="Z30" s="4">
        <f t="shared" si="6"/>
        <v>113.70296214259328</v>
      </c>
      <c r="AA30" s="4">
        <f t="shared" si="7"/>
        <v>84.666460781715003</v>
      </c>
      <c r="AB30" s="4">
        <f t="shared" si="8"/>
        <v>148.78416750447607</v>
      </c>
      <c r="AC30" s="4">
        <f t="shared" si="9"/>
        <v>81.596351560051403</v>
      </c>
      <c r="AD30" s="4">
        <f t="shared" si="10"/>
        <v>116.11674211757752</v>
      </c>
      <c r="AE30" s="4">
        <f t="shared" si="11"/>
        <v>77.914503074610963</v>
      </c>
      <c r="AF30" s="4">
        <f t="shared" si="12"/>
        <v>99.392918258797494</v>
      </c>
      <c r="AG30" s="4">
        <f t="shared" si="50"/>
        <v>71.053629605238086</v>
      </c>
      <c r="AH30" s="4">
        <f t="shared" si="13"/>
        <v>120.45595460582263</v>
      </c>
      <c r="AI30" s="4">
        <f t="shared" si="14"/>
        <v>77.628711762422483</v>
      </c>
      <c r="AJ30" s="4">
        <f t="shared" si="15"/>
        <v>74.960602985835166</v>
      </c>
      <c r="AK30" s="4">
        <f t="shared" si="16"/>
        <v>92.332274130590619</v>
      </c>
      <c r="AL30" s="4">
        <f t="shared" si="17"/>
        <v>113.77424708606075</v>
      </c>
      <c r="AM30" s="4">
        <f t="shared" si="18"/>
        <v>78.965744542526537</v>
      </c>
      <c r="AN30" s="4">
        <f t="shared" si="19"/>
        <v>121.05800799616685</v>
      </c>
      <c r="CH30" s="5">
        <v>1</v>
      </c>
      <c r="CI30" s="5">
        <v>2</v>
      </c>
      <c r="CJ30" s="5">
        <v>3</v>
      </c>
      <c r="CK30" s="5">
        <v>4</v>
      </c>
      <c r="CL30" s="5">
        <v>5</v>
      </c>
      <c r="CM30" s="5">
        <v>6</v>
      </c>
      <c r="CN30" s="5">
        <v>7</v>
      </c>
      <c r="CO30" s="5">
        <v>8</v>
      </c>
      <c r="CP30" s="5">
        <v>9</v>
      </c>
      <c r="DO30" s="5">
        <v>210</v>
      </c>
      <c r="DP30" s="29">
        <f t="shared" si="38"/>
        <v>3.6651914291880923</v>
      </c>
      <c r="DQ30" s="29">
        <f t="shared" si="39"/>
        <v>0.1412936748699318</v>
      </c>
      <c r="DR30" s="29">
        <f t="shared" si="40"/>
        <v>6.5927540568992207</v>
      </c>
      <c r="DS30" s="29">
        <f t="shared" si="41"/>
        <v>2.0793646552623919</v>
      </c>
      <c r="DT30" s="29">
        <f t="shared" si="42"/>
        <v>5.3266682529077167</v>
      </c>
      <c r="DU30" s="29">
        <f t="shared" si="43"/>
        <v>-0.63170161805190839</v>
      </c>
      <c r="DV30" s="29">
        <f t="shared" si="44"/>
        <v>1.1752238635889483</v>
      </c>
      <c r="DW30" s="29">
        <f t="shared" si="45"/>
        <v>2.0741642334628594</v>
      </c>
      <c r="DX30" s="29">
        <f t="shared" si="46"/>
        <v>-1.1661826522339531</v>
      </c>
      <c r="DY30" s="29">
        <f t="shared" si="47"/>
        <v>-1.3178501607154955</v>
      </c>
      <c r="EA30" s="2">
        <f t="shared" si="2"/>
        <v>114.27373430598971</v>
      </c>
      <c r="EB30" s="34">
        <f>EA30*COS(DP30)</f>
        <v>-98.963956894300381</v>
      </c>
      <c r="EC30" s="34">
        <f>(EA30*SIN(DP30))*(-1)</f>
        <v>57.136867152994867</v>
      </c>
    </row>
    <row r="31" spans="1:133">
      <c r="A31">
        <v>23</v>
      </c>
      <c r="B31" s="5">
        <f t="shared" si="70"/>
        <v>-13.5</v>
      </c>
      <c r="C31" s="5">
        <f t="shared" si="70"/>
        <v>116.78</v>
      </c>
      <c r="D31" s="5">
        <f t="shared" ref="D31:S31" si="75">D246-D$325</f>
        <v>10.900000000000006</v>
      </c>
      <c r="E31" s="5">
        <f t="shared" si="75"/>
        <v>120.44</v>
      </c>
      <c r="F31" s="5">
        <f t="shared" si="75"/>
        <v>4.8300000000000125</v>
      </c>
      <c r="G31" s="5">
        <f t="shared" si="75"/>
        <v>149.13999999999999</v>
      </c>
      <c r="H31" s="5">
        <f t="shared" si="75"/>
        <v>8.9699999999999989</v>
      </c>
      <c r="I31" s="5">
        <f t="shared" si="75"/>
        <v>118.87</v>
      </c>
      <c r="J31" s="5">
        <f t="shared" si="75"/>
        <v>12.810000000000002</v>
      </c>
      <c r="K31" s="5">
        <f t="shared" si="75"/>
        <v>105.19</v>
      </c>
      <c r="L31" s="5">
        <f t="shared" si="75"/>
        <v>33.110000000000014</v>
      </c>
      <c r="M31" s="5">
        <f t="shared" si="75"/>
        <v>120.93</v>
      </c>
      <c r="N31" s="5">
        <f t="shared" si="75"/>
        <v>8.0600000000000023</v>
      </c>
      <c r="O31" s="5">
        <f t="shared" si="75"/>
        <v>71.22</v>
      </c>
      <c r="P31" s="5">
        <f t="shared" si="75"/>
        <v>-14.629999999999995</v>
      </c>
      <c r="Q31" s="5">
        <f t="shared" si="75"/>
        <v>121.68</v>
      </c>
      <c r="R31" s="5">
        <f t="shared" si="75"/>
        <v>14.169999999999987</v>
      </c>
      <c r="S31" s="5">
        <f t="shared" si="75"/>
        <v>123.82</v>
      </c>
      <c r="V31">
        <v>23</v>
      </c>
      <c r="W31" s="4">
        <f t="shared" si="74"/>
        <v>96.594235171204048</v>
      </c>
      <c r="X31" s="4">
        <f t="shared" si="4"/>
        <v>117.55772369351152</v>
      </c>
      <c r="Y31" s="4">
        <f t="shared" si="5"/>
        <v>84.828734072524469</v>
      </c>
      <c r="Z31" s="4">
        <f t="shared" si="6"/>
        <v>120.93222730107966</v>
      </c>
      <c r="AA31" s="4">
        <f t="shared" si="7"/>
        <v>88.145085657074432</v>
      </c>
      <c r="AB31" s="4">
        <f t="shared" si="8"/>
        <v>149.21819091518299</v>
      </c>
      <c r="AC31" s="4">
        <f t="shared" si="9"/>
        <v>85.684605483747987</v>
      </c>
      <c r="AD31" s="4">
        <f t="shared" si="10"/>
        <v>119.20796030467093</v>
      </c>
      <c r="AE31" s="4">
        <f t="shared" si="11"/>
        <v>83.056729629466318</v>
      </c>
      <c r="AF31" s="4">
        <f t="shared" si="12"/>
        <v>105.96712792182301</v>
      </c>
      <c r="AG31" s="4">
        <f t="shared" si="50"/>
        <v>74.687968694358148</v>
      </c>
      <c r="AH31" s="4">
        <f t="shared" si="13"/>
        <v>125.38076806272963</v>
      </c>
      <c r="AI31" s="4">
        <f t="shared" si="14"/>
        <v>83.543281807827128</v>
      </c>
      <c r="AJ31" s="4">
        <f t="shared" si="15"/>
        <v>71.674625914614992</v>
      </c>
      <c r="AK31" s="4">
        <f t="shared" si="16"/>
        <v>96.855955996176192</v>
      </c>
      <c r="AL31" s="4">
        <f t="shared" si="17"/>
        <v>122.55635152859276</v>
      </c>
      <c r="AM31" s="4">
        <f t="shared" si="18"/>
        <v>83.471454546892176</v>
      </c>
      <c r="AN31" s="4">
        <f t="shared" si="19"/>
        <v>124.62817217627801</v>
      </c>
      <c r="AR31" s="221" t="s">
        <v>387</v>
      </c>
      <c r="AS31" s="221"/>
      <c r="AT31" s="221" t="s">
        <v>387</v>
      </c>
      <c r="AU31" s="221"/>
      <c r="AV31" s="221" t="s">
        <v>387</v>
      </c>
      <c r="AW31" s="221"/>
      <c r="AX31" s="221" t="s">
        <v>387</v>
      </c>
      <c r="AY31" s="221"/>
      <c r="AZ31" s="221" t="s">
        <v>387</v>
      </c>
      <c r="BA31" s="221"/>
      <c r="BB31" s="221" t="s">
        <v>387</v>
      </c>
      <c r="BC31" s="221"/>
      <c r="BD31" s="221" t="s">
        <v>313</v>
      </c>
      <c r="BE31" s="221"/>
      <c r="BF31" s="221" t="s">
        <v>315</v>
      </c>
      <c r="BG31" s="221"/>
      <c r="BH31" s="221" t="s">
        <v>85</v>
      </c>
      <c r="BI31" s="221"/>
      <c r="BM31" s="221" t="s">
        <v>387</v>
      </c>
      <c r="BN31" s="221"/>
      <c r="BO31" s="221" t="s">
        <v>387</v>
      </c>
      <c r="BP31" s="221"/>
      <c r="BQ31" s="221" t="s">
        <v>387</v>
      </c>
      <c r="BR31" s="221"/>
      <c r="BS31" s="221" t="s">
        <v>387</v>
      </c>
      <c r="BT31" s="221"/>
      <c r="BU31" s="221" t="s">
        <v>387</v>
      </c>
      <c r="BV31" s="221"/>
      <c r="BW31" s="221" t="s">
        <v>387</v>
      </c>
      <c r="BX31" s="221"/>
      <c r="BY31" s="221" t="s">
        <v>313</v>
      </c>
      <c r="BZ31" s="221"/>
      <c r="CA31" s="221" t="s">
        <v>315</v>
      </c>
      <c r="CB31" s="221"/>
      <c r="CC31" s="221" t="s">
        <v>85</v>
      </c>
      <c r="CD31" s="221"/>
      <c r="DO31" s="5">
        <v>220</v>
      </c>
      <c r="DP31" s="29">
        <f t="shared" si="38"/>
        <v>3.839724354387525</v>
      </c>
      <c r="DQ31" s="29">
        <f t="shared" si="39"/>
        <v>5.7343695066652503E-2</v>
      </c>
      <c r="DR31" s="29">
        <f t="shared" si="40"/>
        <v>5.1190560432638632</v>
      </c>
      <c r="DS31" s="29">
        <f t="shared" si="41"/>
        <v>8.8225573731750888</v>
      </c>
      <c r="DT31" s="29">
        <f t="shared" si="42"/>
        <v>5.6037305101231327</v>
      </c>
      <c r="DU31" s="29">
        <f t="shared" si="43"/>
        <v>-2.8014229856001198</v>
      </c>
      <c r="DV31" s="29">
        <f t="shared" si="44"/>
        <v>0.39709852203274382</v>
      </c>
      <c r="DW31" s="29">
        <f t="shared" si="45"/>
        <v>0.76589207596611153</v>
      </c>
      <c r="DX31" s="29">
        <f t="shared" si="46"/>
        <v>-0.64942937922576849</v>
      </c>
      <c r="DY31" s="29">
        <f t="shared" si="47"/>
        <v>1.4281886861757926E-2</v>
      </c>
      <c r="EA31" s="2">
        <f t="shared" si="2"/>
        <v>117.32910774166346</v>
      </c>
      <c r="EB31" s="34">
        <f>EA31*COS(DP31)</f>
        <v>-89.879311001609153</v>
      </c>
      <c r="EC31" s="34">
        <f t="shared" si="48"/>
        <v>75.417696711918282</v>
      </c>
    </row>
    <row r="32" spans="1:133" ht="13" thickBot="1">
      <c r="A32">
        <v>24</v>
      </c>
      <c r="B32" s="5">
        <f t="shared" si="70"/>
        <v>-21.5</v>
      </c>
      <c r="C32" s="5">
        <f t="shared" si="70"/>
        <v>118.78</v>
      </c>
      <c r="D32" s="5">
        <f t="shared" ref="D32:S32" si="76">D247-D$325</f>
        <v>3.9000000000000057</v>
      </c>
      <c r="E32" s="5">
        <f t="shared" si="76"/>
        <v>122.44</v>
      </c>
      <c r="F32" s="5">
        <f t="shared" si="76"/>
        <v>-4.1699999999999875</v>
      </c>
      <c r="G32" s="5">
        <f t="shared" si="76"/>
        <v>152.13999999999999</v>
      </c>
      <c r="H32" s="5">
        <f t="shared" si="76"/>
        <v>0.96999999999999886</v>
      </c>
      <c r="I32" s="5">
        <f t="shared" si="76"/>
        <v>121.87</v>
      </c>
      <c r="J32" s="5">
        <f t="shared" si="76"/>
        <v>4.8100000000000023</v>
      </c>
      <c r="K32" s="5">
        <f t="shared" si="76"/>
        <v>110.19</v>
      </c>
      <c r="L32" s="5">
        <f t="shared" si="76"/>
        <v>25.110000000000014</v>
      </c>
      <c r="M32" s="5">
        <f t="shared" si="76"/>
        <v>127.93</v>
      </c>
      <c r="N32" s="5">
        <f t="shared" si="76"/>
        <v>5.0600000000000023</v>
      </c>
      <c r="O32" s="5">
        <f t="shared" si="76"/>
        <v>73.22</v>
      </c>
      <c r="P32" s="5">
        <f t="shared" si="76"/>
        <v>-22.629999999999995</v>
      </c>
      <c r="Q32" s="5">
        <f t="shared" si="76"/>
        <v>129.68</v>
      </c>
      <c r="R32" s="5">
        <f t="shared" si="76"/>
        <v>6.1699999999999875</v>
      </c>
      <c r="S32" s="5">
        <f t="shared" si="76"/>
        <v>127.82</v>
      </c>
      <c r="V32">
        <v>24</v>
      </c>
      <c r="W32" s="4">
        <f t="shared" si="74"/>
        <v>100.25984468021326</v>
      </c>
      <c r="X32" s="4">
        <f t="shared" si="4"/>
        <v>120.71014207596643</v>
      </c>
      <c r="Y32" s="4">
        <f t="shared" si="5"/>
        <v>88.175612412439747</v>
      </c>
      <c r="Z32" s="4">
        <f t="shared" si="6"/>
        <v>122.50209630859383</v>
      </c>
      <c r="AA32" s="4">
        <f t="shared" si="7"/>
        <v>91.57002495735388</v>
      </c>
      <c r="AB32" s="4">
        <f t="shared" si="8"/>
        <v>152.19713696387325</v>
      </c>
      <c r="AC32" s="4">
        <f t="shared" si="9"/>
        <v>89.543975280507297</v>
      </c>
      <c r="AD32" s="4">
        <f t="shared" si="10"/>
        <v>121.87386019979839</v>
      </c>
      <c r="AE32" s="4">
        <f t="shared" si="11"/>
        <v>87.500518619705886</v>
      </c>
      <c r="AF32" s="4">
        <f t="shared" si="12"/>
        <v>110.29493279385051</v>
      </c>
      <c r="AG32" s="4">
        <f t="shared" si="50"/>
        <v>78.895199261647804</v>
      </c>
      <c r="AH32" s="4">
        <f t="shared" si="13"/>
        <v>130.37099754163117</v>
      </c>
      <c r="AI32" s="4">
        <f t="shared" si="14"/>
        <v>86.046757181442572</v>
      </c>
      <c r="AJ32" s="4">
        <f t="shared" si="15"/>
        <v>73.394631956295001</v>
      </c>
      <c r="AK32" s="4">
        <f t="shared" si="16"/>
        <v>99.898806695301758</v>
      </c>
      <c r="AL32" s="4">
        <f t="shared" si="17"/>
        <v>131.63973298362467</v>
      </c>
      <c r="AM32" s="4">
        <f t="shared" si="18"/>
        <v>87.236420208630648</v>
      </c>
      <c r="AN32" s="4">
        <f t="shared" si="19"/>
        <v>127.96882940778977</v>
      </c>
      <c r="AR32" s="220" t="s">
        <v>389</v>
      </c>
      <c r="AS32" s="220"/>
      <c r="AT32" s="220" t="s">
        <v>390</v>
      </c>
      <c r="AU32" s="220"/>
      <c r="AV32" s="220" t="s">
        <v>391</v>
      </c>
      <c r="AW32" s="220"/>
      <c r="AX32" s="220" t="s">
        <v>392</v>
      </c>
      <c r="AY32" s="220"/>
      <c r="AZ32" s="220" t="s">
        <v>311</v>
      </c>
      <c r="BA32" s="220"/>
      <c r="BB32" s="220" t="s">
        <v>312</v>
      </c>
      <c r="BC32" s="220"/>
      <c r="BD32" s="220" t="s">
        <v>314</v>
      </c>
      <c r="BE32" s="220"/>
      <c r="BF32" s="220" t="s">
        <v>84</v>
      </c>
      <c r="BG32" s="220"/>
      <c r="BH32" s="220" t="s">
        <v>86</v>
      </c>
      <c r="BI32" s="220"/>
      <c r="BL32" s="199" t="s">
        <v>96</v>
      </c>
      <c r="BM32" s="220" t="s">
        <v>389</v>
      </c>
      <c r="BN32" s="220"/>
      <c r="BO32" s="220" t="s">
        <v>390</v>
      </c>
      <c r="BP32" s="220"/>
      <c r="BQ32" s="220" t="s">
        <v>391</v>
      </c>
      <c r="BR32" s="220"/>
      <c r="BS32" s="220" t="s">
        <v>392</v>
      </c>
      <c r="BT32" s="220"/>
      <c r="BU32" s="220" t="s">
        <v>311</v>
      </c>
      <c r="BV32" s="220"/>
      <c r="BW32" s="220" t="s">
        <v>312</v>
      </c>
      <c r="BX32" s="220"/>
      <c r="BY32" s="220" t="s">
        <v>314</v>
      </c>
      <c r="BZ32" s="220"/>
      <c r="CA32" s="220" t="s">
        <v>84</v>
      </c>
      <c r="CB32" s="220"/>
      <c r="CC32" s="220" t="s">
        <v>86</v>
      </c>
      <c r="CD32" s="220"/>
      <c r="CG32" s="153" t="s">
        <v>148</v>
      </c>
      <c r="CH32" s="29">
        <f>ATAN2(BM29,BN29)*(180/PI())</f>
        <v>-136.69562372198877</v>
      </c>
      <c r="CI32" s="29">
        <f>ATAN2(BM80,BN80)*(180/PI())</f>
        <v>-34.487668351512717</v>
      </c>
      <c r="CJ32" s="29">
        <f>ATAN2(BM131,BN131)*(180/PI())</f>
        <v>8.4223331771990964</v>
      </c>
      <c r="CK32" s="29">
        <f>ATAN2(BM182,BN182)*(180/PI())</f>
        <v>-143.98379950245911</v>
      </c>
      <c r="CL32" s="29">
        <f>ATAN2(BM233,BN233)*(180/PI())</f>
        <v>131.4211351256599</v>
      </c>
      <c r="CM32" s="29">
        <f>ATAN2(BM284,BN284)*(180/PI())</f>
        <v>-169.39770283977077</v>
      </c>
      <c r="CN32" s="29">
        <f>ATAN2(BM335,BN335)*(180/PI())</f>
        <v>-31.660022345373083</v>
      </c>
      <c r="CO32" s="29">
        <f>ATAN2(BM386,BN386)*(180/PI())</f>
        <v>-81.263432565886546</v>
      </c>
      <c r="CP32" s="29">
        <f>ATAN2(BM437,BN437)*(180/PI())</f>
        <v>90.620905040809404</v>
      </c>
      <c r="DO32" s="5">
        <v>230</v>
      </c>
      <c r="DP32" s="29">
        <f t="shared" si="38"/>
        <v>4.0142572795869578</v>
      </c>
      <c r="DQ32" s="29">
        <f t="shared" si="39"/>
        <v>-2.8348643893917211E-2</v>
      </c>
      <c r="DR32" s="29">
        <f t="shared" si="40"/>
        <v>3.027924321589905</v>
      </c>
      <c r="DS32" s="29">
        <f t="shared" si="41"/>
        <v>13.201752967768279</v>
      </c>
      <c r="DT32" s="29">
        <f t="shared" si="42"/>
        <v>3.258744983124493</v>
      </c>
      <c r="DU32" s="29">
        <f t="shared" si="43"/>
        <v>-2.969738351217762</v>
      </c>
      <c r="DV32" s="29">
        <f t="shared" si="44"/>
        <v>-0.7781253415562035</v>
      </c>
      <c r="DW32" s="29">
        <f t="shared" si="45"/>
        <v>-1.5502631982750152</v>
      </c>
      <c r="DX32" s="29">
        <f t="shared" si="46"/>
        <v>0.94063819578211005</v>
      </c>
      <c r="DY32" s="29">
        <f t="shared" si="47"/>
        <v>1.3178501607154955</v>
      </c>
      <c r="EA32" s="2">
        <f t="shared" si="2"/>
        <v>116.42043509403739</v>
      </c>
      <c r="EB32" s="34">
        <f t="shared" ref="EB32:EB45" si="77">EA32*COS(DP32)</f>
        <v>-74.83361319276321</v>
      </c>
      <c r="EC32" s="34">
        <f t="shared" si="48"/>
        <v>89.183227369280985</v>
      </c>
    </row>
    <row r="33" spans="1:133">
      <c r="A33">
        <v>25</v>
      </c>
      <c r="B33" s="5">
        <f t="shared" si="70"/>
        <v>-29.5</v>
      </c>
      <c r="C33" s="5">
        <f t="shared" si="70"/>
        <v>119.78</v>
      </c>
      <c r="D33" s="5">
        <f t="shared" ref="D33:S33" si="78">D248-D$325</f>
        <v>-4.0999999999999943</v>
      </c>
      <c r="E33" s="5">
        <f t="shared" si="78"/>
        <v>126.44</v>
      </c>
      <c r="F33" s="5">
        <f t="shared" si="78"/>
        <v>-14.169999999999987</v>
      </c>
      <c r="G33" s="5">
        <f t="shared" si="78"/>
        <v>154.13999999999999</v>
      </c>
      <c r="H33" s="5">
        <f t="shared" si="78"/>
        <v>-7.0300000000000011</v>
      </c>
      <c r="I33" s="5">
        <f t="shared" si="78"/>
        <v>124.87</v>
      </c>
      <c r="J33" s="5">
        <f t="shared" si="78"/>
        <v>-3.1899999999999977</v>
      </c>
      <c r="K33" s="5">
        <f t="shared" si="78"/>
        <v>116.19</v>
      </c>
      <c r="L33" s="5">
        <f t="shared" si="78"/>
        <v>16.110000000000014</v>
      </c>
      <c r="M33" s="5">
        <f t="shared" si="78"/>
        <v>133.93</v>
      </c>
      <c r="N33" s="5">
        <f t="shared" si="78"/>
        <v>1.0600000000000023</v>
      </c>
      <c r="O33" s="5">
        <f t="shared" si="78"/>
        <v>79.22</v>
      </c>
      <c r="P33" s="5">
        <f t="shared" si="78"/>
        <v>-32.629999999999995</v>
      </c>
      <c r="Q33" s="5">
        <f t="shared" si="78"/>
        <v>132.68</v>
      </c>
      <c r="R33" s="5">
        <f t="shared" si="78"/>
        <v>-2.8300000000000125</v>
      </c>
      <c r="S33" s="5">
        <f t="shared" si="78"/>
        <v>131.82</v>
      </c>
      <c r="V33">
        <v>25</v>
      </c>
      <c r="W33" s="4">
        <f t="shared" si="74"/>
        <v>103.83572820865422</v>
      </c>
      <c r="X33" s="4">
        <f t="shared" si="4"/>
        <v>123.35922502999117</v>
      </c>
      <c r="Y33" s="4">
        <f t="shared" si="5"/>
        <v>91.857247809287983</v>
      </c>
      <c r="Z33" s="4">
        <f t="shared" si="6"/>
        <v>126.50645675221482</v>
      </c>
      <c r="AA33" s="4">
        <f t="shared" si="7"/>
        <v>95.252404625680072</v>
      </c>
      <c r="AB33" s="4">
        <f t="shared" si="8"/>
        <v>154.78994960913965</v>
      </c>
      <c r="AC33" s="4">
        <f t="shared" si="9"/>
        <v>93.222267853782995</v>
      </c>
      <c r="AD33" s="4">
        <f t="shared" si="10"/>
        <v>125.06773284904465</v>
      </c>
      <c r="AE33" s="4">
        <f t="shared" si="11"/>
        <v>91.572662310056927</v>
      </c>
      <c r="AF33" s="4">
        <f t="shared" si="12"/>
        <v>116.2337825247032</v>
      </c>
      <c r="AG33" s="4">
        <f t="shared" si="50"/>
        <v>83.141032666758349</v>
      </c>
      <c r="AH33" s="4">
        <f t="shared" si="13"/>
        <v>134.89542987069652</v>
      </c>
      <c r="AI33" s="4">
        <f t="shared" si="14"/>
        <v>89.23340189140103</v>
      </c>
      <c r="AJ33" s="4">
        <f t="shared" si="15"/>
        <v>79.227091326136673</v>
      </c>
      <c r="AK33" s="4">
        <f t="shared" si="16"/>
        <v>103.8165607177921</v>
      </c>
      <c r="AL33" s="4">
        <f t="shared" si="17"/>
        <v>136.63344868662284</v>
      </c>
      <c r="AM33" s="4">
        <f t="shared" si="18"/>
        <v>91.229875220092325</v>
      </c>
      <c r="AN33" s="4">
        <f t="shared" si="19"/>
        <v>131.85037466765121</v>
      </c>
      <c r="AR33" s="197" t="s">
        <v>89</v>
      </c>
      <c r="AS33" s="197" t="s">
        <v>88</v>
      </c>
      <c r="AT33" s="197" t="s">
        <v>89</v>
      </c>
      <c r="AU33" s="197" t="s">
        <v>88</v>
      </c>
      <c r="AV33" s="197" t="s">
        <v>89</v>
      </c>
      <c r="AW33" s="197" t="s">
        <v>88</v>
      </c>
      <c r="AX33" s="197" t="s">
        <v>89</v>
      </c>
      <c r="AY33" s="197" t="s">
        <v>88</v>
      </c>
      <c r="AZ33" s="197" t="s">
        <v>89</v>
      </c>
      <c r="BA33" s="197" t="s">
        <v>88</v>
      </c>
      <c r="BB33" s="197" t="s">
        <v>89</v>
      </c>
      <c r="BC33" s="197" t="s">
        <v>88</v>
      </c>
      <c r="BD33" s="197" t="s">
        <v>89</v>
      </c>
      <c r="BE33" s="197" t="s">
        <v>88</v>
      </c>
      <c r="BF33" s="197" t="s">
        <v>89</v>
      </c>
      <c r="BG33" s="197" t="s">
        <v>88</v>
      </c>
      <c r="BH33" s="197" t="s">
        <v>89</v>
      </c>
      <c r="BI33" s="197" t="s">
        <v>88</v>
      </c>
      <c r="BL33" s="200">
        <v>1</v>
      </c>
      <c r="BM33" s="197" t="s">
        <v>94</v>
      </c>
      <c r="BN33" s="197" t="s">
        <v>95</v>
      </c>
      <c r="BO33" s="197" t="s">
        <v>94</v>
      </c>
      <c r="BP33" s="197" t="s">
        <v>95</v>
      </c>
      <c r="BQ33" s="197" t="s">
        <v>94</v>
      </c>
      <c r="BR33" s="197" t="s">
        <v>95</v>
      </c>
      <c r="BS33" s="197" t="s">
        <v>94</v>
      </c>
      <c r="BT33" s="197" t="s">
        <v>95</v>
      </c>
      <c r="BU33" s="197" t="s">
        <v>94</v>
      </c>
      <c r="BV33" s="197" t="s">
        <v>95</v>
      </c>
      <c r="BW33" s="197" t="s">
        <v>94</v>
      </c>
      <c r="BX33" s="197" t="s">
        <v>95</v>
      </c>
      <c r="BY33" s="197" t="s">
        <v>94</v>
      </c>
      <c r="BZ33" s="197" t="s">
        <v>95</v>
      </c>
      <c r="CA33" s="197" t="s">
        <v>94</v>
      </c>
      <c r="CB33" s="197" t="s">
        <v>95</v>
      </c>
      <c r="CC33" s="197" t="s">
        <v>94</v>
      </c>
      <c r="CD33" s="197" t="s">
        <v>95</v>
      </c>
      <c r="CG33" s="153" t="s">
        <v>149</v>
      </c>
      <c r="CH33" s="29">
        <f>ATAN2(BO29,BP29)*(180/PI())</f>
        <v>152.22753066221793</v>
      </c>
      <c r="CI33" s="29">
        <f>ATAN2(BO80,BP80)*(180/PI())</f>
        <v>-7.8998393364114285</v>
      </c>
      <c r="CJ33" s="29">
        <f>ATAN2(BO131,BP131)*(180/PI())</f>
        <v>-24.793441683909816</v>
      </c>
      <c r="CK33" s="29">
        <f>ATAN2(BO182,BP182)*(180/PI())</f>
        <v>25.267715406042829</v>
      </c>
      <c r="CL33" s="29">
        <f>ATAN2(BO233,BP233)*(180/PI())</f>
        <v>-176.40886568933846</v>
      </c>
      <c r="CM33" s="29">
        <f>ATAN2(BO284,BP284)*(180/PI())</f>
        <v>107.42953962235764</v>
      </c>
      <c r="CN33" s="29">
        <f>ATAN2(BO335,BP335)*(180/PI())</f>
        <v>-51.041857362268566</v>
      </c>
      <c r="CO33" s="29">
        <f>ATAN2(BO386,BP386)*(180/PI())</f>
        <v>-76.43142286997535</v>
      </c>
      <c r="CP33" s="29">
        <f>ATAN2(BO437,BP437)*(180/PI())</f>
        <v>-15.492791036215532</v>
      </c>
      <c r="DO33" s="5">
        <v>240</v>
      </c>
      <c r="DP33" s="29">
        <f t="shared" si="38"/>
        <v>4.1887902047863905</v>
      </c>
      <c r="DQ33" s="29">
        <f t="shared" si="39"/>
        <v>-0.11317962365487623</v>
      </c>
      <c r="DR33" s="29">
        <f t="shared" si="40"/>
        <v>0.57158023932856095</v>
      </c>
      <c r="DS33" s="29">
        <f t="shared" si="41"/>
        <v>14.04354951597279</v>
      </c>
      <c r="DT33" s="29">
        <f t="shared" si="42"/>
        <v>-0.61104353839439751</v>
      </c>
      <c r="DU33" s="29">
        <f t="shared" si="43"/>
        <v>-1.0163990467473094</v>
      </c>
      <c r="DV33" s="29">
        <f t="shared" si="44"/>
        <v>-1.1752238635889491</v>
      </c>
      <c r="DW33" s="29">
        <f t="shared" si="45"/>
        <v>-1.826334558499173</v>
      </c>
      <c r="DX33" s="29">
        <f t="shared" si="46"/>
        <v>0.97610959630871685</v>
      </c>
      <c r="DY33" s="29">
        <f t="shared" si="47"/>
        <v>-1.4281886861753081E-2</v>
      </c>
      <c r="EA33" s="2">
        <f t="shared" si="2"/>
        <v>110.83477683386361</v>
      </c>
      <c r="EB33" s="34">
        <f t="shared" si="77"/>
        <v>-55.417388416931857</v>
      </c>
      <c r="EC33" s="34">
        <f t="shared" si="48"/>
        <v>95.985732360904848</v>
      </c>
    </row>
    <row r="34" spans="1:133">
      <c r="A34">
        <v>26</v>
      </c>
      <c r="B34" s="5">
        <f t="shared" si="70"/>
        <v>-37.5</v>
      </c>
      <c r="C34" s="5">
        <f t="shared" si="70"/>
        <v>119.78</v>
      </c>
      <c r="D34" s="5">
        <f t="shared" ref="D34:S34" si="79">D249-D$325</f>
        <v>-14.099999999999994</v>
      </c>
      <c r="E34" s="5">
        <f t="shared" si="79"/>
        <v>127.44</v>
      </c>
      <c r="F34" s="5">
        <f t="shared" si="79"/>
        <v>-23.169999999999987</v>
      </c>
      <c r="G34" s="5">
        <f t="shared" si="79"/>
        <v>154.13999999999999</v>
      </c>
      <c r="H34" s="5">
        <f t="shared" si="79"/>
        <v>-15.030000000000001</v>
      </c>
      <c r="I34" s="5">
        <f t="shared" si="79"/>
        <v>125.87</v>
      </c>
      <c r="J34" s="5">
        <f t="shared" si="79"/>
        <v>-12.189999999999998</v>
      </c>
      <c r="K34" s="5">
        <f t="shared" si="79"/>
        <v>122.19</v>
      </c>
      <c r="L34" s="5">
        <f t="shared" si="79"/>
        <v>8.1100000000000136</v>
      </c>
      <c r="M34" s="5">
        <f t="shared" si="79"/>
        <v>138.93</v>
      </c>
      <c r="N34" s="5">
        <f t="shared" si="79"/>
        <v>-5.9399999999999977</v>
      </c>
      <c r="O34" s="5">
        <f t="shared" si="79"/>
        <v>85.22</v>
      </c>
      <c r="P34" s="5">
        <f t="shared" si="79"/>
        <v>-41.629999999999995</v>
      </c>
      <c r="Q34" s="5">
        <f t="shared" si="79"/>
        <v>134.68</v>
      </c>
      <c r="R34" s="5">
        <f t="shared" si="79"/>
        <v>-11.830000000000013</v>
      </c>
      <c r="S34" s="5">
        <f t="shared" si="79"/>
        <v>134.82</v>
      </c>
      <c r="V34">
        <v>26</v>
      </c>
      <c r="W34" s="4">
        <f t="shared" si="74"/>
        <v>107.38397993608449</v>
      </c>
      <c r="X34" s="4">
        <f t="shared" si="4"/>
        <v>125.51294116544318</v>
      </c>
      <c r="Y34" s="4">
        <f t="shared" si="5"/>
        <v>96.313543925206233</v>
      </c>
      <c r="Z34" s="4">
        <f t="shared" si="6"/>
        <v>128.21764153188906</v>
      </c>
      <c r="AA34" s="4">
        <f t="shared" si="7"/>
        <v>98.54857790065364</v>
      </c>
      <c r="AB34" s="4">
        <f t="shared" si="8"/>
        <v>155.87170525788187</v>
      </c>
      <c r="AC34" s="4">
        <f t="shared" si="9"/>
        <v>96.809385104372609</v>
      </c>
      <c r="AD34" s="4">
        <f t="shared" si="10"/>
        <v>126.76418184960609</v>
      </c>
      <c r="AE34" s="4">
        <f t="shared" si="11"/>
        <v>95.69712914722912</v>
      </c>
      <c r="AF34" s="4">
        <f t="shared" si="12"/>
        <v>122.79654799708338</v>
      </c>
      <c r="AG34" s="4">
        <f t="shared" si="50"/>
        <v>86.659166160359135</v>
      </c>
      <c r="AH34" s="4">
        <f t="shared" si="13"/>
        <v>139.1665081835425</v>
      </c>
      <c r="AI34" s="4">
        <f t="shared" si="14"/>
        <v>93.987178730846736</v>
      </c>
      <c r="AJ34" s="4">
        <f t="shared" si="15"/>
        <v>85.426763956034293</v>
      </c>
      <c r="AK34" s="4">
        <f t="shared" si="16"/>
        <v>107.17653905015932</v>
      </c>
      <c r="AL34" s="4">
        <f t="shared" si="17"/>
        <v>140.96722775170122</v>
      </c>
      <c r="AM34" s="4">
        <f t="shared" si="18"/>
        <v>95.01466751079613</v>
      </c>
      <c r="AN34" s="4">
        <f t="shared" si="19"/>
        <v>135.3380260680641</v>
      </c>
      <c r="AQ34">
        <v>1</v>
      </c>
      <c r="AR34" s="4">
        <v>0</v>
      </c>
      <c r="AS34" s="4">
        <v>173.347016703489</v>
      </c>
      <c r="AT34" s="4">
        <v>0</v>
      </c>
      <c r="AU34" s="4">
        <v>136.34272441168201</v>
      </c>
      <c r="AV34" s="4">
        <v>0</v>
      </c>
      <c r="AW34" s="4">
        <v>147.29811438032701</v>
      </c>
      <c r="AX34" s="4">
        <v>0</v>
      </c>
      <c r="AY34" s="4">
        <v>134.480419764365</v>
      </c>
      <c r="AZ34" s="4">
        <v>0</v>
      </c>
      <c r="BA34" s="4">
        <v>151.141696761681</v>
      </c>
      <c r="BB34" s="4">
        <v>0</v>
      </c>
      <c r="BC34" s="4">
        <v>145.53111626040601</v>
      </c>
      <c r="BD34" s="4">
        <v>0</v>
      </c>
      <c r="BE34" s="4">
        <v>231.073779559689</v>
      </c>
      <c r="BF34" s="4">
        <v>0</v>
      </c>
      <c r="BG34" s="4">
        <v>153.59073735092201</v>
      </c>
      <c r="BH34" s="4">
        <v>0</v>
      </c>
      <c r="BI34" s="4">
        <v>160.49102778660199</v>
      </c>
      <c r="BL34" s="198">
        <v>1</v>
      </c>
      <c r="BM34" s="4">
        <f>2/$BL$52*COS($BL$33*(AR34*(PI()/180)))*AS34</f>
        <v>18.247054389840947</v>
      </c>
      <c r="BN34" s="4">
        <f>2/$BL$52*SIN($BL$33*(AR34*(PI()/180)))*AS34</f>
        <v>0</v>
      </c>
      <c r="BO34" s="4">
        <f>2/$BL$52*COS($BL$33*(AT34*(PI()/180)))*AU34</f>
        <v>14.351865727545475</v>
      </c>
      <c r="BP34" s="4">
        <f>2/$BL$52*SIN($BL$33*(AT34*(PI()/180)))*AU34</f>
        <v>0</v>
      </c>
      <c r="BQ34" s="4">
        <f>2/$BL$52*COS($BL$33*(AV34*(PI()/180)))*AW34</f>
        <v>15.505064671613368</v>
      </c>
      <c r="BR34" s="4">
        <f>2/$BL$52*SIN($BL$33*(AV34*(PI()/180)))*AW34</f>
        <v>0</v>
      </c>
      <c r="BS34" s="4">
        <f>2/$BL$52*COS($BL$33*(AX34*(PI()/180)))*AY34</f>
        <v>14.155833659406841</v>
      </c>
      <c r="BT34" s="4">
        <f>2/$BL$52*SIN($BL$33*(AX34*(PI()/180)))*AY34</f>
        <v>0</v>
      </c>
      <c r="BU34" s="4">
        <f>2/$BL$52*COS($BL$33*(AZ34*(PI()/180)))*BA34</f>
        <v>15.909652290703264</v>
      </c>
      <c r="BV34" s="4">
        <f>2/$BL$52*SIN($BL$33*(AZ34*(PI()/180)))*BA34</f>
        <v>0</v>
      </c>
      <c r="BW34" s="4">
        <f>2/$BL$52*COS($BL$33*(BB34*(PI()/180)))*BC34</f>
        <v>15.319064869516421</v>
      </c>
      <c r="BX34" s="4">
        <f>2/$BL$52*SIN($BL$33*(BB34*(PI()/180)))*BC34</f>
        <v>0</v>
      </c>
      <c r="BY34" s="4">
        <f>2/$BL$52*COS($BL$33*(BD34*(PI()/180)))*BE34</f>
        <v>24.323555743125155</v>
      </c>
      <c r="BZ34" s="4">
        <f>2/$BL$52*SIN($BL$33*(BD34*(PI()/180)))*BE34</f>
        <v>0</v>
      </c>
      <c r="CA34" s="4">
        <f>2/$BL$52*COS($BL$33*(BF34*(PI()/180)))*BG34</f>
        <v>16.167446036939157</v>
      </c>
      <c r="CB34" s="4">
        <f>2/$BL$52*SIN($BL$33*(BF34*(PI()/180)))*BG34</f>
        <v>0</v>
      </c>
      <c r="CC34" s="4">
        <f>2/$BL$52*COS($BL$33*(BH34*(PI()/180)))*BI34</f>
        <v>16.893792398589682</v>
      </c>
      <c r="CD34" s="4">
        <f>2/$BL$52*SIN($BL$33*(BH34*(PI()/180)))*BI34</f>
        <v>0</v>
      </c>
      <c r="CG34" s="153" t="s">
        <v>150</v>
      </c>
      <c r="CH34" s="29">
        <f>ATAN2(BQ29,BR29)*(180/PI())</f>
        <v>143.5465713763688</v>
      </c>
      <c r="CI34" s="29">
        <f>ATAN2(BQ80,BR80)*(180/PI())</f>
        <v>-55.832793212565349</v>
      </c>
      <c r="CJ34" s="29">
        <f>ATAN2(BQ131,BR131)*(180/PI())</f>
        <v>65.602492222210259</v>
      </c>
      <c r="CK34" s="29">
        <f>ATAN2(BQ182,BR182)*(180/PI())</f>
        <v>10.633473323437428</v>
      </c>
      <c r="CL34" s="29">
        <f>ATAN2(BQ233,BR233)*(180/PI())</f>
        <v>37.542294355791128</v>
      </c>
      <c r="CM34" s="29">
        <f>ATAN2(BQ284,BR284)*(180/PI())</f>
        <v>-121.31830799931264</v>
      </c>
      <c r="CN34" s="29">
        <f>ATAN2(BQ335,BR335)*(180/PI())</f>
        <v>-176.62373797721204</v>
      </c>
      <c r="CO34" s="29">
        <f>ATAN2(BQ386,BR386)*(180/PI())</f>
        <v>-154.65465825050273</v>
      </c>
      <c r="CP34" s="29">
        <f>ATAN2(BQ437,BR437)*(180/PI())</f>
        <v>-79.140434087249389</v>
      </c>
      <c r="DO34" s="5">
        <v>250</v>
      </c>
      <c r="DP34" s="29">
        <f t="shared" si="38"/>
        <v>4.3633231299858242</v>
      </c>
      <c r="DQ34" s="29">
        <f t="shared" si="39"/>
        <v>-0.19457169782273559</v>
      </c>
      <c r="DR34" s="29">
        <f t="shared" si="40"/>
        <v>-1.9537048554217458</v>
      </c>
      <c r="DS34" s="29">
        <f t="shared" si="41"/>
        <v>11.122388312505901</v>
      </c>
      <c r="DT34" s="29">
        <f t="shared" si="42"/>
        <v>-4.1949179973060806</v>
      </c>
      <c r="DU34" s="29">
        <f t="shared" si="43"/>
        <v>1.6630809237250137</v>
      </c>
      <c r="DV34" s="29">
        <f t="shared" si="44"/>
        <v>-0.39709852203274404</v>
      </c>
      <c r="DW34" s="29">
        <f t="shared" si="45"/>
        <v>0.30097678335800909</v>
      </c>
      <c r="DX34" s="29">
        <f t="shared" si="46"/>
        <v>-0.60163889057769138</v>
      </c>
      <c r="DY34" s="29">
        <f t="shared" si="47"/>
        <v>-1.3178501607154955</v>
      </c>
      <c r="EA34" s="2">
        <f t="shared" si="2"/>
        <v>104.42666389571244</v>
      </c>
      <c r="EB34" s="34">
        <f t="shared" si="77"/>
        <v>-35.716022552632985</v>
      </c>
      <c r="EC34" s="34">
        <f t="shared" si="48"/>
        <v>98.128965476091224</v>
      </c>
    </row>
    <row r="35" spans="1:133">
      <c r="A35">
        <v>27</v>
      </c>
      <c r="B35" s="5">
        <f t="shared" si="70"/>
        <v>-45.5</v>
      </c>
      <c r="C35" s="5">
        <f t="shared" si="70"/>
        <v>120.78</v>
      </c>
      <c r="D35" s="5">
        <f t="shared" ref="D35:S35" si="80">D250-D$325</f>
        <v>-23.099999999999994</v>
      </c>
      <c r="E35" s="5">
        <f t="shared" si="80"/>
        <v>129.44</v>
      </c>
      <c r="F35" s="5">
        <f t="shared" si="80"/>
        <v>-32.169999999999987</v>
      </c>
      <c r="G35" s="5">
        <f t="shared" si="80"/>
        <v>153.13999999999999</v>
      </c>
      <c r="H35" s="5">
        <f t="shared" si="80"/>
        <v>-24.03</v>
      </c>
      <c r="I35" s="5">
        <f t="shared" si="80"/>
        <v>126.87</v>
      </c>
      <c r="J35" s="5">
        <f t="shared" si="80"/>
        <v>-21.189999999999998</v>
      </c>
      <c r="K35" s="5">
        <f t="shared" si="80"/>
        <v>125.19</v>
      </c>
      <c r="L35" s="5">
        <f t="shared" si="80"/>
        <v>-0.88999999999998636</v>
      </c>
      <c r="M35" s="5">
        <f t="shared" si="80"/>
        <v>141.93</v>
      </c>
      <c r="N35" s="5">
        <f t="shared" si="80"/>
        <v>-11.939999999999998</v>
      </c>
      <c r="O35" s="5">
        <f t="shared" si="80"/>
        <v>90.22</v>
      </c>
      <c r="P35" s="5">
        <f t="shared" si="80"/>
        <v>-51.629999999999995</v>
      </c>
      <c r="Q35" s="5">
        <f t="shared" si="80"/>
        <v>135.68</v>
      </c>
      <c r="R35" s="5">
        <f t="shared" si="80"/>
        <v>-20.830000000000013</v>
      </c>
      <c r="S35" s="5">
        <f t="shared" si="80"/>
        <v>136.82</v>
      </c>
      <c r="V35">
        <v>27</v>
      </c>
      <c r="W35" s="4">
        <f t="shared" si="74"/>
        <v>110.64229485426584</v>
      </c>
      <c r="X35" s="4">
        <f t="shared" si="4"/>
        <v>129.06610089407675</v>
      </c>
      <c r="Y35" s="4">
        <f t="shared" si="5"/>
        <v>100.11854346962474</v>
      </c>
      <c r="Z35" s="4">
        <f t="shared" si="6"/>
        <v>131.4850698748721</v>
      </c>
      <c r="AA35" s="4">
        <f t="shared" si="7"/>
        <v>101.86357744236594</v>
      </c>
      <c r="AB35" s="4">
        <f t="shared" si="8"/>
        <v>156.48248624047355</v>
      </c>
      <c r="AC35" s="4">
        <f t="shared" si="9"/>
        <v>100.72514212739907</v>
      </c>
      <c r="AD35" s="4">
        <f t="shared" si="10"/>
        <v>129.125666697214</v>
      </c>
      <c r="AE35" s="4">
        <f t="shared" si="11"/>
        <v>99.606983858668741</v>
      </c>
      <c r="AF35" s="4">
        <f t="shared" si="12"/>
        <v>126.97067456700385</v>
      </c>
      <c r="AG35" s="4">
        <f t="shared" si="50"/>
        <v>90.359279753421475</v>
      </c>
      <c r="AH35" s="4">
        <f t="shared" si="13"/>
        <v>141.93279043265514</v>
      </c>
      <c r="AI35" s="4">
        <f t="shared" si="14"/>
        <v>97.538894432128075</v>
      </c>
      <c r="AJ35" s="4">
        <f t="shared" si="15"/>
        <v>91.006659097013326</v>
      </c>
      <c r="AK35" s="4">
        <f t="shared" si="16"/>
        <v>110.83320693912475</v>
      </c>
      <c r="AL35" s="4">
        <f t="shared" si="17"/>
        <v>145.17134462420606</v>
      </c>
      <c r="AM35" s="4">
        <f t="shared" si="18"/>
        <v>98.656456695299738</v>
      </c>
      <c r="AN35" s="4">
        <f t="shared" si="19"/>
        <v>138.39653644510039</v>
      </c>
      <c r="AQ35">
        <v>2</v>
      </c>
      <c r="AR35" s="4">
        <v>18.947368421052602</v>
      </c>
      <c r="AS35" s="4">
        <v>172.284657873459</v>
      </c>
      <c r="AT35" s="4">
        <v>18.947368421052602</v>
      </c>
      <c r="AU35" s="4">
        <v>133.10473483249001</v>
      </c>
      <c r="AV35" s="4">
        <v>18.947368421052602</v>
      </c>
      <c r="AW35" s="4">
        <v>140.76171235513499</v>
      </c>
      <c r="AX35" s="4">
        <v>18.947368421052602</v>
      </c>
      <c r="AY35" s="4">
        <v>131.44088471184401</v>
      </c>
      <c r="AZ35" s="4">
        <v>18.947368421052602</v>
      </c>
      <c r="BA35" s="4">
        <v>142.916454724332</v>
      </c>
      <c r="BB35" s="4">
        <v>18.947368421052602</v>
      </c>
      <c r="BC35" s="4">
        <v>140.30647058851801</v>
      </c>
      <c r="BD35" s="4">
        <v>18.947368421052602</v>
      </c>
      <c r="BE35" s="4">
        <v>213.03074643892899</v>
      </c>
      <c r="BF35" s="4">
        <v>18.947368421052602</v>
      </c>
      <c r="BG35" s="4">
        <v>143.95304885833099</v>
      </c>
      <c r="BH35" s="4">
        <v>18.947368421052602</v>
      </c>
      <c r="BI35" s="4">
        <v>164.56190731608601</v>
      </c>
      <c r="BL35" s="198">
        <v>2</v>
      </c>
      <c r="BM35" s="4">
        <f t="shared" ref="BM35:BM52" si="81">2/$BL$52*COS($BL$33*(AR35*(PI()/180)))*AS35</f>
        <v>17.152610515496058</v>
      </c>
      <c r="BN35" s="4">
        <f t="shared" ref="BN35:BN52" si="82">2/$BL$52*SIN($BL$33*(AR35*(PI()/180)))*AS35</f>
        <v>5.8884986277497422</v>
      </c>
      <c r="BO35" s="4">
        <f t="shared" ref="BO35:BO50" si="83">2/$BL$52*COS($BL$33*(AT35*(PI()/180)))*AU35</f>
        <v>13.251868753322118</v>
      </c>
      <c r="BP35" s="4">
        <f t="shared" ref="BP35:BP50" si="84">2/$BL$52*SIN($BL$33*(AT35*(PI()/180)))*AU35</f>
        <v>4.5493722893410089</v>
      </c>
      <c r="BQ35" s="4">
        <f t="shared" ref="BQ35:BQ50" si="85">2/$BL$52*COS($BL$33*(AV35*(PI()/180)))*AW35</f>
        <v>14.01419521229389</v>
      </c>
      <c r="BR35" s="4">
        <f t="shared" ref="BR35:BR50" si="86">2/$BL$52*SIN($BL$33*(AV35*(PI()/180)))*AW35</f>
        <v>4.8110792932689055</v>
      </c>
      <c r="BS35" s="4">
        <f t="shared" ref="BS35:BS50" si="87">2/$BL$52*COS($BL$33*(AX35*(PI()/180)))*AY35</f>
        <v>13.086216318404993</v>
      </c>
      <c r="BT35" s="4">
        <f t="shared" ref="BT35:BT50" si="88">2/$BL$52*SIN($BL$33*(AX35*(PI()/180)))*AY35</f>
        <v>4.4925037366031244</v>
      </c>
      <c r="BU35" s="4">
        <f t="shared" ref="BU35:BU50" si="89">2/$BL$52*COS($BL$33*(AZ35*(PI()/180)))*BA35</f>
        <v>14.228720736947512</v>
      </c>
      <c r="BV35" s="4">
        <f t="shared" ref="BV35:BV50" si="90">2/$BL$52*SIN($BL$33*(AZ35*(PI()/180)))*BA35</f>
        <v>4.8847259989058642</v>
      </c>
      <c r="BW35" s="4">
        <f t="shared" ref="BW35:BW50" si="91">2/$BL$52*COS($BL$33*(BB35*(PI()/180)))*BC35</f>
        <v>13.968871474187722</v>
      </c>
      <c r="BX35" s="4">
        <f t="shared" ref="BX35:BX50" si="92">2/$BL$52*SIN($BL$33*(BB35*(PI()/180)))*BC35</f>
        <v>4.7955196343236066</v>
      </c>
      <c r="BY35" s="4">
        <f t="shared" ref="BY35:BY50" si="93">2/$BL$52*COS($BL$33*(BD35*(PI()/180)))*BE35</f>
        <v>21.209279262557384</v>
      </c>
      <c r="BZ35" s="4">
        <f t="shared" ref="BZ35:BZ50" si="94">2/$BL$52*SIN($BL$33*(BD35*(PI()/180)))*BE35</f>
        <v>7.2811547676839643</v>
      </c>
      <c r="CA35" s="4">
        <f t="shared" ref="CA35:CA50" si="95">2/$BL$52*COS($BL$33*(BF35*(PI()/180)))*BG35</f>
        <v>14.331923747956141</v>
      </c>
      <c r="CB35" s="4">
        <f t="shared" ref="CB35:CB50" si="96">2/$BL$52*SIN($BL$33*(BF35*(PI()/180)))*BG35</f>
        <v>4.9201556373364079</v>
      </c>
      <c r="CC35" s="4">
        <f t="shared" ref="CC35:CC50" si="97">2/$BL$52*COS($BL$33*(BH35*(PI()/180)))*BI35</f>
        <v>16.383735712283787</v>
      </c>
      <c r="CD35" s="4">
        <f t="shared" ref="CD35:CD50" si="98">2/$BL$52*SIN($BL$33*(BH35*(PI()/180)))*BI35</f>
        <v>5.6245435744045649</v>
      </c>
      <c r="CG35" s="153" t="s">
        <v>151</v>
      </c>
      <c r="CH35" s="29">
        <f>ATAN2(BS29,BT29)*(180/PI())</f>
        <v>140.56565304473926</v>
      </c>
      <c r="CI35" s="29">
        <f>ATAN2(BS80,BT80)*(180/PI())</f>
        <v>0.99035307195004851</v>
      </c>
      <c r="CJ35" s="29">
        <f>ATAN2(BS131,BT131)*(180/PI())</f>
        <v>-21.523976129972127</v>
      </c>
      <c r="CK35" s="29">
        <f>ATAN2(BS182,BT182)*(180/PI())</f>
        <v>-151.89281250524809</v>
      </c>
      <c r="CL35" s="29">
        <f>ATAN2(BS233,BT233)*(180/PI())</f>
        <v>170.69269104425473</v>
      </c>
      <c r="CM35" s="29">
        <f>ATAN2(BS284,BT284)*(180/PI())</f>
        <v>48.987562206302101</v>
      </c>
      <c r="CN35" s="29">
        <f>ATAN2(BS335,BT335)*(180/PI())</f>
        <v>6.9693148627356099</v>
      </c>
      <c r="CO35" s="29">
        <f>ATAN2(BS386,BT386)*(180/PI())</f>
        <v>-50.703042140721756</v>
      </c>
      <c r="CP35" s="29">
        <f>ATAN2(BS437,BT437)*(180/PI())</f>
        <v>-160.93956811671907</v>
      </c>
      <c r="DO35" s="5">
        <v>260</v>
      </c>
      <c r="DP35" s="29">
        <f t="shared" si="38"/>
        <v>4.5378560551852569</v>
      </c>
      <c r="DQ35" s="29">
        <f t="shared" si="39"/>
        <v>-0.27005180941028012</v>
      </c>
      <c r="DR35" s="29">
        <f t="shared" si="40"/>
        <v>-4.243344310995365</v>
      </c>
      <c r="DS35" s="29">
        <f t="shared" si="41"/>
        <v>5.2209921427977068</v>
      </c>
      <c r="DT35" s="29">
        <f t="shared" si="42"/>
        <v>-5.8159437039578163</v>
      </c>
      <c r="DU35" s="29">
        <f t="shared" si="43"/>
        <v>3.15441467010027</v>
      </c>
      <c r="DV35" s="29">
        <f t="shared" si="44"/>
        <v>0.77812534155620339</v>
      </c>
      <c r="DW35" s="29">
        <f t="shared" si="45"/>
        <v>2.0322148036627721</v>
      </c>
      <c r="DX35" s="29">
        <f t="shared" si="46"/>
        <v>-1.1850565902334529</v>
      </c>
      <c r="DY35" s="29">
        <f t="shared" si="47"/>
        <v>1.4281886861757603E-2</v>
      </c>
      <c r="EA35" s="2">
        <f t="shared" si="2"/>
        <v>99.685632430381801</v>
      </c>
      <c r="EB35" s="34">
        <f t="shared" si="77"/>
        <v>-17.31022841111125</v>
      </c>
      <c r="EC35" s="34">
        <f t="shared" si="48"/>
        <v>98.171183681365193</v>
      </c>
    </row>
    <row r="36" spans="1:133">
      <c r="A36">
        <v>28</v>
      </c>
      <c r="B36" s="5">
        <f t="shared" si="70"/>
        <v>-53.5</v>
      </c>
      <c r="C36" s="5">
        <f t="shared" si="70"/>
        <v>119.78</v>
      </c>
      <c r="D36" s="5">
        <f t="shared" ref="D36:S36" si="99">D251-D$325</f>
        <v>-32.099999999999994</v>
      </c>
      <c r="E36" s="5">
        <f t="shared" si="99"/>
        <v>131.44</v>
      </c>
      <c r="F36" s="5">
        <f t="shared" si="99"/>
        <v>-41.169999999999987</v>
      </c>
      <c r="G36" s="5">
        <f t="shared" si="99"/>
        <v>150.13999999999999</v>
      </c>
      <c r="H36" s="5">
        <f t="shared" si="99"/>
        <v>-33.03</v>
      </c>
      <c r="I36" s="5">
        <f t="shared" si="99"/>
        <v>126.87</v>
      </c>
      <c r="J36" s="5">
        <f t="shared" si="99"/>
        <v>-30.189999999999998</v>
      </c>
      <c r="K36" s="5">
        <f t="shared" si="99"/>
        <v>128.19</v>
      </c>
      <c r="L36" s="5">
        <f t="shared" si="99"/>
        <v>-10.889999999999986</v>
      </c>
      <c r="M36" s="5">
        <f t="shared" si="99"/>
        <v>143.93</v>
      </c>
      <c r="N36" s="5">
        <f t="shared" si="99"/>
        <v>-19.939999999999998</v>
      </c>
      <c r="O36" s="5">
        <f t="shared" si="99"/>
        <v>94.22</v>
      </c>
      <c r="P36" s="5">
        <f t="shared" si="99"/>
        <v>-60.629999999999995</v>
      </c>
      <c r="Q36" s="5">
        <f t="shared" si="99"/>
        <v>135.68</v>
      </c>
      <c r="R36" s="5">
        <f t="shared" si="99"/>
        <v>-29.830000000000013</v>
      </c>
      <c r="S36" s="5">
        <f t="shared" si="99"/>
        <v>137.82</v>
      </c>
      <c r="V36">
        <v>28</v>
      </c>
      <c r="W36" s="4">
        <f t="shared" si="74"/>
        <v>114.06803207840211</v>
      </c>
      <c r="X36" s="4">
        <f t="shared" si="4"/>
        <v>131.18497779852692</v>
      </c>
      <c r="Y36" s="4">
        <f t="shared" si="5"/>
        <v>103.72401917220023</v>
      </c>
      <c r="Z36" s="4">
        <f t="shared" si="6"/>
        <v>135.30293271027054</v>
      </c>
      <c r="AA36" s="4">
        <f t="shared" si="7"/>
        <v>105.33420074055867</v>
      </c>
      <c r="AB36" s="4">
        <f t="shared" si="8"/>
        <v>155.68233200976917</v>
      </c>
      <c r="AC36" s="4">
        <f t="shared" si="9"/>
        <v>104.59274266942104</v>
      </c>
      <c r="AD36" s="4">
        <f t="shared" si="10"/>
        <v>131.0991144134849</v>
      </c>
      <c r="AE36" s="4">
        <f t="shared" si="11"/>
        <v>103.25222823391741</v>
      </c>
      <c r="AF36" s="4">
        <f t="shared" si="12"/>
        <v>131.69704704358409</v>
      </c>
      <c r="AG36" s="4">
        <f t="shared" si="50"/>
        <v>94.326856574044825</v>
      </c>
      <c r="AH36" s="4">
        <f t="shared" si="13"/>
        <v>144.34139046025572</v>
      </c>
      <c r="AI36" s="4">
        <f t="shared" si="14"/>
        <v>101.94932608300813</v>
      </c>
      <c r="AJ36" s="4">
        <f t="shared" si="15"/>
        <v>96.306863722166767</v>
      </c>
      <c r="AK36" s="4">
        <f t="shared" si="16"/>
        <v>114.07796977633876</v>
      </c>
      <c r="AL36" s="4">
        <f t="shared" si="17"/>
        <v>148.61042796520036</v>
      </c>
      <c r="AM36" s="4">
        <f t="shared" si="18"/>
        <v>102.21281237524396</v>
      </c>
      <c r="AN36" s="4">
        <f t="shared" si="19"/>
        <v>141.01128075441341</v>
      </c>
      <c r="AQ36">
        <v>3</v>
      </c>
      <c r="AR36" s="4">
        <v>37.894736842105203</v>
      </c>
      <c r="AS36" s="4">
        <v>166.45148979532999</v>
      </c>
      <c r="AT36" s="4">
        <v>37.894736842105203</v>
      </c>
      <c r="AU36" s="4">
        <v>132.16302161896701</v>
      </c>
      <c r="AV36" s="4">
        <v>37.894736842105203</v>
      </c>
      <c r="AW36" s="4">
        <v>122.193581923045</v>
      </c>
      <c r="AX36" s="4">
        <v>37.894736842105203</v>
      </c>
      <c r="AY36" s="4">
        <v>130.562428440605</v>
      </c>
      <c r="AZ36" s="4">
        <v>37.894736842105203</v>
      </c>
      <c r="BA36" s="4">
        <v>128.00183917938099</v>
      </c>
      <c r="BB36" s="4">
        <v>37.894736842105203</v>
      </c>
      <c r="BC36" s="4">
        <v>130.62153567871599</v>
      </c>
      <c r="BD36" s="4">
        <v>37.894736842105203</v>
      </c>
      <c r="BE36" s="4">
        <v>175.05348035297899</v>
      </c>
      <c r="BF36" s="4">
        <v>37.894736842105203</v>
      </c>
      <c r="BG36" s="4">
        <v>120.061032642768</v>
      </c>
      <c r="BH36" s="4">
        <v>37.894736842105203</v>
      </c>
      <c r="BI36" s="4">
        <v>165.08629533879301</v>
      </c>
      <c r="BL36" s="198">
        <v>3</v>
      </c>
      <c r="BM36" s="4">
        <f t="shared" si="81"/>
        <v>13.826696152302675</v>
      </c>
      <c r="BN36" s="4">
        <f t="shared" si="82"/>
        <v>10.761749587202743</v>
      </c>
      <c r="BO36" s="4">
        <f t="shared" si="83"/>
        <v>10.978441495132451</v>
      </c>
      <c r="BP36" s="4">
        <f t="shared" si="84"/>
        <v>8.5448640027209297</v>
      </c>
      <c r="BQ36" s="4">
        <f t="shared" si="85"/>
        <v>10.150305840391765</v>
      </c>
      <c r="BR36" s="4">
        <f t="shared" si="86"/>
        <v>7.9003001501284764</v>
      </c>
      <c r="BS36" s="4">
        <f t="shared" si="87"/>
        <v>10.845484346068348</v>
      </c>
      <c r="BT36" s="4">
        <f t="shared" si="88"/>
        <v>8.4413792997741606</v>
      </c>
      <c r="BU36" s="4">
        <f t="shared" si="89"/>
        <v>10.632782797230742</v>
      </c>
      <c r="BV36" s="4">
        <f t="shared" si="90"/>
        <v>8.2758270391193793</v>
      </c>
      <c r="BW36" s="4">
        <f t="shared" si="91"/>
        <v>10.850394231962234</v>
      </c>
      <c r="BX36" s="4">
        <f t="shared" si="92"/>
        <v>8.445200817359396</v>
      </c>
      <c r="BY36" s="4">
        <f t="shared" si="93"/>
        <v>14.541241332353845</v>
      </c>
      <c r="BZ36" s="4">
        <f t="shared" si="94"/>
        <v>11.317902424565322</v>
      </c>
      <c r="CA36" s="4">
        <f t="shared" si="95"/>
        <v>9.9731604693022167</v>
      </c>
      <c r="CB36" s="4">
        <f t="shared" si="96"/>
        <v>7.7624223734565465</v>
      </c>
      <c r="CC36" s="4">
        <f t="shared" si="97"/>
        <v>13.713292968212494</v>
      </c>
      <c r="CD36" s="4">
        <f t="shared" si="98"/>
        <v>10.67348434609764</v>
      </c>
      <c r="CG36" s="153" t="s">
        <v>152</v>
      </c>
      <c r="CH36" s="29">
        <f>ATAN2(BU29,BV29)*(180/PI())</f>
        <v>-149.70668392254478</v>
      </c>
      <c r="CI36" s="29">
        <f>ATAN2(BU80,BV80)*(180/PI())</f>
        <v>-14.637160292124973</v>
      </c>
      <c r="CJ36" s="29">
        <f>ATAN2(BU131,BV131)*(180/PI())</f>
        <v>-0.28662844428012602</v>
      </c>
      <c r="CK36" s="29">
        <f>ATAN2(BU182,BV182)*(180/PI())</f>
        <v>171.24129416032073</v>
      </c>
      <c r="CL36" s="29">
        <f>ATAN2(BU233,BV233)*(180/PI())</f>
        <v>113.2562032158603</v>
      </c>
      <c r="CM36" s="29">
        <f>ATAN2(BU284,BV284)*(180/PI())</f>
        <v>-89.735371037686406</v>
      </c>
      <c r="CN36" s="29">
        <f>ATAN2(BU335,BV335)*(180/PI())</f>
        <v>-13.481064601264022</v>
      </c>
      <c r="CO36" s="29">
        <f>ATAN2(BU386,BV386)*(180/PI())</f>
        <v>-55.574315638939424</v>
      </c>
      <c r="CP36" s="29">
        <f>ATAN2(BU437,BV437)*(180/PI())</f>
        <v>98.939339437007234</v>
      </c>
      <c r="DO36" s="5">
        <v>270</v>
      </c>
      <c r="DP36" s="29">
        <f t="shared" si="38"/>
        <v>4.7123889803846897</v>
      </c>
      <c r="DQ36" s="29">
        <f t="shared" si="39"/>
        <v>-0.33732653342170249</v>
      </c>
      <c r="DR36" s="29">
        <f t="shared" si="40"/>
        <v>-6.0211738175706735</v>
      </c>
      <c r="DS36" s="29">
        <f t="shared" si="41"/>
        <v>-2.0793646552623652</v>
      </c>
      <c r="DT36" s="29">
        <f t="shared" si="42"/>
        <v>-4.715624714513309</v>
      </c>
      <c r="DU36" s="29">
        <f t="shared" si="43"/>
        <v>2.3921564077828008</v>
      </c>
      <c r="DV36" s="29">
        <f t="shared" si="44"/>
        <v>1.1752238635889491</v>
      </c>
      <c r="DW36" s="29">
        <f t="shared" si="45"/>
        <v>1.0891400134765714</v>
      </c>
      <c r="DX36" s="29">
        <f t="shared" si="46"/>
        <v>0.19007305592523699</v>
      </c>
      <c r="DY36" s="29">
        <f t="shared" si="47"/>
        <v>1.3178501607154955</v>
      </c>
      <c r="EA36" s="2">
        <f t="shared" si="2"/>
        <v>93.01095378072101</v>
      </c>
      <c r="EB36" s="34">
        <f t="shared" si="77"/>
        <v>-1.7092833947104113E-14</v>
      </c>
      <c r="EC36" s="34">
        <f t="shared" si="48"/>
        <v>93.01095378072101</v>
      </c>
    </row>
    <row r="37" spans="1:133">
      <c r="A37">
        <v>29</v>
      </c>
      <c r="B37" s="5">
        <f t="shared" si="70"/>
        <v>-61.5</v>
      </c>
      <c r="C37" s="5">
        <f t="shared" si="70"/>
        <v>119.78</v>
      </c>
      <c r="D37" s="5">
        <f t="shared" ref="D37:S37" si="100">D252-D$325</f>
        <v>-38.099999999999994</v>
      </c>
      <c r="E37" s="5">
        <f t="shared" si="100"/>
        <v>131.44</v>
      </c>
      <c r="F37" s="5">
        <f t="shared" si="100"/>
        <v>-51.169999999999987</v>
      </c>
      <c r="G37" s="5">
        <f t="shared" si="100"/>
        <v>145.13999999999999</v>
      </c>
      <c r="H37" s="5">
        <f t="shared" si="100"/>
        <v>-41.03</v>
      </c>
      <c r="I37" s="5">
        <f t="shared" si="100"/>
        <v>126.87</v>
      </c>
      <c r="J37" s="5">
        <f t="shared" si="100"/>
        <v>-39.19</v>
      </c>
      <c r="K37" s="5">
        <f t="shared" si="100"/>
        <v>129.19</v>
      </c>
      <c r="L37" s="5">
        <f t="shared" si="100"/>
        <v>-19.889999999999986</v>
      </c>
      <c r="M37" s="5">
        <f t="shared" si="100"/>
        <v>145.93</v>
      </c>
      <c r="N37" s="5">
        <f t="shared" si="100"/>
        <v>-26.939999999999998</v>
      </c>
      <c r="O37" s="5">
        <f t="shared" si="100"/>
        <v>96.22</v>
      </c>
      <c r="P37" s="5">
        <f t="shared" si="100"/>
        <v>-70.63</v>
      </c>
      <c r="Q37" s="5">
        <f t="shared" si="100"/>
        <v>133.68</v>
      </c>
      <c r="R37" s="5">
        <f t="shared" si="100"/>
        <v>-37.830000000000013</v>
      </c>
      <c r="S37" s="5">
        <f t="shared" si="100"/>
        <v>138.82</v>
      </c>
      <c r="V37">
        <v>29</v>
      </c>
      <c r="W37" s="4">
        <f t="shared" si="74"/>
        <v>117.17783725139792</v>
      </c>
      <c r="X37" s="4">
        <f t="shared" si="4"/>
        <v>134.64582578008128</v>
      </c>
      <c r="Y37" s="4">
        <f t="shared" si="5"/>
        <v>106.16508193815338</v>
      </c>
      <c r="Z37" s="4">
        <f t="shared" si="6"/>
        <v>136.85058859939187</v>
      </c>
      <c r="AA37" s="4">
        <f t="shared" si="7"/>
        <v>109.4204158156293</v>
      </c>
      <c r="AB37" s="4">
        <f t="shared" si="8"/>
        <v>153.8960314628028</v>
      </c>
      <c r="AC37" s="4">
        <f t="shared" si="9"/>
        <v>107.9213062732756</v>
      </c>
      <c r="AD37" s="4">
        <f t="shared" si="10"/>
        <v>133.33963326783228</v>
      </c>
      <c r="AE37" s="4">
        <f t="shared" si="11"/>
        <v>106.8752607116988</v>
      </c>
      <c r="AF37" s="4">
        <f t="shared" si="12"/>
        <v>135.00337847624405</v>
      </c>
      <c r="AG37" s="4">
        <f t="shared" si="50"/>
        <v>97.761486619232869</v>
      </c>
      <c r="AH37" s="4">
        <f t="shared" si="13"/>
        <v>147.2792483685329</v>
      </c>
      <c r="AI37" s="4">
        <f t="shared" si="14"/>
        <v>105.64136297205008</v>
      </c>
      <c r="AJ37" s="4">
        <f t="shared" si="15"/>
        <v>99.920228182285484</v>
      </c>
      <c r="AK37" s="4">
        <f t="shared" si="16"/>
        <v>117.84979101835624</v>
      </c>
      <c r="AL37" s="4">
        <f t="shared" si="17"/>
        <v>151.19173026326538</v>
      </c>
      <c r="AM37" s="4">
        <f t="shared" si="18"/>
        <v>105.24359325854095</v>
      </c>
      <c r="AN37" s="4">
        <f t="shared" si="19"/>
        <v>143.88224803637175</v>
      </c>
      <c r="AQ37">
        <v>4</v>
      </c>
      <c r="AR37" s="4">
        <v>56.842105263157798</v>
      </c>
      <c r="AS37" s="4">
        <v>145.73933792222601</v>
      </c>
      <c r="AT37" s="4">
        <v>56.842105263157798</v>
      </c>
      <c r="AU37" s="4">
        <v>130.74564216050101</v>
      </c>
      <c r="AV37" s="4">
        <v>56.842105263157798</v>
      </c>
      <c r="AW37" s="4">
        <v>102.83415057024401</v>
      </c>
      <c r="AX37" s="4">
        <v>56.842105263157798</v>
      </c>
      <c r="AY37" s="4">
        <v>131.04529928160301</v>
      </c>
      <c r="AZ37" s="4">
        <v>56.842105263157798</v>
      </c>
      <c r="BA37" s="4">
        <v>117.074134829966</v>
      </c>
      <c r="BB37" s="4">
        <v>56.842105263157798</v>
      </c>
      <c r="BC37" s="4">
        <v>117.96773242051199</v>
      </c>
      <c r="BD37" s="4">
        <v>56.842105263157798</v>
      </c>
      <c r="BE37" s="4">
        <v>185.59319683401301</v>
      </c>
      <c r="BF37" s="4">
        <v>56.842105263157798</v>
      </c>
      <c r="BG37" s="4">
        <v>118.03904705924</v>
      </c>
      <c r="BH37" s="4">
        <v>56.842105263157798</v>
      </c>
      <c r="BI37" s="4">
        <v>160.88332847963201</v>
      </c>
      <c r="BL37" s="198">
        <v>4</v>
      </c>
      <c r="BM37" s="4">
        <f t="shared" si="81"/>
        <v>8.3907223623730172</v>
      </c>
      <c r="BN37" s="4">
        <f t="shared" si="82"/>
        <v>12.842956660280253</v>
      </c>
      <c r="BO37" s="4">
        <f t="shared" si="83"/>
        <v>7.5274829644442232</v>
      </c>
      <c r="BP37" s="4">
        <f t="shared" si="84"/>
        <v>11.521670399545188</v>
      </c>
      <c r="BQ37" s="4">
        <f t="shared" si="85"/>
        <v>5.9205209733136224</v>
      </c>
      <c r="BR37" s="4">
        <f t="shared" si="86"/>
        <v>9.0620319661062805</v>
      </c>
      <c r="BS37" s="4">
        <f t="shared" si="87"/>
        <v>7.5447352708079087</v>
      </c>
      <c r="BT37" s="4">
        <f t="shared" si="88"/>
        <v>11.548077020256688</v>
      </c>
      <c r="BU37" s="4">
        <f t="shared" si="89"/>
        <v>6.7403665693712336</v>
      </c>
      <c r="BV37" s="4">
        <f t="shared" si="90"/>
        <v>10.316899068551049</v>
      </c>
      <c r="BW37" s="4">
        <f t="shared" si="91"/>
        <v>6.7918141016082627</v>
      </c>
      <c r="BX37" s="4">
        <f t="shared" si="92"/>
        <v>10.395645378852235</v>
      </c>
      <c r="BY37" s="4">
        <f t="shared" si="93"/>
        <v>10.685248122991231</v>
      </c>
      <c r="BZ37" s="4">
        <f t="shared" si="94"/>
        <v>16.354989787685764</v>
      </c>
      <c r="CA37" s="4">
        <f t="shared" si="95"/>
        <v>6.795919934271363</v>
      </c>
      <c r="CB37" s="4">
        <f t="shared" si="96"/>
        <v>10.401929823584076</v>
      </c>
      <c r="CC37" s="4">
        <f t="shared" si="97"/>
        <v>9.2626147562674035</v>
      </c>
      <c r="CD37" s="4">
        <f t="shared" si="98"/>
        <v>14.177487317310206</v>
      </c>
      <c r="CG37" s="153" t="s">
        <v>153</v>
      </c>
      <c r="CH37" s="29">
        <f>ATAN2(BW29,BX29)*(180/PI())</f>
        <v>-143.3664164662801</v>
      </c>
      <c r="CI37" s="29">
        <f>ATAN2(BW80,BX80)*(180/PI())</f>
        <v>-16.431561726820291</v>
      </c>
      <c r="CJ37" s="29">
        <f>ATAN2(BW131,BX131)*(180/PI())</f>
        <v>-52.851723039779195</v>
      </c>
      <c r="CK37" s="29">
        <f>ATAN2(BW182,BZ182)*(180/PI())</f>
        <v>17.990784119631378</v>
      </c>
      <c r="CL37" s="29">
        <f>ATAN2(BW233,BX233)*(180/PI())</f>
        <v>50.217542092663621</v>
      </c>
      <c r="CM37" s="29">
        <f>ATAN2(BW284,BX284)*(180/PI())</f>
        <v>53.03840607349467</v>
      </c>
      <c r="CN37" s="29">
        <f>ATAN2(BW335,BX335)*(180/PI())</f>
        <v>-163.70295299665437</v>
      </c>
      <c r="CO37" s="29">
        <f>ATAN2(BW386,BX386)*(180/PI())</f>
        <v>-53.040555198688239</v>
      </c>
      <c r="CP37" s="29">
        <f>ATAN2(BW437,BX437)*(180/PI())</f>
        <v>1.1110325692808514</v>
      </c>
      <c r="DO37" s="5">
        <v>280</v>
      </c>
      <c r="DP37" s="29">
        <f t="shared" si="38"/>
        <v>4.8869219055841224</v>
      </c>
      <c r="DQ37" s="29">
        <f t="shared" si="39"/>
        <v>-0.39435176141056855</v>
      </c>
      <c r="DR37" s="29">
        <f t="shared" si="40"/>
        <v>-7.0727608986855941</v>
      </c>
      <c r="DS37" s="29">
        <f t="shared" si="41"/>
        <v>-8.8225573731750675</v>
      </c>
      <c r="DT37" s="29">
        <f t="shared" si="42"/>
        <v>-1.4088125128170641</v>
      </c>
      <c r="DU37" s="29">
        <f t="shared" si="43"/>
        <v>-7.9117671390185731E-2</v>
      </c>
      <c r="DV37" s="29">
        <f t="shared" si="44"/>
        <v>0.39709852203274815</v>
      </c>
      <c r="DW37" s="29">
        <f t="shared" si="45"/>
        <v>-1.2871991566408092</v>
      </c>
      <c r="DX37" s="29">
        <f t="shared" si="46"/>
        <v>1.2510682698034574</v>
      </c>
      <c r="DY37" s="29">
        <f t="shared" si="47"/>
        <v>-1.4281886861752758E-2</v>
      </c>
      <c r="EA37" s="2">
        <f t="shared" si="2"/>
        <v>82.569085530855162</v>
      </c>
      <c r="EB37" s="34">
        <f t="shared" si="77"/>
        <v>14.337971234057873</v>
      </c>
      <c r="EC37" s="34">
        <f t="shared" si="48"/>
        <v>81.314675589914302</v>
      </c>
    </row>
    <row r="38" spans="1:133">
      <c r="A38">
        <v>30</v>
      </c>
      <c r="B38" s="5">
        <f t="shared" si="70"/>
        <v>-69.5</v>
      </c>
      <c r="C38" s="5">
        <f t="shared" si="70"/>
        <v>117.78</v>
      </c>
      <c r="D38" s="5">
        <f t="shared" ref="D38:S38" si="101">D253-D$325</f>
        <v>-47.099999999999994</v>
      </c>
      <c r="E38" s="5">
        <f t="shared" si="101"/>
        <v>129.44</v>
      </c>
      <c r="F38" s="5">
        <f t="shared" si="101"/>
        <v>-60.169999999999987</v>
      </c>
      <c r="G38" s="5">
        <f t="shared" si="101"/>
        <v>140.13999999999999</v>
      </c>
      <c r="H38" s="5">
        <f t="shared" si="101"/>
        <v>-50.03</v>
      </c>
      <c r="I38" s="5">
        <f t="shared" si="101"/>
        <v>126.87</v>
      </c>
      <c r="J38" s="5">
        <f t="shared" si="101"/>
        <v>-48.19</v>
      </c>
      <c r="K38" s="5">
        <f t="shared" si="101"/>
        <v>128.19</v>
      </c>
      <c r="L38" s="5">
        <f t="shared" si="101"/>
        <v>-28.889999999999986</v>
      </c>
      <c r="M38" s="5">
        <f t="shared" si="101"/>
        <v>145.93</v>
      </c>
      <c r="N38" s="5">
        <f t="shared" si="101"/>
        <v>-33.94</v>
      </c>
      <c r="O38" s="5">
        <f t="shared" si="101"/>
        <v>99.22</v>
      </c>
      <c r="P38" s="5">
        <f t="shared" si="101"/>
        <v>-79.63</v>
      </c>
      <c r="Q38" s="5">
        <f t="shared" si="101"/>
        <v>131.68</v>
      </c>
      <c r="R38" s="5">
        <f t="shared" si="101"/>
        <v>-46.830000000000013</v>
      </c>
      <c r="S38" s="5">
        <f t="shared" si="101"/>
        <v>139.82</v>
      </c>
      <c r="V38">
        <v>30</v>
      </c>
      <c r="W38" s="4">
        <f t="shared" si="74"/>
        <v>120.54414106934026</v>
      </c>
      <c r="X38" s="4">
        <f t="shared" si="4"/>
        <v>136.75663932694457</v>
      </c>
      <c r="Y38" s="4">
        <f t="shared" si="5"/>
        <v>109.99518944053843</v>
      </c>
      <c r="Z38" s="4">
        <f t="shared" si="6"/>
        <v>137.7429620706626</v>
      </c>
      <c r="AA38" s="4">
        <f t="shared" si="7"/>
        <v>113.23657426190425</v>
      </c>
      <c r="AB38" s="4">
        <f t="shared" si="8"/>
        <v>152.51114221590498</v>
      </c>
      <c r="AC38" s="4">
        <f t="shared" si="9"/>
        <v>111.52133403786641</v>
      </c>
      <c r="AD38" s="4">
        <f t="shared" si="10"/>
        <v>136.37814267689674</v>
      </c>
      <c r="AE38" s="4">
        <f t="shared" si="11"/>
        <v>110.60256384513993</v>
      </c>
      <c r="AF38" s="4">
        <f t="shared" si="12"/>
        <v>136.94872106011067</v>
      </c>
      <c r="AG38" s="4">
        <f t="shared" si="50"/>
        <v>101.19814186828376</v>
      </c>
      <c r="AH38" s="4">
        <f t="shared" si="13"/>
        <v>148.76221630508198</v>
      </c>
      <c r="AI38" s="4">
        <f t="shared" si="14"/>
        <v>108.88418276166934</v>
      </c>
      <c r="AJ38" s="4">
        <f t="shared" si="15"/>
        <v>104.86435047240792</v>
      </c>
      <c r="AK38" s="4">
        <f t="shared" si="16"/>
        <v>121.16234245273816</v>
      </c>
      <c r="AL38" s="4">
        <f t="shared" si="17"/>
        <v>153.88488977154319</v>
      </c>
      <c r="AM38" s="4">
        <f t="shared" si="18"/>
        <v>108.51727558492628</v>
      </c>
      <c r="AN38" s="4">
        <f t="shared" si="19"/>
        <v>147.45399723303535</v>
      </c>
      <c r="AQ38">
        <v>5</v>
      </c>
      <c r="AR38" s="4">
        <v>75.789473684210506</v>
      </c>
      <c r="AS38" s="4">
        <v>123.692915706216</v>
      </c>
      <c r="AT38" s="4">
        <v>75.789473684210506</v>
      </c>
      <c r="AU38" s="4">
        <v>129.90084977953899</v>
      </c>
      <c r="AV38" s="4">
        <v>75.789473684210506</v>
      </c>
      <c r="AW38" s="4">
        <v>113.096175832135</v>
      </c>
      <c r="AX38" s="4">
        <v>75.789473684210506</v>
      </c>
      <c r="AY38" s="4">
        <v>131.154810790071</v>
      </c>
      <c r="AZ38" s="4">
        <v>75.789473684210506</v>
      </c>
      <c r="BA38" s="4">
        <v>125.76837560710101</v>
      </c>
      <c r="BB38" s="4">
        <v>75.789473684210506</v>
      </c>
      <c r="BC38" s="4">
        <v>124.17277500796401</v>
      </c>
      <c r="BD38" s="4">
        <v>75.789473684210506</v>
      </c>
      <c r="BE38" s="4">
        <v>200.157631511716</v>
      </c>
      <c r="BF38" s="4">
        <v>75.789473684210506</v>
      </c>
      <c r="BG38" s="4">
        <v>125.530982904651</v>
      </c>
      <c r="BH38" s="4">
        <v>75.789473684210506</v>
      </c>
      <c r="BI38" s="4">
        <v>157.60800601322299</v>
      </c>
      <c r="BL38" s="198">
        <v>5</v>
      </c>
      <c r="BM38" s="4">
        <f t="shared" si="81"/>
        <v>3.1962963861059235</v>
      </c>
      <c r="BN38" s="4">
        <f t="shared" si="82"/>
        <v>12.62188898741231</v>
      </c>
      <c r="BO38" s="4">
        <f t="shared" si="83"/>
        <v>3.3567129882246247</v>
      </c>
      <c r="BP38" s="4">
        <f t="shared" si="84"/>
        <v>13.255359823371588</v>
      </c>
      <c r="BQ38" s="4">
        <f t="shared" si="85"/>
        <v>2.9224705071487547</v>
      </c>
      <c r="BR38" s="4">
        <f t="shared" si="86"/>
        <v>11.540575045093993</v>
      </c>
      <c r="BS38" s="4">
        <f t="shared" si="87"/>
        <v>3.3891160650168373</v>
      </c>
      <c r="BT38" s="4">
        <f t="shared" si="88"/>
        <v>13.383316679907091</v>
      </c>
      <c r="BU38" s="4">
        <f t="shared" si="89"/>
        <v>3.2499274687174977</v>
      </c>
      <c r="BV38" s="4">
        <f t="shared" si="90"/>
        <v>12.833673343187504</v>
      </c>
      <c r="BW38" s="4">
        <f t="shared" si="91"/>
        <v>3.2086962276268345</v>
      </c>
      <c r="BX38" s="4">
        <f t="shared" si="92"/>
        <v>12.670854854225782</v>
      </c>
      <c r="BY38" s="4">
        <f t="shared" si="93"/>
        <v>5.1721888080633924</v>
      </c>
      <c r="BZ38" s="4">
        <f t="shared" si="94"/>
        <v>20.424511707078313</v>
      </c>
      <c r="CA38" s="4">
        <f t="shared" si="95"/>
        <v>3.2437931041696437</v>
      </c>
      <c r="CB38" s="4">
        <f t="shared" si="96"/>
        <v>12.809449285409917</v>
      </c>
      <c r="CC38" s="4">
        <f t="shared" si="97"/>
        <v>4.0726819087837987</v>
      </c>
      <c r="CD38" s="4">
        <f t="shared" si="98"/>
        <v>16.082657151935361</v>
      </c>
      <c r="CG38" s="153" t="s">
        <v>154</v>
      </c>
      <c r="CH38" s="29">
        <f>ATAN2(BY29,BZ29)*(180/PI())</f>
        <v>-33.309744385843857</v>
      </c>
      <c r="CI38" s="29">
        <f>ATAN2(BY80,BZ80)*(180/PI())</f>
        <v>-12.248662652862746</v>
      </c>
      <c r="CJ38" s="29">
        <f>ATAN2(BY131,BZ131)*(180/PI())</f>
        <v>-4.1760489676962473</v>
      </c>
      <c r="CK38" s="29">
        <f>ATAN2(BY182,BZ182)*(180/PI())</f>
        <v>167.13861405848328</v>
      </c>
      <c r="CL38" s="29">
        <f>ATAN2(BY233,BZ233)*(180/PI())</f>
        <v>54.282649246221091</v>
      </c>
      <c r="CM38" s="29">
        <f>ATAN2(BY284,BZ284)*(180/PI())</f>
        <v>-76.431238468061281</v>
      </c>
      <c r="CN38" s="29">
        <f>ATAN2(BW335,BZ335)*(180/PI())</f>
        <v>130.36567894329389</v>
      </c>
      <c r="CO38" s="29">
        <f>ATAN2(BY386,BZ386)*(180/PI())</f>
        <v>-130.70045208348483</v>
      </c>
      <c r="CP38" s="29">
        <f>ATAN2(BY437,BZ437)*(180/PI())</f>
        <v>132.15232766556301</v>
      </c>
      <c r="DO38" s="5">
        <v>290</v>
      </c>
      <c r="DP38" s="29">
        <f t="shared" si="38"/>
        <v>5.0614548307835561</v>
      </c>
      <c r="DQ38" s="29">
        <f t="shared" si="39"/>
        <v>-0.43939481068059433</v>
      </c>
      <c r="DR38" s="29">
        <f t="shared" si="40"/>
        <v>-7.2712686325852554</v>
      </c>
      <c r="DS38" s="29">
        <f t="shared" si="41"/>
        <v>-13.201752967768279</v>
      </c>
      <c r="DT38" s="29">
        <f t="shared" si="42"/>
        <v>2.5571987208333344</v>
      </c>
      <c r="DU38" s="29">
        <f t="shared" si="43"/>
        <v>-2.4938681255365256</v>
      </c>
      <c r="DV38" s="29">
        <f t="shared" si="44"/>
        <v>-0.7781253415562065</v>
      </c>
      <c r="DW38" s="29">
        <f t="shared" si="45"/>
        <v>-1.969636093562513</v>
      </c>
      <c r="DX38" s="29">
        <f t="shared" si="46"/>
        <v>0.24441839445133817</v>
      </c>
      <c r="DY38" s="29">
        <f t="shared" si="47"/>
        <v>-1.3178501607154955</v>
      </c>
      <c r="EA38" s="2">
        <f t="shared" si="2"/>
        <v>75.329720982879806</v>
      </c>
      <c r="EB38" s="34">
        <f t="shared" si="77"/>
        <v>25.764281967247207</v>
      </c>
      <c r="EC38" s="34">
        <f t="shared" si="48"/>
        <v>70.78678293347356</v>
      </c>
    </row>
    <row r="39" spans="1:133">
      <c r="A39">
        <v>31</v>
      </c>
      <c r="B39" s="5">
        <f t="shared" si="70"/>
        <v>-77.5</v>
      </c>
      <c r="C39" s="5">
        <f t="shared" si="70"/>
        <v>115.78</v>
      </c>
      <c r="D39" s="5">
        <f t="shared" ref="D39:S39" si="102">D254-D$325</f>
        <v>-57.099999999999994</v>
      </c>
      <c r="E39" s="5">
        <f t="shared" si="102"/>
        <v>127.44</v>
      </c>
      <c r="F39" s="5">
        <f t="shared" si="102"/>
        <v>-69.169999999999987</v>
      </c>
      <c r="G39" s="5">
        <f t="shared" si="102"/>
        <v>134.13999999999999</v>
      </c>
      <c r="H39" s="5">
        <f t="shared" si="102"/>
        <v>-58.03</v>
      </c>
      <c r="I39" s="5">
        <f t="shared" si="102"/>
        <v>124.87</v>
      </c>
      <c r="J39" s="5">
        <f t="shared" si="102"/>
        <v>-56.19</v>
      </c>
      <c r="K39" s="5">
        <f t="shared" si="102"/>
        <v>129.19</v>
      </c>
      <c r="L39" s="5">
        <f t="shared" si="102"/>
        <v>-37.889999999999986</v>
      </c>
      <c r="M39" s="5">
        <f t="shared" si="102"/>
        <v>145.93</v>
      </c>
      <c r="N39" s="5">
        <f t="shared" si="102"/>
        <v>-40.94</v>
      </c>
      <c r="O39" s="5">
        <f t="shared" si="102"/>
        <v>99.22</v>
      </c>
      <c r="P39" s="5">
        <f t="shared" si="102"/>
        <v>-89.63</v>
      </c>
      <c r="Q39" s="5">
        <f t="shared" si="102"/>
        <v>128.68</v>
      </c>
      <c r="R39" s="5">
        <f t="shared" si="102"/>
        <v>-55.830000000000013</v>
      </c>
      <c r="S39" s="5">
        <f t="shared" si="102"/>
        <v>137.82</v>
      </c>
      <c r="V39">
        <v>31</v>
      </c>
      <c r="W39" s="4">
        <f t="shared" si="74"/>
        <v>123.79728170339</v>
      </c>
      <c r="X39" s="4">
        <f t="shared" si="4"/>
        <v>139.32429221065507</v>
      </c>
      <c r="Y39" s="4">
        <f t="shared" si="5"/>
        <v>114.13495568203288</v>
      </c>
      <c r="Z39" s="4">
        <f t="shared" si="6"/>
        <v>139.64728282354798</v>
      </c>
      <c r="AA39" s="4">
        <f t="shared" si="7"/>
        <v>117.27813414977729</v>
      </c>
      <c r="AB39" s="4">
        <f t="shared" si="8"/>
        <v>150.92391626246646</v>
      </c>
      <c r="AC39" s="4">
        <f t="shared" si="9"/>
        <v>114.92539164850436</v>
      </c>
      <c r="AD39" s="4">
        <f t="shared" si="10"/>
        <v>137.69530783581553</v>
      </c>
      <c r="AE39" s="4">
        <f t="shared" si="11"/>
        <v>113.50618723224763</v>
      </c>
      <c r="AF39" s="4">
        <f t="shared" si="12"/>
        <v>140.88070201415096</v>
      </c>
      <c r="AG39" s="4">
        <f t="shared" si="50"/>
        <v>104.55516436470438</v>
      </c>
      <c r="AH39" s="4">
        <f t="shared" si="13"/>
        <v>150.76875339406371</v>
      </c>
      <c r="AI39" s="4">
        <f t="shared" si="14"/>
        <v>112.42194576074156</v>
      </c>
      <c r="AJ39" s="4">
        <f t="shared" si="15"/>
        <v>107.33448653624798</v>
      </c>
      <c r="AK39" s="4">
        <f t="shared" si="16"/>
        <v>124.85852454540654</v>
      </c>
      <c r="AL39" s="4">
        <f t="shared" si="17"/>
        <v>156.81861911137975</v>
      </c>
      <c r="AM39" s="4">
        <f t="shared" si="18"/>
        <v>112.05255452119306</v>
      </c>
      <c r="AN39" s="4">
        <f t="shared" si="19"/>
        <v>148.69882750042115</v>
      </c>
      <c r="AQ39">
        <v>6</v>
      </c>
      <c r="AR39" s="4">
        <v>94.736842105263079</v>
      </c>
      <c r="AS39" s="4">
        <v>137.66755536503999</v>
      </c>
      <c r="AT39" s="4">
        <v>94.736842105263079</v>
      </c>
      <c r="AU39" s="4">
        <v>123.72479129000099</v>
      </c>
      <c r="AV39" s="4">
        <v>94.736842105263079</v>
      </c>
      <c r="AW39" s="4">
        <v>121.649556631877</v>
      </c>
      <c r="AX39" s="4">
        <v>94.736842105263079</v>
      </c>
      <c r="AY39" s="4">
        <v>135.55181765433099</v>
      </c>
      <c r="AZ39" s="4">
        <v>94.736842105263079</v>
      </c>
      <c r="BA39" s="4">
        <v>127.714799757031</v>
      </c>
      <c r="BB39" s="4">
        <v>94.736842105263079</v>
      </c>
      <c r="BC39" s="4">
        <v>137.09441038857099</v>
      </c>
      <c r="BD39" s="4">
        <v>94.736842105263079</v>
      </c>
      <c r="BE39" s="4">
        <v>191.59917114167101</v>
      </c>
      <c r="BF39" s="4">
        <v>94.736842105263079</v>
      </c>
      <c r="BG39" s="4">
        <v>131.08322338691801</v>
      </c>
      <c r="BH39" s="4">
        <v>94.736842105263079</v>
      </c>
      <c r="BI39" s="4">
        <v>155.37267022528499</v>
      </c>
      <c r="BL39" s="198">
        <v>6</v>
      </c>
      <c r="BM39" s="4">
        <f t="shared" si="81"/>
        <v>-1.1966838541916722</v>
      </c>
      <c r="BN39" s="4">
        <f t="shared" si="82"/>
        <v>14.4418264070459</v>
      </c>
      <c r="BO39" s="4">
        <f t="shared" si="83"/>
        <v>-1.0754855035188458</v>
      </c>
      <c r="BP39" s="4">
        <f t="shared" si="84"/>
        <v>12.979179831589652</v>
      </c>
      <c r="BQ39" s="4">
        <f t="shared" si="85"/>
        <v>-1.0574463961747009</v>
      </c>
      <c r="BR39" s="4">
        <f t="shared" si="86"/>
        <v>12.761480181101614</v>
      </c>
      <c r="BS39" s="4">
        <f t="shared" si="87"/>
        <v>-1.1782926715241482</v>
      </c>
      <c r="BT39" s="4">
        <f t="shared" si="88"/>
        <v>14.219877839281477</v>
      </c>
      <c r="BU39" s="4">
        <f t="shared" si="89"/>
        <v>-1.1101689022174139</v>
      </c>
      <c r="BV39" s="4">
        <f t="shared" si="90"/>
        <v>13.397746206874643</v>
      </c>
      <c r="BW39" s="4">
        <f t="shared" si="91"/>
        <v>-1.1917017555582443</v>
      </c>
      <c r="BX39" s="4">
        <f t="shared" si="92"/>
        <v>14.381701418014986</v>
      </c>
      <c r="BY39" s="4">
        <f t="shared" si="93"/>
        <v>-1.6654878048337172</v>
      </c>
      <c r="BZ39" s="4">
        <f t="shared" si="94"/>
        <v>20.099448719233724</v>
      </c>
      <c r="CA39" s="4">
        <f t="shared" si="95"/>
        <v>-1.1394491357573719</v>
      </c>
      <c r="CB39" s="4">
        <f t="shared" si="96"/>
        <v>13.751106075866499</v>
      </c>
      <c r="CC39" s="4">
        <f t="shared" si="97"/>
        <v>-1.3505866748939324</v>
      </c>
      <c r="CD39" s="4">
        <f t="shared" si="98"/>
        <v>16.299157240374544</v>
      </c>
      <c r="CG39" s="153" t="s">
        <v>155</v>
      </c>
      <c r="CH39" s="29">
        <f>ATAN2(CA29,CB29)*(180/PI())</f>
        <v>109.03666064425499</v>
      </c>
      <c r="CI39" s="29">
        <f>ATAN2(CA80,CB80)*(180/PI())</f>
        <v>-7.7584124568110804</v>
      </c>
      <c r="CJ39" s="29">
        <f>ATAN2(CA131,CB131)*(180/PI())</f>
        <v>-4.270470234741599</v>
      </c>
      <c r="CK39" s="29">
        <f>ATAN2(CA182,CB182)*(180/PI())</f>
        <v>102.30808782532935</v>
      </c>
      <c r="CL39" s="29">
        <f>ATAN2(CA233,CB233)*(180/PI())</f>
        <v>-105.28372724777495</v>
      </c>
      <c r="CM39" s="29">
        <f>ATAN2(CA284,CB284)*(180/PI())</f>
        <v>160.83819535609507</v>
      </c>
      <c r="CN39" s="29">
        <f>ATAN2(CA335,CB335)*(180/PI())</f>
        <v>17.301290416000057</v>
      </c>
      <c r="CO39" s="29">
        <f>ATAN2(CA386,CB386)*(180/PI())</f>
        <v>70.403541482339548</v>
      </c>
      <c r="CP39" s="29">
        <f>ATAN2(CA437,CB437)*(180/PI())</f>
        <v>-158.67198943290373</v>
      </c>
      <c r="DO39" s="5">
        <v>300</v>
      </c>
      <c r="DP39" s="29">
        <f t="shared" si="38"/>
        <v>5.2359877559829888</v>
      </c>
      <c r="DQ39" s="29">
        <f t="shared" si="39"/>
        <v>-0.47108707097259278</v>
      </c>
      <c r="DR39" s="29">
        <f t="shared" si="40"/>
        <v>-6.5927540568992207</v>
      </c>
      <c r="DS39" s="29">
        <f t="shared" si="41"/>
        <v>-14.04354951597279</v>
      </c>
      <c r="DT39" s="29">
        <f t="shared" si="42"/>
        <v>5.3266682529077158</v>
      </c>
      <c r="DU39" s="29">
        <f t="shared" si="43"/>
        <v>-3.1269373911839522</v>
      </c>
      <c r="DV39" s="29">
        <f t="shared" si="44"/>
        <v>-1.1752238635889483</v>
      </c>
      <c r="DW39" s="29">
        <f t="shared" si="45"/>
        <v>-6.0111281398508062E-2</v>
      </c>
      <c r="DX39" s="29">
        <f t="shared" si="46"/>
        <v>-1.1661826522339531</v>
      </c>
      <c r="DY39" s="29">
        <f t="shared" si="47"/>
        <v>1.4281886861757279E-2</v>
      </c>
      <c r="EA39" s="2">
        <f t="shared" si="2"/>
        <v>78.705104307519505</v>
      </c>
      <c r="EB39" s="34">
        <f t="shared" si="77"/>
        <v>39.35255215375976</v>
      </c>
      <c r="EC39" s="34">
        <f t="shared" si="48"/>
        <v>68.160619737815935</v>
      </c>
    </row>
    <row r="40" spans="1:133">
      <c r="A40">
        <v>32</v>
      </c>
      <c r="B40" s="5">
        <f t="shared" si="70"/>
        <v>-85.5</v>
      </c>
      <c r="C40" s="5">
        <f t="shared" si="70"/>
        <v>112.78</v>
      </c>
      <c r="D40" s="5">
        <f t="shared" ref="D40:S40" si="103">D255-D$325</f>
        <v>-65.099999999999994</v>
      </c>
      <c r="E40" s="5">
        <f t="shared" si="103"/>
        <v>124.44</v>
      </c>
      <c r="F40" s="5">
        <f t="shared" si="103"/>
        <v>-77.169999999999987</v>
      </c>
      <c r="G40" s="5">
        <f t="shared" si="103"/>
        <v>125.13999999999999</v>
      </c>
      <c r="H40" s="5">
        <f t="shared" si="103"/>
        <v>-67.03</v>
      </c>
      <c r="I40" s="5">
        <f t="shared" si="103"/>
        <v>120.87</v>
      </c>
      <c r="J40" s="5">
        <f t="shared" si="103"/>
        <v>-65.19</v>
      </c>
      <c r="K40" s="5">
        <f t="shared" si="103"/>
        <v>128.19</v>
      </c>
      <c r="L40" s="5">
        <f t="shared" si="103"/>
        <v>-47.889999999999986</v>
      </c>
      <c r="M40" s="5">
        <f t="shared" si="103"/>
        <v>143.93</v>
      </c>
      <c r="N40" s="5">
        <f t="shared" si="103"/>
        <v>-47.94</v>
      </c>
      <c r="O40" s="5">
        <f t="shared" si="103"/>
        <v>100.22</v>
      </c>
      <c r="P40" s="5">
        <f t="shared" si="103"/>
        <v>-98.63</v>
      </c>
      <c r="Q40" s="5">
        <f t="shared" si="103"/>
        <v>124.68</v>
      </c>
      <c r="R40" s="5">
        <f t="shared" si="103"/>
        <v>-64.830000000000013</v>
      </c>
      <c r="S40" s="5">
        <f t="shared" si="103"/>
        <v>136.82</v>
      </c>
      <c r="V40">
        <v>32</v>
      </c>
      <c r="W40" s="4">
        <f t="shared" si="74"/>
        <v>127.16624410727205</v>
      </c>
      <c r="X40" s="4">
        <f t="shared" si="4"/>
        <v>141.52589303728135</v>
      </c>
      <c r="Y40" s="4">
        <f t="shared" si="5"/>
        <v>117.61603109632352</v>
      </c>
      <c r="Z40" s="4">
        <f t="shared" si="6"/>
        <v>140.43975078303151</v>
      </c>
      <c r="AA40" s="4">
        <f t="shared" si="7"/>
        <v>121.66086166686691</v>
      </c>
      <c r="AB40" s="4">
        <f t="shared" si="8"/>
        <v>147.02118384777071</v>
      </c>
      <c r="AC40" s="4">
        <f t="shared" si="9"/>
        <v>119.01111829464381</v>
      </c>
      <c r="AD40" s="4">
        <f t="shared" si="10"/>
        <v>138.21207544928916</v>
      </c>
      <c r="AE40" s="4">
        <f t="shared" si="11"/>
        <v>116.95524869946119</v>
      </c>
      <c r="AF40" s="4">
        <f t="shared" si="12"/>
        <v>143.81381088059658</v>
      </c>
      <c r="AG40" s="4">
        <f t="shared" si="50"/>
        <v>108.4038929081152</v>
      </c>
      <c r="AH40" s="4">
        <f t="shared" si="13"/>
        <v>151.68815708551543</v>
      </c>
      <c r="AI40" s="4">
        <f t="shared" si="14"/>
        <v>115.56401091249728</v>
      </c>
      <c r="AJ40" s="4">
        <f t="shared" si="15"/>
        <v>111.09586851003957</v>
      </c>
      <c r="AK40" s="4">
        <f t="shared" si="16"/>
        <v>128.34629215584724</v>
      </c>
      <c r="AL40" s="4">
        <f t="shared" si="17"/>
        <v>158.97477567211723</v>
      </c>
      <c r="AM40" s="4">
        <f t="shared" si="18"/>
        <v>115.353196049673</v>
      </c>
      <c r="AN40" s="4">
        <f t="shared" si="19"/>
        <v>151.40224998328128</v>
      </c>
      <c r="AQ40">
        <v>7</v>
      </c>
      <c r="AR40" s="4">
        <v>113.684210526315</v>
      </c>
      <c r="AS40" s="4">
        <v>154.5026515907</v>
      </c>
      <c r="AT40" s="4">
        <v>113.684210526315</v>
      </c>
      <c r="AU40" s="4">
        <v>137.923012320466</v>
      </c>
      <c r="AV40" s="4">
        <v>113.684210526315</v>
      </c>
      <c r="AW40" s="4">
        <v>126.137376457708</v>
      </c>
      <c r="AX40" s="4">
        <v>113.684210526315</v>
      </c>
      <c r="AY40" s="4">
        <v>136.17267518542801</v>
      </c>
      <c r="AZ40" s="4">
        <v>113.684210526315</v>
      </c>
      <c r="BA40" s="4">
        <v>126.804606244147</v>
      </c>
      <c r="BB40" s="4">
        <v>113.684210526315</v>
      </c>
      <c r="BC40" s="4">
        <v>140.319774275594</v>
      </c>
      <c r="BD40" s="4">
        <v>113.684210526315</v>
      </c>
      <c r="BE40" s="4">
        <v>156.82558114798599</v>
      </c>
      <c r="BF40" s="4">
        <v>113.684210526315</v>
      </c>
      <c r="BG40" s="4">
        <v>131.65353087052</v>
      </c>
      <c r="BH40" s="4">
        <v>113.684210526315</v>
      </c>
      <c r="BI40" s="4">
        <v>155.87412603382899</v>
      </c>
      <c r="BL40" s="198">
        <v>7</v>
      </c>
      <c r="BM40" s="4">
        <f t="shared" si="81"/>
        <v>-6.5329482358667441</v>
      </c>
      <c r="BN40" s="4">
        <f t="shared" si="82"/>
        <v>14.893621813078262</v>
      </c>
      <c r="BO40" s="4">
        <f t="shared" si="83"/>
        <v>-5.8318992635246927</v>
      </c>
      <c r="BP40" s="4">
        <f t="shared" si="84"/>
        <v>13.295391138421092</v>
      </c>
      <c r="BQ40" s="4">
        <f t="shared" si="85"/>
        <v>-5.3335586316619885</v>
      </c>
      <c r="BR40" s="4">
        <f t="shared" si="86"/>
        <v>12.159288932022871</v>
      </c>
      <c r="BS40" s="4">
        <f t="shared" si="87"/>
        <v>-5.7578884826041739</v>
      </c>
      <c r="BT40" s="4">
        <f t="shared" si="88"/>
        <v>13.12666355306092</v>
      </c>
      <c r="BU40" s="4">
        <f t="shared" si="89"/>
        <v>-5.3617715950730114</v>
      </c>
      <c r="BV40" s="4">
        <f t="shared" si="90"/>
        <v>12.223608010040827</v>
      </c>
      <c r="BW40" s="4">
        <f t="shared" si="91"/>
        <v>-5.9332432962991346</v>
      </c>
      <c r="BX40" s="4">
        <f t="shared" si="92"/>
        <v>13.526432261457709</v>
      </c>
      <c r="BY40" s="4">
        <f t="shared" si="93"/>
        <v>-6.6311703595459965</v>
      </c>
      <c r="BZ40" s="4">
        <f t="shared" si="94"/>
        <v>15.117545700263648</v>
      </c>
      <c r="CA40" s="4">
        <f t="shared" si="95"/>
        <v>-5.5668022094836518</v>
      </c>
      <c r="CB40" s="4">
        <f t="shared" si="96"/>
        <v>12.691030729598014</v>
      </c>
      <c r="CC40" s="4">
        <f t="shared" si="97"/>
        <v>-6.5909392894281522</v>
      </c>
      <c r="CD40" s="4">
        <f t="shared" si="98"/>
        <v>15.025828098678959</v>
      </c>
      <c r="CG40" s="153" t="s">
        <v>156</v>
      </c>
      <c r="CH40" s="29">
        <f>ATAN2(CC29,CD29)*(180/PI())</f>
        <v>110.30999923039941</v>
      </c>
      <c r="CI40" s="29">
        <f>ATAN2(CC80,CD80)*(180/PI())</f>
        <v>-11.031081701977238</v>
      </c>
      <c r="CJ40" s="29">
        <f>ATAN2(CC131,CD131)*(180/PI())</f>
        <v>-32.197874743391893</v>
      </c>
      <c r="CK40" s="29">
        <f>ATAN2(CC182,CD182)*(180/PI())</f>
        <v>163.36708007526497</v>
      </c>
      <c r="CL40" s="29">
        <f>ATAN2(CC233,CD233)*(180/PI())</f>
        <v>-179.59189932332924</v>
      </c>
      <c r="CM40" s="29">
        <f>ATAN2(CC284,CD284)*(180/PI())</f>
        <v>14.120573452980862</v>
      </c>
      <c r="CN40" s="29">
        <f>ATAN2(CC335,CD335)*(180/PI())</f>
        <v>-166.42426335642435</v>
      </c>
      <c r="CO40" s="29">
        <f>ATAN2(CC386,CD386)*(180/PI())</f>
        <v>-23.92776183056727</v>
      </c>
      <c r="CP40" s="29">
        <f>ATAN2(CC437,CD437)*(180/PI())</f>
        <v>149.38053393901208</v>
      </c>
      <c r="DO40" s="5">
        <v>310</v>
      </c>
      <c r="DP40" s="29">
        <f t="shared" si="38"/>
        <v>5.4105206811824216</v>
      </c>
      <c r="DQ40" s="29">
        <f t="shared" si="39"/>
        <v>-0.48846558899464909</v>
      </c>
      <c r="DR40" s="29">
        <f t="shared" si="40"/>
        <v>-5.1190560432638641</v>
      </c>
      <c r="DS40" s="29">
        <f t="shared" si="41"/>
        <v>-11.122388312505917</v>
      </c>
      <c r="DT40" s="29">
        <f t="shared" si="42"/>
        <v>5.6037305101231327</v>
      </c>
      <c r="DU40" s="29">
        <f t="shared" si="43"/>
        <v>-1.5260450971006736</v>
      </c>
      <c r="DV40" s="29">
        <f t="shared" si="44"/>
        <v>-0.39709852203274432</v>
      </c>
      <c r="DW40" s="29">
        <f t="shared" si="45"/>
        <v>1.9285175554037033</v>
      </c>
      <c r="DX40" s="29">
        <f t="shared" si="46"/>
        <v>-0.64942937922576904</v>
      </c>
      <c r="DY40" s="29">
        <f t="shared" si="47"/>
        <v>1.3178501607154955</v>
      </c>
      <c r="EA40" s="2">
        <f t="shared" si="2"/>
        <v>89.547615283118716</v>
      </c>
      <c r="EB40" s="34">
        <f t="shared" si="77"/>
        <v>57.560097580965689</v>
      </c>
      <c r="EC40" s="34">
        <f t="shared" si="48"/>
        <v>68.597453082189176</v>
      </c>
    </row>
    <row r="41" spans="1:133">
      <c r="A41">
        <v>33</v>
      </c>
      <c r="B41" s="5">
        <f t="shared" si="70"/>
        <v>-93.5</v>
      </c>
      <c r="C41" s="5">
        <f t="shared" si="70"/>
        <v>107.78</v>
      </c>
      <c r="D41" s="5">
        <f t="shared" ref="D41:S41" si="104">D256-D$325</f>
        <v>-74.099999999999994</v>
      </c>
      <c r="E41" s="5">
        <f t="shared" si="104"/>
        <v>118.44</v>
      </c>
      <c r="F41" s="5">
        <f t="shared" si="104"/>
        <v>-84.169999999999987</v>
      </c>
      <c r="G41" s="5">
        <f t="shared" si="104"/>
        <v>116.13999999999999</v>
      </c>
      <c r="H41" s="5">
        <f t="shared" si="104"/>
        <v>-76.03</v>
      </c>
      <c r="I41" s="5">
        <f t="shared" si="104"/>
        <v>116.87</v>
      </c>
      <c r="J41" s="5">
        <f t="shared" si="104"/>
        <v>-74.19</v>
      </c>
      <c r="K41" s="5">
        <f t="shared" si="104"/>
        <v>127.19</v>
      </c>
      <c r="L41" s="5">
        <f t="shared" si="104"/>
        <v>-56.889999999999986</v>
      </c>
      <c r="M41" s="5">
        <f t="shared" si="104"/>
        <v>140.93</v>
      </c>
      <c r="N41" s="5">
        <f t="shared" si="104"/>
        <v>-55.94</v>
      </c>
      <c r="O41" s="5">
        <f t="shared" si="104"/>
        <v>99.22</v>
      </c>
      <c r="P41" s="5">
        <f t="shared" si="104"/>
        <v>-108.63</v>
      </c>
      <c r="Q41" s="5">
        <f t="shared" si="104"/>
        <v>121.68</v>
      </c>
      <c r="R41" s="5">
        <f t="shared" si="104"/>
        <v>-73.830000000000013</v>
      </c>
      <c r="S41" s="5">
        <f t="shared" si="104"/>
        <v>134.82</v>
      </c>
      <c r="V41">
        <v>33</v>
      </c>
      <c r="W41" s="4">
        <f t="shared" si="74"/>
        <v>130.94189619726845</v>
      </c>
      <c r="X41" s="4">
        <f t="shared" si="4"/>
        <v>142.68419113552841</v>
      </c>
      <c r="Y41" s="4">
        <f t="shared" si="5"/>
        <v>122.03146586641428</v>
      </c>
      <c r="Z41" s="4">
        <f t="shared" si="6"/>
        <v>139.70985505682839</v>
      </c>
      <c r="AA41" s="4">
        <f t="shared" si="7"/>
        <v>125.93192456088966</v>
      </c>
      <c r="AB41" s="4">
        <f t="shared" si="8"/>
        <v>143.43321965291022</v>
      </c>
      <c r="AC41" s="4">
        <f t="shared" si="9"/>
        <v>123.0460913137204</v>
      </c>
      <c r="AD41" s="4">
        <f t="shared" si="10"/>
        <v>139.42438022096422</v>
      </c>
      <c r="AE41" s="4">
        <f t="shared" si="11"/>
        <v>120.25503670646508</v>
      </c>
      <c r="AF41" s="4">
        <f t="shared" si="12"/>
        <v>147.2462298328891</v>
      </c>
      <c r="AG41" s="4">
        <f t="shared" si="50"/>
        <v>111.9827268544381</v>
      </c>
      <c r="AH41" s="4">
        <f t="shared" si="13"/>
        <v>151.97939662993798</v>
      </c>
      <c r="AI41" s="4">
        <f t="shared" si="14"/>
        <v>119.41420040866807</v>
      </c>
      <c r="AJ41" s="4">
        <f t="shared" si="15"/>
        <v>113.90299381491252</v>
      </c>
      <c r="AK41" s="4">
        <f t="shared" si="16"/>
        <v>131.75693089970878</v>
      </c>
      <c r="AL41" s="4">
        <f t="shared" si="17"/>
        <v>163.11498796861068</v>
      </c>
      <c r="AM41" s="4">
        <f t="shared" si="18"/>
        <v>118.7059525434011</v>
      </c>
      <c r="AN41" s="4">
        <f t="shared" si="19"/>
        <v>153.71174743655737</v>
      </c>
      <c r="AQ41">
        <v>8</v>
      </c>
      <c r="AR41" s="4">
        <v>132.63157894736801</v>
      </c>
      <c r="AS41" s="4">
        <v>169.388012773708</v>
      </c>
      <c r="AT41" s="4">
        <v>132.63157894736801</v>
      </c>
      <c r="AU41" s="4">
        <v>145.03641365399099</v>
      </c>
      <c r="AV41" s="4">
        <v>132.63157894736801</v>
      </c>
      <c r="AW41" s="4">
        <v>131.50395514828901</v>
      </c>
      <c r="AX41" s="4">
        <v>132.63157894736801</v>
      </c>
      <c r="AY41" s="4">
        <v>139.198728582466</v>
      </c>
      <c r="AZ41" s="4">
        <v>132.63157894736801</v>
      </c>
      <c r="BA41" s="4">
        <v>127.071064217862</v>
      </c>
      <c r="BB41" s="4">
        <v>132.63157894736801</v>
      </c>
      <c r="BC41" s="4">
        <v>134.76496721554699</v>
      </c>
      <c r="BD41" s="4">
        <v>132.63157894736801</v>
      </c>
      <c r="BE41" s="4">
        <v>190.918132261805</v>
      </c>
      <c r="BF41" s="4">
        <v>132.63157894736801</v>
      </c>
      <c r="BG41" s="4">
        <v>120.414450068948</v>
      </c>
      <c r="BH41" s="4">
        <v>132.63157894736801</v>
      </c>
      <c r="BI41" s="4">
        <v>158.41920916494601</v>
      </c>
      <c r="BL41" s="198">
        <v>8</v>
      </c>
      <c r="BM41" s="4">
        <f t="shared" si="81"/>
        <v>-12.076145211151278</v>
      </c>
      <c r="BN41" s="4">
        <f t="shared" si="82"/>
        <v>13.118190650423543</v>
      </c>
      <c r="BO41" s="4">
        <f t="shared" si="83"/>
        <v>-10.340051598161613</v>
      </c>
      <c r="BP41" s="4">
        <f t="shared" si="84"/>
        <v>11.232290257212732</v>
      </c>
      <c r="BQ41" s="4">
        <f t="shared" si="85"/>
        <v>-9.3752847808245718</v>
      </c>
      <c r="BR41" s="4">
        <f t="shared" si="86"/>
        <v>10.184274121124625</v>
      </c>
      <c r="BS41" s="4">
        <f t="shared" si="87"/>
        <v>-9.9238667013301889</v>
      </c>
      <c r="BT41" s="4">
        <f t="shared" si="88"/>
        <v>10.780192942465305</v>
      </c>
      <c r="BU41" s="4">
        <f t="shared" si="89"/>
        <v>-9.0592515875398281</v>
      </c>
      <c r="BV41" s="4">
        <f t="shared" si="90"/>
        <v>9.8409705578697579</v>
      </c>
      <c r="BW41" s="4">
        <f t="shared" si="91"/>
        <v>-9.6077714521933064</v>
      </c>
      <c r="BX41" s="4">
        <f t="shared" si="92"/>
        <v>10.436821968585186</v>
      </c>
      <c r="BY41" s="4">
        <f t="shared" si="93"/>
        <v>-13.61108764948688</v>
      </c>
      <c r="BZ41" s="4">
        <f t="shared" si="94"/>
        <v>14.785582619585925</v>
      </c>
      <c r="CA41" s="4">
        <f t="shared" si="95"/>
        <v>-8.5846829462258718</v>
      </c>
      <c r="CB41" s="4">
        <f t="shared" si="96"/>
        <v>9.3254515901349002</v>
      </c>
      <c r="CC41" s="4">
        <f t="shared" si="97"/>
        <v>-11.294148521993767</v>
      </c>
      <c r="CD41" s="4">
        <f t="shared" si="98"/>
        <v>12.268715799218914</v>
      </c>
      <c r="CG41" s="153" t="s">
        <v>157</v>
      </c>
      <c r="CH41" s="29">
        <f>ATAN2(BM54,BN54)*(180/PI())</f>
        <v>122.29577218310266</v>
      </c>
      <c r="CI41" s="29">
        <f>ATAN2(BM105,BN105)*(180/PI())</f>
        <v>-0.95052810006760735</v>
      </c>
      <c r="CJ41" s="29">
        <f>ATAN2(BM156,BN156)*(180/PI())</f>
        <v>7.7675237267050568</v>
      </c>
      <c r="CK41" s="29">
        <f>ATAN2(BM207,BN207)*(180/PI())</f>
        <v>150.90783154817689</v>
      </c>
      <c r="CL41" s="29">
        <f>ATAN2(BM258,BN258)*(180/PI())</f>
        <v>-127.10687402717379</v>
      </c>
      <c r="CM41" s="29">
        <f>ATAN2(BM309,BN309)*(180/PI())</f>
        <v>142.20672608858769</v>
      </c>
      <c r="CN41" s="29">
        <f>ATAN2(BM360,BN360)*(180/PI())</f>
        <v>-28.281233308316825</v>
      </c>
      <c r="CO41" s="29">
        <f>ATAN2(BM411,BN411)*(180/PI())</f>
        <v>56.880830438965852</v>
      </c>
      <c r="CP41" s="29">
        <f>ATAN2(BM462,BN462)*(180/PI())</f>
        <v>-177.9115332773338</v>
      </c>
      <c r="DO41" s="5">
        <v>320</v>
      </c>
      <c r="DP41" s="29">
        <f t="shared" si="38"/>
        <v>5.5850536063818543</v>
      </c>
      <c r="DQ41" s="29">
        <f t="shared" si="39"/>
        <v>-0.49100232727061749</v>
      </c>
      <c r="DR41" s="29">
        <f t="shared" si="40"/>
        <v>-3.0279243215899059</v>
      </c>
      <c r="DS41" s="29">
        <f t="shared" si="41"/>
        <v>-5.2209921427977326</v>
      </c>
      <c r="DT41" s="29">
        <f t="shared" si="42"/>
        <v>3.2587449831244943</v>
      </c>
      <c r="DU41" s="29">
        <f t="shared" si="43"/>
        <v>1.165091630705553</v>
      </c>
      <c r="DV41" s="29">
        <f t="shared" si="44"/>
        <v>0.77812534155620317</v>
      </c>
      <c r="DW41" s="29">
        <f t="shared" si="45"/>
        <v>1.3792949828089971</v>
      </c>
      <c r="DX41" s="29">
        <f t="shared" si="46"/>
        <v>0.94063819578210972</v>
      </c>
      <c r="DY41" s="29">
        <f t="shared" si="47"/>
        <v>-1.4281886861752436E-2</v>
      </c>
      <c r="EA41" s="2">
        <f t="shared" si="2"/>
        <v>98.767694455457345</v>
      </c>
      <c r="EB41" s="34">
        <f t="shared" si="77"/>
        <v>75.660443497276177</v>
      </c>
      <c r="EC41" s="34">
        <f t="shared" si="48"/>
        <v>63.486650233273913</v>
      </c>
    </row>
    <row r="42" spans="1:133">
      <c r="A42">
        <v>34</v>
      </c>
      <c r="B42" s="5">
        <f t="shared" si="70"/>
        <v>-101.5</v>
      </c>
      <c r="C42" s="5">
        <f t="shared" si="70"/>
        <v>102.78</v>
      </c>
      <c r="D42" s="5">
        <f t="shared" ref="D42:S42" si="105">D257-D$325</f>
        <v>-83.1</v>
      </c>
      <c r="E42" s="5">
        <f t="shared" si="105"/>
        <v>112.44</v>
      </c>
      <c r="F42" s="5">
        <f t="shared" si="105"/>
        <v>-89.169999999999987</v>
      </c>
      <c r="G42" s="5">
        <f t="shared" si="105"/>
        <v>106.13999999999999</v>
      </c>
      <c r="H42" s="5">
        <f t="shared" si="105"/>
        <v>-83.03</v>
      </c>
      <c r="I42" s="5">
        <f t="shared" si="105"/>
        <v>111.87</v>
      </c>
      <c r="J42" s="5">
        <f t="shared" si="105"/>
        <v>-83.19</v>
      </c>
      <c r="K42" s="5">
        <f t="shared" si="105"/>
        <v>126.19</v>
      </c>
      <c r="L42" s="5">
        <f t="shared" si="105"/>
        <v>-65.889999999999986</v>
      </c>
      <c r="M42" s="5">
        <f t="shared" si="105"/>
        <v>136.93</v>
      </c>
      <c r="N42" s="5">
        <f t="shared" si="105"/>
        <v>-62.94</v>
      </c>
      <c r="O42" s="5">
        <f t="shared" si="105"/>
        <v>98.22</v>
      </c>
      <c r="P42" s="5">
        <f t="shared" si="105"/>
        <v>-115.63</v>
      </c>
      <c r="Q42" s="5">
        <f t="shared" si="105"/>
        <v>114.68</v>
      </c>
      <c r="R42" s="5">
        <f t="shared" si="105"/>
        <v>-81.830000000000013</v>
      </c>
      <c r="S42" s="5">
        <f t="shared" si="105"/>
        <v>130.82</v>
      </c>
      <c r="V42">
        <v>34</v>
      </c>
      <c r="W42" s="4">
        <f>ATAN2(B42,C42)*(180/PI())</f>
        <v>134.64099452711028</v>
      </c>
      <c r="X42" s="4">
        <f t="shared" si="4"/>
        <v>144.45060885991447</v>
      </c>
      <c r="Y42" s="4">
        <f t="shared" si="5"/>
        <v>126.46665531914961</v>
      </c>
      <c r="Z42" s="4">
        <f t="shared" si="6"/>
        <v>139.81546266418459</v>
      </c>
      <c r="AA42" s="4">
        <f t="shared" si="7"/>
        <v>130.03418357964924</v>
      </c>
      <c r="AB42" s="4">
        <f t="shared" si="8"/>
        <v>138.62535302028988</v>
      </c>
      <c r="AC42" s="4">
        <f t="shared" si="9"/>
        <v>126.58283303306308</v>
      </c>
      <c r="AD42" s="4">
        <f t="shared" si="10"/>
        <v>139.31574857136576</v>
      </c>
      <c r="AE42" s="4">
        <f t="shared" si="11"/>
        <v>123.3946281030782</v>
      </c>
      <c r="AF42" s="4">
        <f t="shared" si="12"/>
        <v>151.1439452971901</v>
      </c>
      <c r="AG42" s="4">
        <f t="shared" si="50"/>
        <v>115.6966165403405</v>
      </c>
      <c r="AH42" s="4">
        <f t="shared" si="13"/>
        <v>151.95827387806168</v>
      </c>
      <c r="AI42" s="4">
        <f t="shared" si="14"/>
        <v>122.65200677387078</v>
      </c>
      <c r="AJ42" s="4">
        <f t="shared" si="15"/>
        <v>116.65595569879834</v>
      </c>
      <c r="AK42" s="4">
        <f t="shared" si="16"/>
        <v>135.23633659777468</v>
      </c>
      <c r="AL42" s="4">
        <f t="shared" si="17"/>
        <v>162.85514821460205</v>
      </c>
      <c r="AM42" s="4">
        <f t="shared" si="18"/>
        <v>122.02663724873577</v>
      </c>
      <c r="AN42" s="4">
        <f t="shared" si="19"/>
        <v>154.30496200705926</v>
      </c>
      <c r="AQ42">
        <v>9</v>
      </c>
      <c r="AR42" s="4">
        <v>151.57894736842101</v>
      </c>
      <c r="AS42" s="4">
        <v>168.715649782513</v>
      </c>
      <c r="AT42" s="4">
        <v>151.57894736842101</v>
      </c>
      <c r="AU42" s="4">
        <v>142.798361767264</v>
      </c>
      <c r="AV42" s="4">
        <v>151.57894736842101</v>
      </c>
      <c r="AW42" s="4">
        <v>125.01308886718</v>
      </c>
      <c r="AX42" s="4">
        <v>151.57894736842101</v>
      </c>
      <c r="AY42" s="4">
        <v>142.14950175782801</v>
      </c>
      <c r="AZ42" s="4">
        <v>151.57894736842101</v>
      </c>
      <c r="BA42" s="4">
        <v>140.994763468717</v>
      </c>
      <c r="BB42" s="4">
        <v>151.57894736842101</v>
      </c>
      <c r="BC42" s="4">
        <v>134.55776209565499</v>
      </c>
      <c r="BD42" s="4">
        <v>151.57894736842101</v>
      </c>
      <c r="BE42" s="4">
        <v>216.60682789415799</v>
      </c>
      <c r="BF42" s="4">
        <v>151.57894736842101</v>
      </c>
      <c r="BG42" s="4">
        <v>128.569093416209</v>
      </c>
      <c r="BH42" s="4">
        <v>151.57894736842101</v>
      </c>
      <c r="BI42" s="4">
        <v>161.70211807336</v>
      </c>
      <c r="BL42" s="198">
        <v>9</v>
      </c>
      <c r="BM42" s="4">
        <f t="shared" si="81"/>
        <v>-15.619051094891255</v>
      </c>
      <c r="BN42" s="4">
        <f t="shared" si="82"/>
        <v>8.4526077556361106</v>
      </c>
      <c r="BO42" s="4">
        <f t="shared" si="83"/>
        <v>-13.219727462062831</v>
      </c>
      <c r="BP42" s="4">
        <f t="shared" si="84"/>
        <v>7.1541587382204508</v>
      </c>
      <c r="BQ42" s="4">
        <f t="shared" si="85"/>
        <v>-11.573234759571466</v>
      </c>
      <c r="BR42" s="4">
        <f t="shared" si="86"/>
        <v>6.2631214465101461</v>
      </c>
      <c r="BS42" s="4">
        <f t="shared" si="87"/>
        <v>-13.159658478220036</v>
      </c>
      <c r="BT42" s="4">
        <f t="shared" si="88"/>
        <v>7.1216510298060225</v>
      </c>
      <c r="BU42" s="4">
        <f t="shared" si="89"/>
        <v>-13.052757213505698</v>
      </c>
      <c r="BV42" s="4">
        <f t="shared" si="90"/>
        <v>7.0637989584015513</v>
      </c>
      <c r="BW42" s="4">
        <f t="shared" si="91"/>
        <v>-12.456844187812207</v>
      </c>
      <c r="BX42" s="4">
        <f t="shared" si="92"/>
        <v>6.741306956034717</v>
      </c>
      <c r="BY42" s="4">
        <f t="shared" si="93"/>
        <v>-20.052633627896149</v>
      </c>
      <c r="BZ42" s="4">
        <f t="shared" si="94"/>
        <v>10.851942636868912</v>
      </c>
      <c r="CA42" s="4">
        <f t="shared" si="95"/>
        <v>-11.902436092207452</v>
      </c>
      <c r="CB42" s="4">
        <f t="shared" si="96"/>
        <v>6.4412762985878649</v>
      </c>
      <c r="CC42" s="4">
        <f t="shared" si="97"/>
        <v>-14.969765090527629</v>
      </c>
      <c r="CD42" s="4">
        <f t="shared" si="98"/>
        <v>8.1012317416409285</v>
      </c>
      <c r="CG42" s="153" t="s">
        <v>158</v>
      </c>
      <c r="CH42" s="29">
        <f>ATAN2(BO54,BP54)*(180/PI())</f>
        <v>104.83393427665467</v>
      </c>
      <c r="CI42" s="29">
        <f>ATAN2(BO105,BP105)*(180/PI())</f>
        <v>-24.558362623970641</v>
      </c>
      <c r="CJ42" s="29">
        <f>ATAN2(BO156,BP156)*(180/PI())</f>
        <v>-85.600187456487831</v>
      </c>
      <c r="CK42" s="29">
        <f>ATAN2(BO207,BP207)*(180/PI())</f>
        <v>-176.51593679176972</v>
      </c>
      <c r="CL42" s="29">
        <f>ATAN2(BO258,BP258)*(180/PI())</f>
        <v>-134.11517520804372</v>
      </c>
      <c r="CM42" s="29">
        <f>ATAN2(BO309,BP309)*(180/PI())</f>
        <v>74.278203207035432</v>
      </c>
      <c r="CN42" s="29">
        <f>ATAN2(BO360,BP360)*(180/PI())</f>
        <v>-28.962432662775125</v>
      </c>
      <c r="CO42" s="29">
        <f>ATAN2(BO411,BP411)*(180/PI())</f>
        <v>-141.59704872912386</v>
      </c>
      <c r="CP42" s="29">
        <f>ATAN2(BO462,BP462)*(180/PI())</f>
        <v>-77.186836152355085</v>
      </c>
      <c r="DO42" s="5">
        <v>330</v>
      </c>
      <c r="DP42" s="29">
        <f t="shared" si="38"/>
        <v>5.7595865315812871</v>
      </c>
      <c r="DQ42" s="29">
        <f t="shared" si="39"/>
        <v>-0.47862020829163415</v>
      </c>
      <c r="DR42" s="29">
        <f t="shared" si="40"/>
        <v>-0.57158023932856183</v>
      </c>
      <c r="DS42" s="29">
        <f t="shared" si="41"/>
        <v>2.0793646552623386</v>
      </c>
      <c r="DT42" s="29">
        <f t="shared" si="42"/>
        <v>-0.61104353839439607</v>
      </c>
      <c r="DU42" s="29">
        <f t="shared" si="43"/>
        <v>3.023858025834691</v>
      </c>
      <c r="DV42" s="29">
        <f t="shared" si="44"/>
        <v>1.1752238635889491</v>
      </c>
      <c r="DW42" s="29">
        <f t="shared" si="45"/>
        <v>-0.98502421998628531</v>
      </c>
      <c r="DX42" s="29">
        <f t="shared" si="46"/>
        <v>0.9761095963087173</v>
      </c>
      <c r="DY42" s="29">
        <f t="shared" si="47"/>
        <v>-1.3178501607154955</v>
      </c>
      <c r="EA42" s="2">
        <f t="shared" si="2"/>
        <v>103.29043777427832</v>
      </c>
      <c r="EB42" s="34">
        <f t="shared" si="77"/>
        <v>89.452143080540779</v>
      </c>
      <c r="EC42" s="34">
        <f t="shared" si="48"/>
        <v>51.645218887139201</v>
      </c>
    </row>
    <row r="43" spans="1:133">
      <c r="A43">
        <v>35</v>
      </c>
      <c r="B43" s="5">
        <f t="shared" si="70"/>
        <v>-109.5</v>
      </c>
      <c r="C43" s="5">
        <f t="shared" si="70"/>
        <v>96.78</v>
      </c>
      <c r="D43" s="5">
        <f t="shared" ref="D43:S43" si="106">D258-D$325</f>
        <v>-92.1</v>
      </c>
      <c r="E43" s="5">
        <f t="shared" si="106"/>
        <v>106.44</v>
      </c>
      <c r="F43" s="5">
        <f t="shared" si="106"/>
        <v>-90.169999999999987</v>
      </c>
      <c r="G43" s="5">
        <f t="shared" si="106"/>
        <v>97.139999999999986</v>
      </c>
      <c r="H43" s="5">
        <f t="shared" si="106"/>
        <v>-90.03</v>
      </c>
      <c r="I43" s="5">
        <f t="shared" si="106"/>
        <v>104.87</v>
      </c>
      <c r="J43" s="5">
        <f t="shared" si="106"/>
        <v>-91.19</v>
      </c>
      <c r="K43" s="5">
        <f t="shared" si="106"/>
        <v>121.19</v>
      </c>
      <c r="L43" s="5">
        <f t="shared" si="106"/>
        <v>-75.889999999999986</v>
      </c>
      <c r="M43" s="5">
        <f t="shared" si="106"/>
        <v>129.93</v>
      </c>
      <c r="N43" s="5">
        <f t="shared" si="106"/>
        <v>-69.94</v>
      </c>
      <c r="O43" s="5">
        <f t="shared" si="106"/>
        <v>96.22</v>
      </c>
      <c r="P43" s="5">
        <f t="shared" si="106"/>
        <v>-124.63</v>
      </c>
      <c r="Q43" s="5">
        <f t="shared" si="106"/>
        <v>104.68</v>
      </c>
      <c r="R43" s="5">
        <f t="shared" si="106"/>
        <v>-89.830000000000013</v>
      </c>
      <c r="S43" s="5">
        <f t="shared" si="106"/>
        <v>123.82</v>
      </c>
      <c r="V43">
        <v>35</v>
      </c>
      <c r="W43" s="4">
        <f>ATAN2(B43,C43)*(180/PI())</f>
        <v>138.5286051962949</v>
      </c>
      <c r="X43" s="4">
        <f t="shared" si="4"/>
        <v>146.13903790568762</v>
      </c>
      <c r="Y43" s="4">
        <f t="shared" si="5"/>
        <v>130.86885667872096</v>
      </c>
      <c r="Z43" s="4">
        <f t="shared" si="6"/>
        <v>140.75469299458544</v>
      </c>
      <c r="AA43" s="4">
        <f t="shared" si="7"/>
        <v>132.8689476593332</v>
      </c>
      <c r="AB43" s="4">
        <f t="shared" si="8"/>
        <v>132.53983740747532</v>
      </c>
      <c r="AC43" s="4">
        <f t="shared" si="9"/>
        <v>130.64580861010242</v>
      </c>
      <c r="AD43" s="4">
        <f t="shared" si="10"/>
        <v>138.21402895509559</v>
      </c>
      <c r="AE43" s="4">
        <f t="shared" si="11"/>
        <v>126.95980826741307</v>
      </c>
      <c r="AF43" s="4">
        <f t="shared" si="12"/>
        <v>151.66618673916741</v>
      </c>
      <c r="AG43" s="4">
        <f t="shared" si="50"/>
        <v>120.28850584689944</v>
      </c>
      <c r="AH43" s="4">
        <f t="shared" si="13"/>
        <v>150.46958828946134</v>
      </c>
      <c r="AI43" s="4">
        <f t="shared" si="14"/>
        <v>126.01250001102611</v>
      </c>
      <c r="AJ43" s="4">
        <f t="shared" si="15"/>
        <v>118.95331857497713</v>
      </c>
      <c r="AK43" s="4">
        <f t="shared" si="16"/>
        <v>139.97222058412913</v>
      </c>
      <c r="AL43" s="4">
        <f t="shared" si="17"/>
        <v>162.75914505796595</v>
      </c>
      <c r="AM43" s="4">
        <f t="shared" si="18"/>
        <v>125.96045775212428</v>
      </c>
      <c r="AN43" s="4">
        <f t="shared" si="19"/>
        <v>152.97326988725843</v>
      </c>
      <c r="AQ43">
        <v>10</v>
      </c>
      <c r="AR43" s="4">
        <v>170.52631578947299</v>
      </c>
      <c r="AS43" s="4">
        <v>161.70672291469199</v>
      </c>
      <c r="AT43" s="4">
        <v>170.52631578947299</v>
      </c>
      <c r="AU43" s="4">
        <v>133.88858802239201</v>
      </c>
      <c r="AV43" s="4">
        <v>170.52631578947299</v>
      </c>
      <c r="AW43" s="4">
        <v>145.62044878888801</v>
      </c>
      <c r="AX43" s="4">
        <v>170.52631578947299</v>
      </c>
      <c r="AY43" s="4">
        <v>144.903088969988</v>
      </c>
      <c r="AZ43" s="4">
        <v>170.52631578947299</v>
      </c>
      <c r="BA43" s="4">
        <v>144.93650541122801</v>
      </c>
      <c r="BB43" s="4">
        <v>170.52631578947299</v>
      </c>
      <c r="BC43" s="4">
        <v>145.71846221625401</v>
      </c>
      <c r="BD43" s="4">
        <v>170.52631578947299</v>
      </c>
      <c r="BE43" s="4">
        <v>203.34944068735601</v>
      </c>
      <c r="BF43" s="4">
        <v>170.52631578947299</v>
      </c>
      <c r="BG43" s="4">
        <v>145.72251287117001</v>
      </c>
      <c r="BH43" s="4">
        <v>170.52631578947299</v>
      </c>
      <c r="BI43" s="4">
        <v>167.26296252854399</v>
      </c>
      <c r="BL43" s="198">
        <v>10</v>
      </c>
      <c r="BM43" s="4">
        <f t="shared" si="81"/>
        <v>-16.789605682433489</v>
      </c>
      <c r="BN43" s="4">
        <f t="shared" si="82"/>
        <v>2.8016896635564024</v>
      </c>
      <c r="BO43" s="4">
        <f t="shared" si="83"/>
        <v>-13.901318125528046</v>
      </c>
      <c r="BP43" s="4">
        <f t="shared" si="84"/>
        <v>2.3197197146119146</v>
      </c>
      <c r="BQ43" s="4">
        <f t="shared" si="85"/>
        <v>-15.119407965210176</v>
      </c>
      <c r="BR43" s="4">
        <f t="shared" si="86"/>
        <v>2.5229829584110899</v>
      </c>
      <c r="BS43" s="4">
        <f t="shared" si="87"/>
        <v>-15.044926284580812</v>
      </c>
      <c r="BT43" s="4">
        <f t="shared" si="88"/>
        <v>2.5105541641504883</v>
      </c>
      <c r="BU43" s="4">
        <f t="shared" si="89"/>
        <v>-15.048395830321503</v>
      </c>
      <c r="BV43" s="4">
        <f t="shared" si="90"/>
        <v>2.5111331289351768</v>
      </c>
      <c r="BW43" s="4">
        <f t="shared" si="91"/>
        <v>-15.129584454890985</v>
      </c>
      <c r="BX43" s="4">
        <f t="shared" si="92"/>
        <v>2.5246811141920706</v>
      </c>
      <c r="BY43" s="4">
        <f t="shared" si="93"/>
        <v>-21.113265196062592</v>
      </c>
      <c r="BZ43" s="4">
        <f t="shared" si="94"/>
        <v>3.5231808288162307</v>
      </c>
      <c r="CA43" s="4">
        <f t="shared" si="95"/>
        <v>-15.130005024287046</v>
      </c>
      <c r="CB43" s="4">
        <f t="shared" si="96"/>
        <v>2.5247512948116779</v>
      </c>
      <c r="CC43" s="4">
        <f t="shared" si="97"/>
        <v>-17.366496182174213</v>
      </c>
      <c r="CD43" s="4">
        <f t="shared" si="98"/>
        <v>2.8979556617399416</v>
      </c>
      <c r="CG43" s="153" t="s">
        <v>401</v>
      </c>
      <c r="CH43" s="29">
        <f>ATAN2(BQ54,BR54)*(180/PI())</f>
        <v>-171.9793470814005</v>
      </c>
      <c r="CI43" s="29">
        <f>ATAN2(BQ105,BR105)*(180/PI())</f>
        <v>9.3341480610666689</v>
      </c>
      <c r="CJ43" s="29">
        <f>ATAN2(BQ156,BR156)*(180/PI())</f>
        <v>-30.443724657026575</v>
      </c>
      <c r="CK43" s="29">
        <f>ATAN2(BQ207,BR207)*(180/PI())</f>
        <v>0.14154167338503537</v>
      </c>
      <c r="CL43" s="29">
        <f>ATAN2(BQ258,BR258)*(180/PI())</f>
        <v>-170.00531432541911</v>
      </c>
      <c r="CM43" s="29">
        <f>ATAN2(BQ309,BR309)*(180/PI())</f>
        <v>120.53018686177232</v>
      </c>
      <c r="CN43" s="29">
        <f>ATAN2(BQ360,BR360)*(180/PI())</f>
        <v>-179.18438794928335</v>
      </c>
      <c r="CO43" s="29">
        <f>ATAN2(BQ411,BR411)*(180/PI())</f>
        <v>-51.829358727018892</v>
      </c>
      <c r="CP43" s="29">
        <f>ATAN2(BQ462,BR462)*(180/PI())</f>
        <v>57.826990838515222</v>
      </c>
      <c r="DO43" s="5">
        <v>340</v>
      </c>
      <c r="DP43" s="29">
        <f t="shared" si="38"/>
        <v>5.9341194567807207</v>
      </c>
      <c r="DQ43" s="29">
        <f t="shared" si="39"/>
        <v>-0.45169545647722065</v>
      </c>
      <c r="DR43" s="29">
        <f t="shared" si="40"/>
        <v>1.9537048554217449</v>
      </c>
      <c r="DS43" s="29">
        <f t="shared" si="41"/>
        <v>8.822557373175087</v>
      </c>
      <c r="DT43" s="29">
        <f t="shared" si="42"/>
        <v>-4.1949179973060797</v>
      </c>
      <c r="DU43" s="29">
        <f t="shared" si="43"/>
        <v>2.7223053142099336</v>
      </c>
      <c r="DV43" s="29">
        <f t="shared" si="44"/>
        <v>0.39709852203274038</v>
      </c>
      <c r="DW43" s="29">
        <f t="shared" si="45"/>
        <v>-2.0530912326069219</v>
      </c>
      <c r="DX43" s="29">
        <f t="shared" si="46"/>
        <v>-0.60163889057769082</v>
      </c>
      <c r="DY43" s="29">
        <f t="shared" si="47"/>
        <v>1.4281886861756956E-2</v>
      </c>
      <c r="EA43" s="2">
        <f t="shared" si="2"/>
        <v>106.60860437473335</v>
      </c>
      <c r="EB43" s="34">
        <f t="shared" si="77"/>
        <v>100.17931884322124</v>
      </c>
      <c r="EC43" s="34">
        <f t="shared" si="48"/>
        <v>36.462290147995802</v>
      </c>
    </row>
    <row r="44" spans="1:133">
      <c r="A44">
        <v>36</v>
      </c>
      <c r="B44" s="5">
        <f t="shared" si="70"/>
        <v>-116.5</v>
      </c>
      <c r="C44" s="5">
        <f t="shared" si="70"/>
        <v>88.78</v>
      </c>
      <c r="D44" s="5">
        <f t="shared" ref="D44:S44" si="107">D259-D$325</f>
        <v>-98.1</v>
      </c>
      <c r="E44" s="5">
        <f t="shared" si="107"/>
        <v>97.44</v>
      </c>
      <c r="F44" s="5">
        <f t="shared" si="107"/>
        <v>-94.169999999999987</v>
      </c>
      <c r="G44" s="5">
        <f t="shared" si="107"/>
        <v>89.139999999999986</v>
      </c>
      <c r="H44" s="5">
        <f t="shared" si="107"/>
        <v>-98.03</v>
      </c>
      <c r="I44" s="5">
        <f t="shared" si="107"/>
        <v>98.87</v>
      </c>
      <c r="J44" s="5">
        <f t="shared" si="107"/>
        <v>-100.19</v>
      </c>
      <c r="K44" s="5">
        <f t="shared" si="107"/>
        <v>118.19</v>
      </c>
      <c r="L44" s="5">
        <f t="shared" si="107"/>
        <v>-83.889999999999986</v>
      </c>
      <c r="M44" s="5">
        <f t="shared" si="107"/>
        <v>122.93</v>
      </c>
      <c r="N44" s="5">
        <f t="shared" si="107"/>
        <v>-77.94</v>
      </c>
      <c r="O44" s="5">
        <f t="shared" si="107"/>
        <v>94.22</v>
      </c>
      <c r="P44" s="5">
        <f t="shared" si="107"/>
        <v>-131.63</v>
      </c>
      <c r="Q44" s="5">
        <f t="shared" si="107"/>
        <v>95.68</v>
      </c>
      <c r="R44" s="5">
        <f t="shared" si="107"/>
        <v>-97.830000000000013</v>
      </c>
      <c r="S44" s="5">
        <f t="shared" si="107"/>
        <v>116.82</v>
      </c>
      <c r="V44">
        <v>36</v>
      </c>
      <c r="W44" s="4">
        <f t="shared" ref="W44:W50" si="108">ATAN2(B44,C44)*(180/PI())</f>
        <v>142.69042138616149</v>
      </c>
      <c r="X44" s="4">
        <f t="shared" si="4"/>
        <v>146.47231274203327</v>
      </c>
      <c r="Y44" s="4">
        <f t="shared" si="5"/>
        <v>135.19338790465955</v>
      </c>
      <c r="Z44" s="4">
        <f t="shared" si="6"/>
        <v>138.26844759380211</v>
      </c>
      <c r="AA44" s="4">
        <f t="shared" si="7"/>
        <v>136.57179352564998</v>
      </c>
      <c r="AB44" s="4">
        <f t="shared" si="8"/>
        <v>129.6685331913645</v>
      </c>
      <c r="AC44" s="4">
        <f t="shared" si="9"/>
        <v>134.75557052911256</v>
      </c>
      <c r="AD44" s="4">
        <f t="shared" si="10"/>
        <v>139.23059218433283</v>
      </c>
      <c r="AE44" s="4">
        <f t="shared" si="11"/>
        <v>130.28803949835364</v>
      </c>
      <c r="AF44" s="4">
        <f t="shared" si="12"/>
        <v>154.94164127180272</v>
      </c>
      <c r="AG44" s="4">
        <f t="shared" si="50"/>
        <v>124.31044412156848</v>
      </c>
      <c r="AH44" s="4">
        <f t="shared" si="13"/>
        <v>148.82646606030798</v>
      </c>
      <c r="AI44" s="4">
        <f t="shared" si="14"/>
        <v>129.59799163869206</v>
      </c>
      <c r="AJ44" s="4">
        <f t="shared" si="15"/>
        <v>122.2785835704683</v>
      </c>
      <c r="AK44" s="4">
        <f t="shared" si="16"/>
        <v>143.98712289696522</v>
      </c>
      <c r="AL44" s="4">
        <f t="shared" si="17"/>
        <v>162.73020401879916</v>
      </c>
      <c r="AM44" s="4">
        <f t="shared" si="18"/>
        <v>129.94422808123795</v>
      </c>
      <c r="AN44" s="4">
        <f t="shared" si="19"/>
        <v>152.37329588874817</v>
      </c>
      <c r="AQ44">
        <v>11</v>
      </c>
      <c r="AR44" s="4">
        <v>189.47368421052599</v>
      </c>
      <c r="AS44" s="4">
        <v>174.335651017766</v>
      </c>
      <c r="AT44" s="4">
        <v>189.47368421052599</v>
      </c>
      <c r="AU44" s="4">
        <v>142.730522962641</v>
      </c>
      <c r="AV44" s="4">
        <v>189.47368421052599</v>
      </c>
      <c r="AW44" s="4">
        <v>151.31461398552699</v>
      </c>
      <c r="AX44" s="4">
        <v>189.47368421052599</v>
      </c>
      <c r="AY44" s="4">
        <v>145.23592560967001</v>
      </c>
      <c r="AZ44" s="4">
        <v>189.47368421052599</v>
      </c>
      <c r="BA44" s="4">
        <v>140.15196481136101</v>
      </c>
      <c r="BB44" s="4">
        <v>189.47368421052599</v>
      </c>
      <c r="BC44" s="4">
        <v>141.96496245322501</v>
      </c>
      <c r="BD44" s="4">
        <v>189.47368421052599</v>
      </c>
      <c r="BE44" s="4">
        <v>198.45975491558701</v>
      </c>
      <c r="BF44" s="4">
        <v>189.47368421052599</v>
      </c>
      <c r="BG44" s="4">
        <v>154.56393710084501</v>
      </c>
      <c r="BH44" s="4">
        <v>189.47368421052599</v>
      </c>
      <c r="BI44" s="4">
        <v>168.75525384750699</v>
      </c>
      <c r="BL44" s="198">
        <v>11</v>
      </c>
      <c r="BM44" s="4">
        <f t="shared" si="81"/>
        <v>-18.100835786046943</v>
      </c>
      <c r="BN44" s="4">
        <f t="shared" si="82"/>
        <v>-3.0204952684834936</v>
      </c>
      <c r="BO44" s="4">
        <f t="shared" si="83"/>
        <v>-14.819354175240305</v>
      </c>
      <c r="BP44" s="4">
        <f t="shared" si="84"/>
        <v>-2.4729128365884154</v>
      </c>
      <c r="BQ44" s="4">
        <f t="shared" si="85"/>
        <v>-15.710618934173088</v>
      </c>
      <c r="BR44" s="4">
        <f t="shared" si="86"/>
        <v>-2.6216386202562467</v>
      </c>
      <c r="BS44" s="4">
        <f t="shared" si="87"/>
        <v>-15.079483882658426</v>
      </c>
      <c r="BT44" s="4">
        <f t="shared" si="88"/>
        <v>-2.5163208073437828</v>
      </c>
      <c r="BU44" s="4">
        <f t="shared" si="89"/>
        <v>-14.551628914293332</v>
      </c>
      <c r="BV44" s="4">
        <f t="shared" si="90"/>
        <v>-2.4282373921226301</v>
      </c>
      <c r="BW44" s="4">
        <f t="shared" si="91"/>
        <v>-14.739867937145441</v>
      </c>
      <c r="BX44" s="4">
        <f t="shared" si="92"/>
        <v>-2.4596489293902648</v>
      </c>
      <c r="BY44" s="4">
        <f t="shared" si="93"/>
        <v>-20.605581319107728</v>
      </c>
      <c r="BZ44" s="4">
        <f t="shared" si="94"/>
        <v>-3.4384633734257637</v>
      </c>
      <c r="CA44" s="4">
        <f t="shared" si="95"/>
        <v>-16.047988048194316</v>
      </c>
      <c r="CB44" s="4">
        <f t="shared" si="96"/>
        <v>-2.677935568346296</v>
      </c>
      <c r="CC44" s="4">
        <f t="shared" si="97"/>
        <v>-17.521437067482569</v>
      </c>
      <c r="CD44" s="4">
        <f t="shared" si="98"/>
        <v>-2.9238107226053343</v>
      </c>
      <c r="CG44" s="153" t="s">
        <v>402</v>
      </c>
      <c r="CH44" s="29">
        <f>ATAN2(BS54,BT54)*(180/PI())</f>
        <v>115.15193413752415</v>
      </c>
      <c r="CI44" s="29">
        <f>ATAN2(BS105,BT105)*(180/PI())</f>
        <v>-13.929731119483467</v>
      </c>
      <c r="CJ44" s="29">
        <f>ATAN2(BS156,BT156)*(180/PI())</f>
        <v>-89.343359952122924</v>
      </c>
      <c r="CK44" s="29">
        <f>ATAN2(BS207,BT207)*(180/PI())</f>
        <v>-153.15185786319771</v>
      </c>
      <c r="CL44" s="29">
        <f>ATAN2(BS258,BT258)*(180/PI())</f>
        <v>145.9591469248011</v>
      </c>
      <c r="CM44" s="29">
        <f>ATAN2(BS309,BT309)*(180/PI())</f>
        <v>85.539930172672669</v>
      </c>
      <c r="CN44" s="29">
        <f>ATAN2(BS360,BT360)*(180/PI())</f>
        <v>11.131403639840071</v>
      </c>
      <c r="CO44" s="29">
        <f>ATAN2(BS411,BT411)*(180/PI())</f>
        <v>-51.301585167730948</v>
      </c>
      <c r="CP44" s="29">
        <f>ATAN2(BS462,BT462)*(180/PI())</f>
        <v>-150.90816115784074</v>
      </c>
      <c r="DO44" s="5">
        <v>350</v>
      </c>
      <c r="DP44" s="29">
        <f t="shared" si="38"/>
        <v>6.1086523819801535</v>
      </c>
      <c r="DQ44" s="29">
        <f t="shared" si="39"/>
        <v>-0.41104616678667671</v>
      </c>
      <c r="DR44" s="29">
        <f t="shared" si="40"/>
        <v>4.2433443109953641</v>
      </c>
      <c r="DS44" s="29">
        <f t="shared" si="41"/>
        <v>13.201752967768279</v>
      </c>
      <c r="DT44" s="29">
        <f t="shared" si="42"/>
        <v>-5.8159437039578163</v>
      </c>
      <c r="DU44" s="29">
        <f t="shared" si="43"/>
        <v>0.47587022568123188</v>
      </c>
      <c r="DV44" s="29">
        <f t="shared" si="44"/>
        <v>-0.77812534155620627</v>
      </c>
      <c r="DW44" s="29">
        <f t="shared" si="45"/>
        <v>-0.41937289528749311</v>
      </c>
      <c r="DX44" s="29">
        <f t="shared" si="46"/>
        <v>-1.1850565902334531</v>
      </c>
      <c r="DY44" s="29">
        <f t="shared" si="47"/>
        <v>1.3178501607154955</v>
      </c>
      <c r="EA44" s="2">
        <f t="shared" si="2"/>
        <v>110.62927296733872</v>
      </c>
      <c r="EB44" s="34">
        <f t="shared" si="77"/>
        <v>108.94856572833905</v>
      </c>
      <c r="EC44" s="34">
        <f t="shared" si="48"/>
        <v>19.210571647395774</v>
      </c>
    </row>
    <row r="45" spans="1:133">
      <c r="A45">
        <v>37</v>
      </c>
      <c r="B45" s="5">
        <f t="shared" si="70"/>
        <v>-122.5</v>
      </c>
      <c r="C45" s="5">
        <f t="shared" si="70"/>
        <v>80.78</v>
      </c>
      <c r="D45" s="5">
        <f t="shared" ref="D45:S45" si="109">D260-D$325</f>
        <v>-103.1</v>
      </c>
      <c r="E45" s="5">
        <f t="shared" si="109"/>
        <v>89.44</v>
      </c>
      <c r="F45" s="5">
        <f t="shared" si="109"/>
        <v>-96.169999999999987</v>
      </c>
      <c r="G45" s="5">
        <f t="shared" si="109"/>
        <v>80.139999999999986</v>
      </c>
      <c r="H45" s="5">
        <f t="shared" si="109"/>
        <v>-106.03</v>
      </c>
      <c r="I45" s="5">
        <f t="shared" si="109"/>
        <v>94.87</v>
      </c>
      <c r="J45" s="5">
        <f t="shared" si="109"/>
        <v>-109.19</v>
      </c>
      <c r="K45" s="5">
        <f t="shared" si="109"/>
        <v>114.19</v>
      </c>
      <c r="L45" s="5">
        <f t="shared" si="109"/>
        <v>-90.889999999999986</v>
      </c>
      <c r="M45" s="5">
        <f t="shared" si="109"/>
        <v>113.93</v>
      </c>
      <c r="N45" s="5">
        <f t="shared" si="109"/>
        <v>-84.94</v>
      </c>
      <c r="O45" s="5">
        <f t="shared" si="109"/>
        <v>90.22</v>
      </c>
      <c r="P45" s="5">
        <f t="shared" si="109"/>
        <v>-136.63</v>
      </c>
      <c r="Q45" s="5">
        <f t="shared" si="109"/>
        <v>85.68</v>
      </c>
      <c r="R45" s="5">
        <f t="shared" si="109"/>
        <v>-104.83000000000001</v>
      </c>
      <c r="S45" s="5">
        <f t="shared" si="109"/>
        <v>108.82</v>
      </c>
      <c r="V45">
        <v>37</v>
      </c>
      <c r="W45" s="4">
        <f t="shared" si="108"/>
        <v>146.59800091486463</v>
      </c>
      <c r="X45" s="4">
        <f t="shared" si="4"/>
        <v>146.73669752314859</v>
      </c>
      <c r="Y45" s="4">
        <f t="shared" si="5"/>
        <v>139.0581238086952</v>
      </c>
      <c r="Z45" s="4">
        <f t="shared" si="6"/>
        <v>136.48854750490972</v>
      </c>
      <c r="AA45" s="4">
        <f t="shared" si="7"/>
        <v>140.19501492192609</v>
      </c>
      <c r="AB45" s="4">
        <f t="shared" si="8"/>
        <v>125.18421825453876</v>
      </c>
      <c r="AC45" s="4">
        <f t="shared" si="9"/>
        <v>138.17951421088628</v>
      </c>
      <c r="AD45" s="4">
        <f t="shared" si="10"/>
        <v>142.27676479313129</v>
      </c>
      <c r="AE45" s="4">
        <f t="shared" si="11"/>
        <v>133.71774076257364</v>
      </c>
      <c r="AF45" s="4">
        <f t="shared" si="12"/>
        <v>157.99307643058287</v>
      </c>
      <c r="AG45" s="4">
        <f t="shared" si="50"/>
        <v>128.58183481289225</v>
      </c>
      <c r="AH45" s="4">
        <f t="shared" si="13"/>
        <v>145.74305129233434</v>
      </c>
      <c r="AI45" s="4">
        <f t="shared" si="14"/>
        <v>133.27340639025215</v>
      </c>
      <c r="AJ45" s="4">
        <f t="shared" si="15"/>
        <v>123.9130824408787</v>
      </c>
      <c r="AK45" s="4">
        <f t="shared" si="16"/>
        <v>147.90837794187817</v>
      </c>
      <c r="AL45" s="4">
        <f t="shared" si="17"/>
        <v>161.27250013564</v>
      </c>
      <c r="AM45" s="4">
        <f t="shared" si="18"/>
        <v>133.93010255881723</v>
      </c>
      <c r="AN45" s="4">
        <f t="shared" si="19"/>
        <v>151.09970648548594</v>
      </c>
      <c r="AQ45">
        <v>12</v>
      </c>
      <c r="AR45" s="4">
        <v>208.42105263157799</v>
      </c>
      <c r="AS45" s="4">
        <v>170.74194331751201</v>
      </c>
      <c r="AT45" s="4">
        <v>208.42105263157799</v>
      </c>
      <c r="AU45" s="4">
        <v>141.603330951293</v>
      </c>
      <c r="AV45" s="4">
        <v>208.42105263157799</v>
      </c>
      <c r="AW45" s="4">
        <v>146.781078455319</v>
      </c>
      <c r="AX45" s="4">
        <v>208.42105263157799</v>
      </c>
      <c r="AY45" s="4">
        <v>142.71505441323001</v>
      </c>
      <c r="AZ45" s="4">
        <v>208.42105263157799</v>
      </c>
      <c r="BA45" s="4">
        <v>140.14811086841999</v>
      </c>
      <c r="BB45" s="4">
        <v>208.42105263157799</v>
      </c>
      <c r="BC45" s="4">
        <v>133.021949072963</v>
      </c>
      <c r="BD45" s="4">
        <v>208.42105263157799</v>
      </c>
      <c r="BE45" s="4">
        <v>226.72013555532999</v>
      </c>
      <c r="BF45" s="4">
        <v>208.42105263157799</v>
      </c>
      <c r="BG45" s="4">
        <v>137.235079927925</v>
      </c>
      <c r="BH45" s="4">
        <v>208.42105263157799</v>
      </c>
      <c r="BI45" s="4">
        <v>169.08933271508801</v>
      </c>
      <c r="BL45" s="198">
        <v>12</v>
      </c>
      <c r="BM45" s="4">
        <f t="shared" si="81"/>
        <v>-15.806637618709406</v>
      </c>
      <c r="BN45" s="4">
        <f t="shared" si="82"/>
        <v>-8.5541245056895931</v>
      </c>
      <c r="BO45" s="4">
        <f t="shared" si="83"/>
        <v>-13.109096068954599</v>
      </c>
      <c r="BP45" s="4">
        <f t="shared" si="84"/>
        <v>-7.0942880222770306</v>
      </c>
      <c r="BQ45" s="4">
        <f t="shared" si="85"/>
        <v>-13.588432176340476</v>
      </c>
      <c r="BR45" s="4">
        <f t="shared" si="86"/>
        <v>-7.3536917513660116</v>
      </c>
      <c r="BS45" s="4">
        <f t="shared" si="87"/>
        <v>-13.212015185099233</v>
      </c>
      <c r="BT45" s="4">
        <f t="shared" si="88"/>
        <v>-7.1499850626440891</v>
      </c>
      <c r="BU45" s="4">
        <f t="shared" si="89"/>
        <v>-12.974377346310877</v>
      </c>
      <c r="BV45" s="4">
        <f t="shared" si="90"/>
        <v>-7.0213818954624427</v>
      </c>
      <c r="BW45" s="4">
        <f t="shared" si="91"/>
        <v>-12.314664478315617</v>
      </c>
      <c r="BX45" s="4">
        <f t="shared" si="92"/>
        <v>-6.6643631450510696</v>
      </c>
      <c r="BY45" s="4">
        <f t="shared" si="93"/>
        <v>-20.98888506219911</v>
      </c>
      <c r="BZ45" s="4">
        <f t="shared" si="94"/>
        <v>-11.358616575428204</v>
      </c>
      <c r="CA45" s="4">
        <f t="shared" si="95"/>
        <v>-12.704700056982697</v>
      </c>
      <c r="CB45" s="4">
        <f t="shared" si="96"/>
        <v>-6.8754398447292973</v>
      </c>
      <c r="CC45" s="4">
        <f t="shared" si="97"/>
        <v>-15.65364523494125</v>
      </c>
      <c r="CD45" s="4">
        <f t="shared" si="98"/>
        <v>-8.4713291680128453</v>
      </c>
      <c r="CG45" s="153" t="s">
        <v>403</v>
      </c>
      <c r="CH45" s="29">
        <f>ATAN2(BU54,BV54)*(180/PI())</f>
        <v>110.03134869665524</v>
      </c>
      <c r="CI45" s="29">
        <f>ATAN2(BU105,BV105)*(180/PI())</f>
        <v>2.4174992604916632</v>
      </c>
      <c r="CJ45" s="29">
        <f>ATAN2(BU156,BV156)*(180/PI())</f>
        <v>-46.053139131090923</v>
      </c>
      <c r="CK45" s="29">
        <f>ATAN2(BU207,BV207)*(180/PI())</f>
        <v>-58.949565224789893</v>
      </c>
      <c r="CL45" s="29">
        <f>ATAN2(BU258,BV258)*(180/PI())</f>
        <v>82.486220058103015</v>
      </c>
      <c r="CM45" s="29">
        <f>ATAN2(BU309,BV309)*(180/PI())</f>
        <v>-68.055150371887237</v>
      </c>
      <c r="CN45" s="29">
        <f>ATAN2(BU360,BV360)*(180/PI())</f>
        <v>-82.273758632797893</v>
      </c>
      <c r="CO45" s="29">
        <f>ATAN2(BU411,BV411)*(180/PI())</f>
        <v>-151.15997687151457</v>
      </c>
      <c r="CP45" s="29">
        <f>ATAN2(BU462,BV462)*(180/PI())</f>
        <v>-9.210220514883412</v>
      </c>
      <c r="DO45" s="5">
        <v>360</v>
      </c>
      <c r="DP45" s="29">
        <f t="shared" si="38"/>
        <v>6.2831853071795862</v>
      </c>
      <c r="DQ45" s="29">
        <f t="shared" si="39"/>
        <v>-0.35790744731771607</v>
      </c>
      <c r="DR45" s="29">
        <f t="shared" si="40"/>
        <v>6.0211738175706726</v>
      </c>
      <c r="DS45" s="29">
        <f t="shared" si="41"/>
        <v>14.04354951597279</v>
      </c>
      <c r="DT45" s="29">
        <f t="shared" si="42"/>
        <v>-4.7156247145133099</v>
      </c>
      <c r="DU45" s="29">
        <f t="shared" si="43"/>
        <v>-2.1105383444366526</v>
      </c>
      <c r="DV45" s="29">
        <f t="shared" si="44"/>
        <v>-1.1752238635889483</v>
      </c>
      <c r="DW45" s="29">
        <f t="shared" si="45"/>
        <v>1.7662232771006579</v>
      </c>
      <c r="DX45" s="29">
        <f t="shared" si="46"/>
        <v>0.19007305592523635</v>
      </c>
      <c r="DY45" s="29">
        <f t="shared" si="47"/>
        <v>-1.4281886861752115E-2</v>
      </c>
      <c r="EA45" s="2">
        <f t="shared" si="2"/>
        <v>113.64744340985098</v>
      </c>
      <c r="EB45" s="34">
        <f t="shared" si="77"/>
        <v>113.64744340985098</v>
      </c>
      <c r="EC45" s="34">
        <f t="shared" si="48"/>
        <v>2.7846997939578752E-14</v>
      </c>
    </row>
    <row r="46" spans="1:133">
      <c r="A46">
        <v>38</v>
      </c>
      <c r="B46" s="5">
        <f t="shared" si="70"/>
        <v>-127.5</v>
      </c>
      <c r="C46" s="5">
        <f t="shared" si="70"/>
        <v>72.78</v>
      </c>
      <c r="D46" s="5">
        <f t="shared" ref="D46:S46" si="110">D261-D$325</f>
        <v>-107.1</v>
      </c>
      <c r="E46" s="5">
        <f t="shared" si="110"/>
        <v>80.44</v>
      </c>
      <c r="F46" s="5">
        <f t="shared" si="110"/>
        <v>-105.16999999999999</v>
      </c>
      <c r="G46" s="5">
        <f t="shared" si="110"/>
        <v>77.139999999999986</v>
      </c>
      <c r="H46" s="5">
        <f t="shared" si="110"/>
        <v>-115.03</v>
      </c>
      <c r="I46" s="5">
        <f t="shared" si="110"/>
        <v>88.87</v>
      </c>
      <c r="J46" s="5">
        <f t="shared" si="110"/>
        <v>-118.19</v>
      </c>
      <c r="K46" s="5">
        <f t="shared" si="110"/>
        <v>108.19</v>
      </c>
      <c r="L46" s="5">
        <f t="shared" si="110"/>
        <v>-97.889999999999986</v>
      </c>
      <c r="M46" s="5">
        <f t="shared" si="110"/>
        <v>104.93</v>
      </c>
      <c r="N46" s="5">
        <f t="shared" si="110"/>
        <v>-92.94</v>
      </c>
      <c r="O46" s="5">
        <f t="shared" si="110"/>
        <v>86.22</v>
      </c>
      <c r="P46" s="5">
        <f t="shared" si="110"/>
        <v>-140.63</v>
      </c>
      <c r="Q46" s="5">
        <f t="shared" si="110"/>
        <v>76.680000000000007</v>
      </c>
      <c r="R46" s="5">
        <f t="shared" si="110"/>
        <v>-110.83000000000001</v>
      </c>
      <c r="S46" s="5">
        <f t="shared" si="110"/>
        <v>99.82</v>
      </c>
      <c r="V46">
        <v>38</v>
      </c>
      <c r="W46" s="4">
        <f t="shared" si="108"/>
        <v>150.28125861180416</v>
      </c>
      <c r="X46" s="4">
        <f t="shared" si="4"/>
        <v>146.81000783325365</v>
      </c>
      <c r="Y46" s="4">
        <f t="shared" si="5"/>
        <v>143.09074851310095</v>
      </c>
      <c r="Z46" s="4">
        <f t="shared" si="6"/>
        <v>133.94403159528983</v>
      </c>
      <c r="AA46" s="4">
        <f t="shared" si="7"/>
        <v>143.74073046519874</v>
      </c>
      <c r="AB46" s="4">
        <f t="shared" si="8"/>
        <v>130.42740701248337</v>
      </c>
      <c r="AC46" s="4">
        <f t="shared" si="9"/>
        <v>142.31100503637546</v>
      </c>
      <c r="AD46" s="4">
        <f t="shared" si="10"/>
        <v>145.36085373992546</v>
      </c>
      <c r="AE46" s="4">
        <f t="shared" si="11"/>
        <v>137.52931160051222</v>
      </c>
      <c r="AF46" s="4">
        <f t="shared" si="12"/>
        <v>160.23093396719622</v>
      </c>
      <c r="AG46" s="4">
        <f t="shared" si="50"/>
        <v>133.01202834435688</v>
      </c>
      <c r="AH46" s="4">
        <f t="shared" si="13"/>
        <v>143.50176653964925</v>
      </c>
      <c r="AI46" s="4">
        <f t="shared" si="14"/>
        <v>137.14806445795799</v>
      </c>
      <c r="AJ46" s="4">
        <f t="shared" si="15"/>
        <v>126.77433494205363</v>
      </c>
      <c r="AK46" s="4">
        <f t="shared" si="16"/>
        <v>151.39810468285512</v>
      </c>
      <c r="AL46" s="4">
        <f t="shared" si="17"/>
        <v>160.17683758895978</v>
      </c>
      <c r="AM46" s="4">
        <f t="shared" si="18"/>
        <v>137.99194416234536</v>
      </c>
      <c r="AN46" s="4">
        <f t="shared" si="19"/>
        <v>149.15535960869795</v>
      </c>
      <c r="AQ46">
        <v>13</v>
      </c>
      <c r="AR46" s="4">
        <v>227.36842105263099</v>
      </c>
      <c r="AS46" s="4">
        <v>151.734920551898</v>
      </c>
      <c r="AT46" s="4">
        <v>227.36842105263099</v>
      </c>
      <c r="AU46" s="4">
        <v>128.22126322867501</v>
      </c>
      <c r="AV46" s="4">
        <v>227.36842105263099</v>
      </c>
      <c r="AW46" s="4">
        <v>137.86587680087899</v>
      </c>
      <c r="AX46" s="4">
        <v>227.36842105263099</v>
      </c>
      <c r="AY46" s="4">
        <v>135.195798369964</v>
      </c>
      <c r="AZ46" s="4">
        <v>227.36842105263099</v>
      </c>
      <c r="BA46" s="4">
        <v>136.494278257877</v>
      </c>
      <c r="BB46" s="4">
        <v>227.36842105263099</v>
      </c>
      <c r="BC46" s="4">
        <v>144.399020287723</v>
      </c>
      <c r="BD46" s="4">
        <v>227.36842105263099</v>
      </c>
      <c r="BE46" s="4">
        <v>191.941197440325</v>
      </c>
      <c r="BF46" s="4">
        <v>227.36842105263099</v>
      </c>
      <c r="BG46" s="4">
        <v>129.04764130937099</v>
      </c>
      <c r="BH46" s="4">
        <v>227.36842105263099</v>
      </c>
      <c r="BI46" s="4">
        <v>164.43909936032199</v>
      </c>
      <c r="BL46" s="198">
        <v>13</v>
      </c>
      <c r="BM46" s="4">
        <f t="shared" si="81"/>
        <v>-10.817606890726061</v>
      </c>
      <c r="BN46" s="4">
        <f t="shared" si="82"/>
        <v>-11.751053593065082</v>
      </c>
      <c r="BO46" s="4">
        <f t="shared" si="83"/>
        <v>-9.1412524921427174</v>
      </c>
      <c r="BP46" s="4">
        <f t="shared" si="84"/>
        <v>-9.9300472856893585</v>
      </c>
      <c r="BQ46" s="4">
        <f t="shared" si="85"/>
        <v>-9.8288439698169636</v>
      </c>
      <c r="BR46" s="4">
        <f t="shared" si="86"/>
        <v>-10.676970739823359</v>
      </c>
      <c r="BS46" s="4">
        <f t="shared" si="87"/>
        <v>-9.6384866102323201</v>
      </c>
      <c r="BT46" s="4">
        <f t="shared" si="88"/>
        <v>-10.470187524560544</v>
      </c>
      <c r="BU46" s="4">
        <f t="shared" si="89"/>
        <v>-9.731058873307072</v>
      </c>
      <c r="BV46" s="4">
        <f t="shared" si="90"/>
        <v>-10.570747808883254</v>
      </c>
      <c r="BW46" s="4">
        <f t="shared" si="91"/>
        <v>-10.294610042282883</v>
      </c>
      <c r="BX46" s="4">
        <f t="shared" si="92"/>
        <v>-11.182927568784361</v>
      </c>
      <c r="BY46" s="4">
        <f t="shared" si="93"/>
        <v>-13.684024827590676</v>
      </c>
      <c r="BZ46" s="4">
        <f t="shared" si="94"/>
        <v>-14.864813515797712</v>
      </c>
      <c r="CA46" s="4">
        <f t="shared" si="95"/>
        <v>-9.2001672969059651</v>
      </c>
      <c r="CB46" s="4">
        <f t="shared" si="96"/>
        <v>-9.994045823923484</v>
      </c>
      <c r="CC46" s="4">
        <f t="shared" si="97"/>
        <v>-11.723323331734896</v>
      </c>
      <c r="CD46" s="4">
        <f t="shared" si="98"/>
        <v>-12.734923920941327</v>
      </c>
      <c r="CG46" s="153" t="s">
        <v>404</v>
      </c>
      <c r="CH46" s="29">
        <f>ATAN2(BW54,BX54)*(180/PI())</f>
        <v>148.34154652940643</v>
      </c>
      <c r="CI46" s="29">
        <f>ATAN2(BW105,BX105)*(180/PI())</f>
        <v>1.7014637692244947</v>
      </c>
      <c r="CJ46" s="29">
        <f>ATAN2(BW156,BX156)*(180/PI())</f>
        <v>-24.420186473479657</v>
      </c>
      <c r="CK46" s="29">
        <f>ATAN2(BW207,BX207)*(180/PI())</f>
        <v>-38.066973285556777</v>
      </c>
      <c r="CL46" s="29">
        <f>ATAN2(BW258,BX258)*(180/PI())</f>
        <v>146.5500044644283</v>
      </c>
      <c r="CM46" s="29">
        <f>ATAN2(BW309,BX309)*(180/PI())</f>
        <v>-59.361479110383904</v>
      </c>
      <c r="CN46" s="29">
        <f>ATAN2(BW360,BX360)*(180/PI())</f>
        <v>-172.6212826267587</v>
      </c>
      <c r="CO46" s="29">
        <f>ATAN2(BW411,BX411)*(180/PI())</f>
        <v>65.116694856324429</v>
      </c>
      <c r="CP46" s="29">
        <f>ATAN2(BW462,BX462)*(180/PI())</f>
        <v>17.702512724189162</v>
      </c>
    </row>
    <row r="47" spans="1:133">
      <c r="A47">
        <v>39</v>
      </c>
      <c r="B47" s="5">
        <f t="shared" si="70"/>
        <v>-131.5</v>
      </c>
      <c r="C47" s="5">
        <f t="shared" si="70"/>
        <v>64.78</v>
      </c>
      <c r="D47" s="5">
        <f t="shared" ref="D47:S47" si="111">D262-D$325</f>
        <v>-110.1</v>
      </c>
      <c r="E47" s="5">
        <f t="shared" si="111"/>
        <v>72.44</v>
      </c>
      <c r="F47" s="5">
        <f t="shared" si="111"/>
        <v>-114.16999999999999</v>
      </c>
      <c r="G47" s="5">
        <f t="shared" si="111"/>
        <v>76.139999999999986</v>
      </c>
      <c r="H47" s="5">
        <f t="shared" si="111"/>
        <v>-121.03</v>
      </c>
      <c r="I47" s="5">
        <f t="shared" si="111"/>
        <v>81.87</v>
      </c>
      <c r="J47" s="5">
        <f t="shared" si="111"/>
        <v>-127.19</v>
      </c>
      <c r="K47" s="5">
        <f t="shared" si="111"/>
        <v>101.19</v>
      </c>
      <c r="L47" s="5">
        <f t="shared" si="111"/>
        <v>-101.88999999999999</v>
      </c>
      <c r="M47" s="5">
        <f t="shared" si="111"/>
        <v>94.93</v>
      </c>
      <c r="N47" s="5">
        <f t="shared" si="111"/>
        <v>-99.94</v>
      </c>
      <c r="O47" s="5">
        <f t="shared" si="111"/>
        <v>81.22</v>
      </c>
      <c r="P47" s="5">
        <f t="shared" si="111"/>
        <v>-142.63</v>
      </c>
      <c r="Q47" s="5">
        <f t="shared" si="111"/>
        <v>66.680000000000007</v>
      </c>
      <c r="R47" s="5">
        <f t="shared" si="111"/>
        <v>-113.83000000000001</v>
      </c>
      <c r="S47" s="5">
        <f t="shared" si="111"/>
        <v>91.82</v>
      </c>
      <c r="V47">
        <v>39</v>
      </c>
      <c r="W47" s="4">
        <f t="shared" si="108"/>
        <v>153.77405588980031</v>
      </c>
      <c r="X47" s="4">
        <f t="shared" si="4"/>
        <v>146.59023978423667</v>
      </c>
      <c r="Y47" s="4">
        <f t="shared" si="5"/>
        <v>146.65718998596324</v>
      </c>
      <c r="Z47" s="4">
        <f t="shared" si="6"/>
        <v>131.79364021074764</v>
      </c>
      <c r="AA47" s="4">
        <f t="shared" si="7"/>
        <v>146.30066862001931</v>
      </c>
      <c r="AB47" s="4">
        <f t="shared" si="8"/>
        <v>137.23005683887183</v>
      </c>
      <c r="AC47" s="4">
        <f t="shared" si="9"/>
        <v>145.92385548749559</v>
      </c>
      <c r="AD47" s="4">
        <f t="shared" si="10"/>
        <v>146.11966944939346</v>
      </c>
      <c r="AE47" s="4">
        <f t="shared" si="11"/>
        <v>141.49489454417034</v>
      </c>
      <c r="AF47" s="4">
        <f t="shared" si="12"/>
        <v>162.53218819667691</v>
      </c>
      <c r="AG47" s="4">
        <f t="shared" si="50"/>
        <v>137.02526433897648</v>
      </c>
      <c r="AH47" s="4">
        <f t="shared" si="13"/>
        <v>139.25974651707506</v>
      </c>
      <c r="AI47" s="4">
        <f t="shared" si="14"/>
        <v>140.8996667705633</v>
      </c>
      <c r="AJ47" s="4">
        <f t="shared" si="15"/>
        <v>128.7815670039777</v>
      </c>
      <c r="AK47" s="4">
        <f t="shared" si="16"/>
        <v>154.94375457819558</v>
      </c>
      <c r="AL47" s="4">
        <f t="shared" si="17"/>
        <v>157.44694122147942</v>
      </c>
      <c r="AM47" s="4">
        <f t="shared" si="18"/>
        <v>141.10891245087541</v>
      </c>
      <c r="AN47" s="4">
        <f t="shared" si="19"/>
        <v>146.24698731939748</v>
      </c>
      <c r="AQ47">
        <v>14</v>
      </c>
      <c r="AR47" s="4">
        <v>246.31578947368399</v>
      </c>
      <c r="AS47" s="4">
        <v>144.46220435821201</v>
      </c>
      <c r="AT47" s="4">
        <v>246.31578947368399</v>
      </c>
      <c r="AU47" s="4">
        <v>123.740443547883</v>
      </c>
      <c r="AV47" s="4">
        <v>246.31578947368399</v>
      </c>
      <c r="AW47" s="4">
        <v>132.23231575786801</v>
      </c>
      <c r="AX47" s="4">
        <v>246.31578947368399</v>
      </c>
      <c r="AY47" s="4">
        <v>121.54327529864599</v>
      </c>
      <c r="AZ47" s="4">
        <v>246.31578947368399</v>
      </c>
      <c r="BA47" s="4">
        <v>125.224577456842</v>
      </c>
      <c r="BB47" s="4">
        <v>246.31578947368399</v>
      </c>
      <c r="BC47" s="4">
        <v>139.64028787445</v>
      </c>
      <c r="BD47" s="4">
        <v>246.31578947368399</v>
      </c>
      <c r="BE47" s="4">
        <v>194.144880176919</v>
      </c>
      <c r="BF47" s="4">
        <v>246.31578947368399</v>
      </c>
      <c r="BG47" s="4">
        <v>140.29773164933999</v>
      </c>
      <c r="BH47" s="4">
        <v>246.31578947368399</v>
      </c>
      <c r="BI47" s="4">
        <v>161.85798086400499</v>
      </c>
      <c r="BL47" s="198">
        <v>14</v>
      </c>
      <c r="BM47" s="4">
        <f t="shared" si="81"/>
        <v>-6.1084006869449015</v>
      </c>
      <c r="BN47" s="4">
        <f t="shared" si="82"/>
        <v>-13.925750890636033</v>
      </c>
      <c r="BO47" s="4">
        <f t="shared" si="83"/>
        <v>-5.2322073702856962</v>
      </c>
      <c r="BP47" s="4">
        <f t="shared" si="84"/>
        <v>-11.928231329433363</v>
      </c>
      <c r="BQ47" s="4">
        <f t="shared" si="85"/>
        <v>-5.5912753927581917</v>
      </c>
      <c r="BR47" s="4">
        <f t="shared" si="86"/>
        <v>-12.746823967672057</v>
      </c>
      <c r="BS47" s="4">
        <f t="shared" si="87"/>
        <v>-5.139302903663455</v>
      </c>
      <c r="BT47" s="4">
        <f t="shared" si="88"/>
        <v>-11.716430479241296</v>
      </c>
      <c r="BU47" s="4">
        <f t="shared" si="89"/>
        <v>-5.2949620861595026</v>
      </c>
      <c r="BV47" s="4">
        <f t="shared" si="90"/>
        <v>-12.07129767122378</v>
      </c>
      <c r="BW47" s="4">
        <f t="shared" si="91"/>
        <v>-5.9045120775148012</v>
      </c>
      <c r="BX47" s="4">
        <f t="shared" si="92"/>
        <v>-13.460931680195234</v>
      </c>
      <c r="BY47" s="4">
        <f t="shared" si="93"/>
        <v>-8.2091694828282176</v>
      </c>
      <c r="BZ47" s="4">
        <f t="shared" si="94"/>
        <v>-18.715021344490982</v>
      </c>
      <c r="CA47" s="4">
        <f t="shared" si="95"/>
        <v>-5.9323112518663681</v>
      </c>
      <c r="CB47" s="4">
        <f t="shared" si="96"/>
        <v>-13.524307414176253</v>
      </c>
      <c r="CC47" s="4">
        <f t="shared" si="97"/>
        <v>-6.8439589849093982</v>
      </c>
      <c r="CD47" s="4">
        <f t="shared" si="98"/>
        <v>-15.602654903315811</v>
      </c>
      <c r="CG47" s="153" t="s">
        <v>405</v>
      </c>
      <c r="CH47" s="29">
        <f>ATAN2(BY54,BZ54)*(180/PI())</f>
        <v>124.80321266767362</v>
      </c>
      <c r="CI47" s="29">
        <f>ATAN2(BY105,BZ105)*(180/PI())</f>
        <v>31.013139726436361</v>
      </c>
      <c r="CJ47" s="29">
        <f>ATAN2(BY156,BZ156)*(180/PI())</f>
        <v>-14.402656110321356</v>
      </c>
      <c r="CK47" s="29">
        <f>ATAN2(BY207,BZ207)*(180/PI())</f>
        <v>-53.045213946892289</v>
      </c>
      <c r="CL47" s="29">
        <f>ATAN2(BY258,BZ258)*(180/PI())</f>
        <v>-18.936586044547624</v>
      </c>
      <c r="CM47" s="29">
        <f>ATAN2(BY309,BZ309)*(180/PI())</f>
        <v>148.70534251796099</v>
      </c>
      <c r="CN47" s="29">
        <f>ATAN2(BY360,BZ360)*(180/PI())</f>
        <v>15.805764418326929</v>
      </c>
      <c r="CO47" s="29">
        <f>ATAN2(BY411,BZ411)*(180/PI())</f>
        <v>-121.46780588895167</v>
      </c>
      <c r="CP47" s="29">
        <f>ATAN2(BY462,BZ462)*(180/PI())</f>
        <v>113.95781429818871</v>
      </c>
    </row>
    <row r="48" spans="1:133">
      <c r="A48">
        <v>40</v>
      </c>
      <c r="B48" s="5">
        <f t="shared" si="70"/>
        <v>-134.5</v>
      </c>
      <c r="C48" s="5">
        <f t="shared" si="70"/>
        <v>56.78</v>
      </c>
      <c r="D48" s="5">
        <f t="shared" ref="D48:S48" si="112">D263-D$325</f>
        <v>-113.1</v>
      </c>
      <c r="E48" s="5">
        <f t="shared" si="112"/>
        <v>64.44</v>
      </c>
      <c r="F48" s="5">
        <f t="shared" si="112"/>
        <v>-123.16999999999999</v>
      </c>
      <c r="G48" s="5">
        <f t="shared" si="112"/>
        <v>72.139999999999986</v>
      </c>
      <c r="H48" s="5">
        <f t="shared" si="112"/>
        <v>-126.03</v>
      </c>
      <c r="I48" s="5">
        <f t="shared" si="112"/>
        <v>72.87</v>
      </c>
      <c r="J48" s="5">
        <f t="shared" si="112"/>
        <v>-133.19</v>
      </c>
      <c r="K48" s="5">
        <f t="shared" si="112"/>
        <v>93.19</v>
      </c>
      <c r="L48" s="5">
        <f t="shared" si="112"/>
        <v>-104.88999999999999</v>
      </c>
      <c r="M48" s="5">
        <f t="shared" si="112"/>
        <v>85.93</v>
      </c>
      <c r="N48" s="5">
        <f t="shared" si="112"/>
        <v>-105.94</v>
      </c>
      <c r="O48" s="5">
        <f t="shared" si="112"/>
        <v>75.22</v>
      </c>
      <c r="P48" s="5">
        <f t="shared" si="112"/>
        <v>-143.63</v>
      </c>
      <c r="Q48" s="5">
        <f t="shared" si="112"/>
        <v>57.680000000000007</v>
      </c>
      <c r="R48" s="5">
        <f t="shared" si="112"/>
        <v>-117.83000000000001</v>
      </c>
      <c r="S48" s="5">
        <f t="shared" si="112"/>
        <v>82.82</v>
      </c>
      <c r="V48">
        <v>40</v>
      </c>
      <c r="W48" s="4">
        <f>ATAN2(B48,C48)*(180/PI())</f>
        <v>157.11266209825732</v>
      </c>
      <c r="X48" s="4">
        <f t="shared" si="4"/>
        <v>145.99389850264291</v>
      </c>
      <c r="Y48" s="4">
        <f t="shared" si="5"/>
        <v>150.32718470754958</v>
      </c>
      <c r="Z48" s="4">
        <f t="shared" si="6"/>
        <v>130.1695955282953</v>
      </c>
      <c r="AA48" s="4">
        <f t="shared" si="7"/>
        <v>149.6427256971343</v>
      </c>
      <c r="AB48" s="4">
        <f t="shared" si="8"/>
        <v>142.74112406731282</v>
      </c>
      <c r="AC48" s="4">
        <f t="shared" si="9"/>
        <v>149.96368497373476</v>
      </c>
      <c r="AD48" s="4">
        <f t="shared" si="10"/>
        <v>145.58021088046274</v>
      </c>
      <c r="AE48" s="4">
        <f t="shared" si="11"/>
        <v>145.02039629791852</v>
      </c>
      <c r="AF48" s="4">
        <f t="shared" si="12"/>
        <v>162.5544591821461</v>
      </c>
      <c r="AG48" s="4">
        <f t="shared" si="50"/>
        <v>140.67432171132424</v>
      </c>
      <c r="AH48" s="4">
        <f t="shared" si="13"/>
        <v>135.59453160065121</v>
      </c>
      <c r="AI48" s="4">
        <f t="shared" si="14"/>
        <v>144.62431327956759</v>
      </c>
      <c r="AJ48" s="4">
        <f t="shared" si="15"/>
        <v>129.9281801611952</v>
      </c>
      <c r="AK48" s="4">
        <f t="shared" si="16"/>
        <v>158.12022654930843</v>
      </c>
      <c r="AL48" s="4">
        <f t="shared" si="17"/>
        <v>154.77906609099307</v>
      </c>
      <c r="AM48" s="4">
        <f t="shared" si="18"/>
        <v>144.89749741661916</v>
      </c>
      <c r="AN48" s="4">
        <f t="shared" si="19"/>
        <v>144.02451631579953</v>
      </c>
      <c r="AQ48">
        <v>15</v>
      </c>
      <c r="AR48" s="4">
        <v>265.26315789473603</v>
      </c>
      <c r="AS48" s="4">
        <v>137.72655909341699</v>
      </c>
      <c r="AT48" s="4">
        <v>265.26315789473603</v>
      </c>
      <c r="AU48" s="4">
        <v>110.08274266185001</v>
      </c>
      <c r="AV48" s="4">
        <v>265.26315789473603</v>
      </c>
      <c r="AW48" s="4">
        <v>113.992578281273</v>
      </c>
      <c r="AX48" s="4">
        <v>265.26315789473603</v>
      </c>
      <c r="AY48" s="4">
        <v>105.673835306847</v>
      </c>
      <c r="AZ48" s="4">
        <v>265.26315789473603</v>
      </c>
      <c r="BA48" s="4">
        <v>103.59205519577201</v>
      </c>
      <c r="BB48" s="4">
        <v>265.26315789473603</v>
      </c>
      <c r="BC48" s="4">
        <v>119.250879796448</v>
      </c>
      <c r="BD48" s="4">
        <v>265.26315789473603</v>
      </c>
      <c r="BE48" s="4">
        <v>187.56887613541701</v>
      </c>
      <c r="BF48" s="4">
        <v>265.26315789473603</v>
      </c>
      <c r="BG48" s="4">
        <v>125.66266860112501</v>
      </c>
      <c r="BH48" s="4">
        <v>265.26315789473603</v>
      </c>
      <c r="BI48" s="4">
        <v>157.13647874811599</v>
      </c>
      <c r="BL48" s="198">
        <v>15</v>
      </c>
      <c r="BM48" s="4">
        <f t="shared" si="81"/>
        <v>-1.1971967477992507</v>
      </c>
      <c r="BN48" s="4">
        <f t="shared" si="82"/>
        <v>-14.448016112385892</v>
      </c>
      <c r="BO48" s="4">
        <f t="shared" si="83"/>
        <v>-0.95690114071751264</v>
      </c>
      <c r="BP48" s="4">
        <f t="shared" si="84"/>
        <v>-11.548079398362459</v>
      </c>
      <c r="BQ48" s="4">
        <f t="shared" si="85"/>
        <v>-0.99088763191292517</v>
      </c>
      <c r="BR48" s="4">
        <f t="shared" si="86"/>
        <v>-11.958235350838468</v>
      </c>
      <c r="BS48" s="4">
        <f t="shared" si="87"/>
        <v>-0.91857643717810589</v>
      </c>
      <c r="BT48" s="4">
        <f t="shared" si="88"/>
        <v>-11.085569008773085</v>
      </c>
      <c r="BU48" s="4">
        <f t="shared" si="89"/>
        <v>-0.90048043307390357</v>
      </c>
      <c r="BV48" s="4">
        <f t="shared" si="90"/>
        <v>-10.867182716504976</v>
      </c>
      <c r="BW48" s="4">
        <f t="shared" si="91"/>
        <v>-1.036595747430757</v>
      </c>
      <c r="BX48" s="4">
        <f t="shared" si="92"/>
        <v>-12.50985027184656</v>
      </c>
      <c r="BY48" s="4">
        <f t="shared" si="93"/>
        <v>-1.6304542128680466</v>
      </c>
      <c r="BZ48" s="4">
        <f t="shared" si="94"/>
        <v>-19.676656139710019</v>
      </c>
      <c r="CA48" s="4">
        <f t="shared" si="95"/>
        <v>-1.0923306235146673</v>
      </c>
      <c r="CB48" s="4">
        <f t="shared" si="96"/>
        <v>-13.182470197654441</v>
      </c>
      <c r="CC48" s="4">
        <f t="shared" si="97"/>
        <v>-1.365918691036712</v>
      </c>
      <c r="CD48" s="4">
        <f t="shared" si="98"/>
        <v>-16.484187158530982</v>
      </c>
      <c r="CG48" s="153" t="s">
        <v>406</v>
      </c>
      <c r="CH48" s="29">
        <f>ATAN2(CA54,CB54)*(180/PI())</f>
        <v>146.56986652677736</v>
      </c>
      <c r="CI48" s="29">
        <f>ATAN2(CA105,CB105)*(180/PI())</f>
        <v>19.917222842067567</v>
      </c>
      <c r="CJ48" s="29">
        <f>ATAN2(CA156,CB156)*(180/PI())</f>
        <v>-27.559956085254214</v>
      </c>
      <c r="CK48" s="29">
        <f>ATAN2(CA207,CB207)*(180/PI())</f>
        <v>-22.87074983976316</v>
      </c>
      <c r="CL48" s="29">
        <f>ATAN2(CA258,CB258)*(180/PI())</f>
        <v>-157.6396397240085</v>
      </c>
      <c r="CM48" s="29">
        <f>ATAN2(CA309,CB309)*(180/PI())</f>
        <v>96.013809083829642</v>
      </c>
      <c r="CN48" s="29">
        <f>ATAN2(CA360,CB360)*(180/PI())</f>
        <v>132.04044474782873</v>
      </c>
      <c r="CO48" s="29">
        <f>ATAN2(CA411,CB411)*(180/PI())</f>
        <v>121.38889170883893</v>
      </c>
      <c r="CP48" s="29">
        <f>ATAN2(CA462,CB462)*(180/PI())</f>
        <v>21.899917841467982</v>
      </c>
    </row>
    <row r="49" spans="1:94">
      <c r="A49">
        <v>41</v>
      </c>
      <c r="B49" s="5">
        <f t="shared" ref="B49:C68" si="113">B264-B$325</f>
        <v>-137.5</v>
      </c>
      <c r="C49" s="5">
        <f t="shared" si="113"/>
        <v>48.78</v>
      </c>
      <c r="D49" s="5">
        <f t="shared" ref="D49:S49" si="114">D264-D$325</f>
        <v>-111.1</v>
      </c>
      <c r="E49" s="5">
        <f t="shared" si="114"/>
        <v>56.44</v>
      </c>
      <c r="F49" s="5">
        <f t="shared" si="114"/>
        <v>-132.16999999999999</v>
      </c>
      <c r="G49" s="5">
        <f t="shared" si="114"/>
        <v>65.139999999999986</v>
      </c>
      <c r="H49" s="5">
        <f t="shared" si="114"/>
        <v>-130.03</v>
      </c>
      <c r="I49" s="5">
        <f t="shared" si="114"/>
        <v>63.870000000000005</v>
      </c>
      <c r="J49" s="5">
        <f t="shared" si="114"/>
        <v>-138.19</v>
      </c>
      <c r="K49" s="5">
        <f t="shared" si="114"/>
        <v>85.19</v>
      </c>
      <c r="L49" s="5">
        <f t="shared" si="114"/>
        <v>-106.88999999999999</v>
      </c>
      <c r="M49" s="5">
        <f t="shared" si="114"/>
        <v>76.930000000000007</v>
      </c>
      <c r="N49" s="5">
        <f t="shared" si="114"/>
        <v>-112.94</v>
      </c>
      <c r="O49" s="5">
        <f t="shared" si="114"/>
        <v>70.22</v>
      </c>
      <c r="P49" s="5">
        <f t="shared" si="114"/>
        <v>-143.63</v>
      </c>
      <c r="Q49" s="5">
        <f t="shared" si="114"/>
        <v>47.680000000000007</v>
      </c>
      <c r="R49" s="5">
        <f t="shared" si="114"/>
        <v>-119.83000000000001</v>
      </c>
      <c r="S49" s="5">
        <f t="shared" si="114"/>
        <v>73.819999999999993</v>
      </c>
      <c r="V49">
        <v>41</v>
      </c>
      <c r="W49" s="4">
        <f t="shared" si="108"/>
        <v>160.46716551275324</v>
      </c>
      <c r="X49" s="4">
        <f t="shared" si="4"/>
        <v>145.89632757543967</v>
      </c>
      <c r="Y49" s="4">
        <f t="shared" si="5"/>
        <v>153.0689385578695</v>
      </c>
      <c r="Z49" s="4">
        <f t="shared" si="6"/>
        <v>124.61413884467524</v>
      </c>
      <c r="AA49" s="4">
        <f t="shared" si="7"/>
        <v>153.76361167208805</v>
      </c>
      <c r="AB49" s="4">
        <f t="shared" si="8"/>
        <v>147.3503596873791</v>
      </c>
      <c r="AC49" s="4">
        <f t="shared" si="9"/>
        <v>153.83999049666434</v>
      </c>
      <c r="AD49" s="4">
        <f t="shared" si="10"/>
        <v>144.86951991361053</v>
      </c>
      <c r="AE49" s="4">
        <f t="shared" si="11"/>
        <v>148.34741010328113</v>
      </c>
      <c r="AF49" s="4">
        <f t="shared" si="12"/>
        <v>162.33857274227836</v>
      </c>
      <c r="AG49" s="4">
        <f t="shared" si="50"/>
        <v>144.25698724850639</v>
      </c>
      <c r="AH49" s="4">
        <f t="shared" si="13"/>
        <v>131.69547068901042</v>
      </c>
      <c r="AI49" s="4">
        <f t="shared" si="14"/>
        <v>148.12887998191604</v>
      </c>
      <c r="AJ49" s="4">
        <f t="shared" si="15"/>
        <v>132.98981915921232</v>
      </c>
      <c r="AK49" s="4">
        <f t="shared" si="16"/>
        <v>161.63568764151645</v>
      </c>
      <c r="AL49" s="4">
        <f t="shared" si="17"/>
        <v>151.33723699076842</v>
      </c>
      <c r="AM49" s="4">
        <f t="shared" si="18"/>
        <v>148.36529469525874</v>
      </c>
      <c r="AN49" s="4">
        <f t="shared" si="19"/>
        <v>140.74310391631982</v>
      </c>
      <c r="AQ49">
        <v>16</v>
      </c>
      <c r="AR49" s="4">
        <v>284.21052631578902</v>
      </c>
      <c r="AS49" s="4">
        <v>124.24476614846699</v>
      </c>
      <c r="AT49" s="4">
        <v>284.21052631578902</v>
      </c>
      <c r="AU49" s="4">
        <v>108.06379778442501</v>
      </c>
      <c r="AV49" s="4">
        <v>284.21052631578902</v>
      </c>
      <c r="AW49" s="4">
        <v>103.130272922092</v>
      </c>
      <c r="AX49" s="4">
        <v>284.21052631578902</v>
      </c>
      <c r="AY49" s="4">
        <v>90.602975796609499</v>
      </c>
      <c r="AZ49" s="4">
        <v>284.21052631578902</v>
      </c>
      <c r="BA49" s="4">
        <v>104.35124596454099</v>
      </c>
      <c r="BB49" s="4">
        <v>284.21052631578902</v>
      </c>
      <c r="BC49" s="4">
        <v>115.92281266641101</v>
      </c>
      <c r="BD49" s="4">
        <v>284.21052631578902</v>
      </c>
      <c r="BE49" s="4">
        <v>133.56604840931701</v>
      </c>
      <c r="BF49" s="4">
        <v>284.21052631578902</v>
      </c>
      <c r="BG49" s="4">
        <v>105.443923370327</v>
      </c>
      <c r="BH49" s="4">
        <v>284.21052631578902</v>
      </c>
      <c r="BI49" s="4">
        <v>156.94163173572801</v>
      </c>
      <c r="BL49" s="198">
        <v>16</v>
      </c>
      <c r="BM49" s="4">
        <f t="shared" si="81"/>
        <v>3.2105565202789674</v>
      </c>
      <c r="BN49" s="4">
        <f t="shared" si="82"/>
        <v>-12.67820098377832</v>
      </c>
      <c r="BO49" s="4">
        <f t="shared" si="83"/>
        <v>2.7924309517256418</v>
      </c>
      <c r="BP49" s="4">
        <f t="shared" si="84"/>
        <v>-11.027060453751139</v>
      </c>
      <c r="BQ49" s="4">
        <f t="shared" si="85"/>
        <v>2.6649458197097444</v>
      </c>
      <c r="BR49" s="4">
        <f t="shared" si="86"/>
        <v>-10.523633052323357</v>
      </c>
      <c r="BS49" s="4">
        <f t="shared" si="87"/>
        <v>2.3412332262985327</v>
      </c>
      <c r="BT49" s="4">
        <f t="shared" si="88"/>
        <v>-9.2453209296976979</v>
      </c>
      <c r="BU49" s="4">
        <f t="shared" si="89"/>
        <v>2.6964964683530463</v>
      </c>
      <c r="BV49" s="4">
        <f t="shared" si="90"/>
        <v>-10.648223746223863</v>
      </c>
      <c r="BW49" s="4">
        <f t="shared" si="91"/>
        <v>2.9955124355941751</v>
      </c>
      <c r="BX49" s="4">
        <f t="shared" si="92"/>
        <v>-11.829011097605706</v>
      </c>
      <c r="BY49" s="4">
        <f t="shared" si="93"/>
        <v>3.4514238378138713</v>
      </c>
      <c r="BZ49" s="4">
        <f t="shared" si="94"/>
        <v>-13.62936451036396</v>
      </c>
      <c r="CA49" s="4">
        <f t="shared" si="95"/>
        <v>2.7247318836422161</v>
      </c>
      <c r="CB49" s="4">
        <f t="shared" si="96"/>
        <v>-10.759722879671742</v>
      </c>
      <c r="CC49" s="4">
        <f t="shared" si="97"/>
        <v>4.0554624125595744</v>
      </c>
      <c r="CD49" s="4">
        <f t="shared" si="98"/>
        <v>-16.014658899112366</v>
      </c>
      <c r="CG49" s="153" t="s">
        <v>407</v>
      </c>
      <c r="CH49" s="29">
        <f>ATAN2(CC54,CD54)*(180/PI())</f>
        <v>-170.83564333201545</v>
      </c>
      <c r="CI49" s="29">
        <f>ATAN2(CC105,CD105)*(180/PI())</f>
        <v>41.190690513211464</v>
      </c>
      <c r="CJ49" s="29">
        <f>ATAN2(CC156,CD156)*(180/PI())</f>
        <v>151.11479259019765</v>
      </c>
      <c r="CK49" s="29">
        <f>ATAN2(CC207,CD207)*(180/PI())</f>
        <v>116.19744608836886</v>
      </c>
      <c r="CL49" s="29">
        <f>ATAN2(CC258,CD258)*(180/PI())</f>
        <v>151.19944637786924</v>
      </c>
      <c r="CM49" s="29">
        <f>ATAN2(CC309,CD309)*(180/PI())</f>
        <v>127.93821382600686</v>
      </c>
      <c r="CN49" s="29">
        <f>ATAN2(CC360,CD360)*(180/PI())</f>
        <v>-152.76855170852645</v>
      </c>
      <c r="CO49" s="29">
        <f>ATAN2(CC411,CD411)*(180/PI())</f>
        <v>-142.35181671341917</v>
      </c>
      <c r="CP49" s="29">
        <f>ATAN2(CC462,CD462)*(180/PI())</f>
        <v>62.76270372353374</v>
      </c>
    </row>
    <row r="50" spans="1:94">
      <c r="A50">
        <v>42</v>
      </c>
      <c r="B50" s="5">
        <f t="shared" si="113"/>
        <v>-138.5</v>
      </c>
      <c r="C50" s="5">
        <f t="shared" si="113"/>
        <v>40.78</v>
      </c>
      <c r="D50" s="5">
        <f t="shared" ref="D50:S50" si="115">D265-D$325</f>
        <v>-113.1</v>
      </c>
      <c r="E50" s="5">
        <f t="shared" si="115"/>
        <v>49.44</v>
      </c>
      <c r="F50" s="5">
        <f t="shared" si="115"/>
        <v>-140.16999999999999</v>
      </c>
      <c r="G50" s="5">
        <f t="shared" si="115"/>
        <v>56.139999999999986</v>
      </c>
      <c r="H50" s="5">
        <f t="shared" si="115"/>
        <v>-135.03</v>
      </c>
      <c r="I50" s="5">
        <f t="shared" si="115"/>
        <v>55.870000000000005</v>
      </c>
      <c r="J50" s="5">
        <f t="shared" si="115"/>
        <v>-139.19</v>
      </c>
      <c r="K50" s="5">
        <f t="shared" si="115"/>
        <v>76.19</v>
      </c>
      <c r="L50" s="5">
        <f t="shared" si="115"/>
        <v>-107.88999999999999</v>
      </c>
      <c r="M50" s="5">
        <f t="shared" si="115"/>
        <v>66.930000000000007</v>
      </c>
      <c r="N50" s="5">
        <f t="shared" si="115"/>
        <v>-115.94</v>
      </c>
      <c r="O50" s="5">
        <f t="shared" si="115"/>
        <v>63.22</v>
      </c>
      <c r="P50" s="5">
        <f t="shared" si="115"/>
        <v>-142.63</v>
      </c>
      <c r="Q50" s="5">
        <f t="shared" si="115"/>
        <v>37.680000000000007</v>
      </c>
      <c r="R50" s="5">
        <f t="shared" si="115"/>
        <v>-119.83000000000001</v>
      </c>
      <c r="S50" s="5">
        <f t="shared" si="115"/>
        <v>64.819999999999993</v>
      </c>
      <c r="V50">
        <v>42</v>
      </c>
      <c r="W50" s="4">
        <f t="shared" si="108"/>
        <v>163.59343934422154</v>
      </c>
      <c r="X50" s="4">
        <f t="shared" si="4"/>
        <v>144.37887103035541</v>
      </c>
      <c r="Y50" s="4">
        <f t="shared" si="5"/>
        <v>156.38816439679115</v>
      </c>
      <c r="Z50" s="4">
        <f t="shared" si="6"/>
        <v>123.43388351664221</v>
      </c>
      <c r="AA50" s="4">
        <f t="shared" si="7"/>
        <v>158.17322374661583</v>
      </c>
      <c r="AB50" s="4">
        <f t="shared" si="8"/>
        <v>150.9944651303484</v>
      </c>
      <c r="AC50" s="4">
        <f t="shared" si="9"/>
        <v>157.52218966479737</v>
      </c>
      <c r="AD50" s="4">
        <f t="shared" si="10"/>
        <v>146.13198760025131</v>
      </c>
      <c r="AE50" s="4">
        <f t="shared" si="11"/>
        <v>151.30452882855926</v>
      </c>
      <c r="AF50" s="4">
        <f t="shared" si="12"/>
        <v>158.6782032920716</v>
      </c>
      <c r="AG50" s="4">
        <f t="shared" si="50"/>
        <v>148.18643593704232</v>
      </c>
      <c r="AH50" s="4">
        <f t="shared" si="13"/>
        <v>126.96407759677537</v>
      </c>
      <c r="AI50" s="4">
        <f t="shared" si="14"/>
        <v>151.39715825639865</v>
      </c>
      <c r="AJ50" s="4">
        <f t="shared" si="15"/>
        <v>132.05624559255045</v>
      </c>
      <c r="AK50" s="4">
        <f t="shared" si="16"/>
        <v>165.2016790543401</v>
      </c>
      <c r="AL50" s="4">
        <f t="shared" si="17"/>
        <v>147.52321613901995</v>
      </c>
      <c r="AM50" s="4">
        <f t="shared" si="18"/>
        <v>151.589582194766</v>
      </c>
      <c r="AN50" s="4">
        <f t="shared" si="19"/>
        <v>136.23825197058278</v>
      </c>
      <c r="AQ50">
        <v>17</v>
      </c>
      <c r="AR50" s="4">
        <v>303.15789473684202</v>
      </c>
      <c r="AS50" s="4">
        <v>136.20866038378401</v>
      </c>
      <c r="AT50" s="4">
        <v>303.15789473684202</v>
      </c>
      <c r="AU50" s="4">
        <v>136.97392564005801</v>
      </c>
      <c r="AV50" s="4">
        <v>303.15789473684202</v>
      </c>
      <c r="AW50" s="4">
        <v>99.995975681643102</v>
      </c>
      <c r="AX50" s="4">
        <v>303.15789473684202</v>
      </c>
      <c r="AY50" s="4">
        <v>133.38610517058399</v>
      </c>
      <c r="AZ50" s="4">
        <v>303.15789473684202</v>
      </c>
      <c r="BA50" s="4">
        <v>118.03798005323701</v>
      </c>
      <c r="BB50" s="4">
        <v>303.15789473684202</v>
      </c>
      <c r="BC50" s="4">
        <v>115.36751599793</v>
      </c>
      <c r="BD50" s="4">
        <v>303.15789473684202</v>
      </c>
      <c r="BE50" s="4">
        <v>120.803259663703</v>
      </c>
      <c r="BF50" s="4">
        <v>303.15789473684202</v>
      </c>
      <c r="BG50" s="4">
        <v>91.046462065419405</v>
      </c>
      <c r="BH50" s="4">
        <v>303.15789473684202</v>
      </c>
      <c r="BI50" s="4">
        <v>156.41347290272699</v>
      </c>
      <c r="BL50" s="198">
        <v>17</v>
      </c>
      <c r="BM50" s="4">
        <f t="shared" si="81"/>
        <v>7.8420079912877565</v>
      </c>
      <c r="BN50" s="4">
        <f t="shared" si="82"/>
        <v>-12.003086791826247</v>
      </c>
      <c r="BO50" s="4">
        <f t="shared" si="83"/>
        <v>7.8860669831187202</v>
      </c>
      <c r="BP50" s="4">
        <f t="shared" si="84"/>
        <v>-12.070524099145359</v>
      </c>
      <c r="BQ50" s="4">
        <f t="shared" si="85"/>
        <v>5.7571173388136394</v>
      </c>
      <c r="BR50" s="4">
        <f t="shared" si="86"/>
        <v>-8.8119240844028077</v>
      </c>
      <c r="BS50" s="4">
        <f t="shared" si="87"/>
        <v>7.6795036360184303</v>
      </c>
      <c r="BT50" s="4">
        <f t="shared" si="88"/>
        <v>-11.754355359454014</v>
      </c>
      <c r="BU50" s="4">
        <f t="shared" si="89"/>
        <v>6.7958585030115382</v>
      </c>
      <c r="BV50" s="4">
        <f t="shared" si="90"/>
        <v>-10.401835796041167</v>
      </c>
      <c r="BW50" s="4">
        <f t="shared" si="91"/>
        <v>6.642110566550242</v>
      </c>
      <c r="BX50" s="4">
        <f t="shared" si="92"/>
        <v>-10.166507060408742</v>
      </c>
      <c r="BY50" s="4">
        <f t="shared" si="93"/>
        <v>6.9550653019207882</v>
      </c>
      <c r="BZ50" s="4">
        <f t="shared" si="94"/>
        <v>-10.645519942662746</v>
      </c>
      <c r="CA50" s="4">
        <f t="shared" si="95"/>
        <v>5.2418626031836268</v>
      </c>
      <c r="CB50" s="4">
        <f t="shared" si="96"/>
        <v>-8.0232680005863291</v>
      </c>
      <c r="CC50" s="4">
        <f t="shared" si="97"/>
        <v>9.0052695694398395</v>
      </c>
      <c r="CD50" s="4">
        <f t="shared" si="98"/>
        <v>-13.783591185556579</v>
      </c>
    </row>
    <row r="51" spans="1:94">
      <c r="A51">
        <v>43</v>
      </c>
      <c r="B51" s="5">
        <f t="shared" si="113"/>
        <v>-139.5</v>
      </c>
      <c r="C51" s="5">
        <f t="shared" si="113"/>
        <v>32.78</v>
      </c>
      <c r="D51" s="5">
        <f t="shared" ref="D51:S51" si="116">D266-D$325</f>
        <v>-110.1</v>
      </c>
      <c r="E51" s="5">
        <f t="shared" si="116"/>
        <v>41.44</v>
      </c>
      <c r="F51" s="5">
        <f t="shared" si="116"/>
        <v>-147.16999999999999</v>
      </c>
      <c r="G51" s="5">
        <f t="shared" si="116"/>
        <v>47.139999999999986</v>
      </c>
      <c r="H51" s="5">
        <f t="shared" si="116"/>
        <v>-139.03</v>
      </c>
      <c r="I51" s="5">
        <f t="shared" si="116"/>
        <v>46.870000000000005</v>
      </c>
      <c r="J51" s="5">
        <f t="shared" si="116"/>
        <v>-145.19</v>
      </c>
      <c r="K51" s="5">
        <f t="shared" si="116"/>
        <v>69.19</v>
      </c>
      <c r="L51" s="5">
        <f t="shared" si="116"/>
        <v>-108.88999999999999</v>
      </c>
      <c r="M51" s="5">
        <f t="shared" si="116"/>
        <v>57.930000000000007</v>
      </c>
      <c r="N51" s="5">
        <f t="shared" si="116"/>
        <v>-120.94</v>
      </c>
      <c r="O51" s="5">
        <f t="shared" si="116"/>
        <v>55.22</v>
      </c>
      <c r="P51" s="5">
        <f t="shared" si="116"/>
        <v>-140.63</v>
      </c>
      <c r="Q51" s="5">
        <f t="shared" si="116"/>
        <v>28.680000000000007</v>
      </c>
      <c r="R51" s="5">
        <f t="shared" si="116"/>
        <v>-125.83000000000001</v>
      </c>
      <c r="S51" s="5">
        <f t="shared" si="116"/>
        <v>56.819999999999993</v>
      </c>
      <c r="V51">
        <v>43</v>
      </c>
      <c r="W51" s="4">
        <f>ATAN2(B51,C51)*(180/PI())</f>
        <v>166.77642188005296</v>
      </c>
      <c r="X51" s="4">
        <f t="shared" si="4"/>
        <v>143.29961060658889</v>
      </c>
      <c r="Y51" s="4">
        <f t="shared" si="5"/>
        <v>159.37441003284584</v>
      </c>
      <c r="Z51" s="4">
        <f t="shared" si="6"/>
        <v>117.64048452807391</v>
      </c>
      <c r="AA51" s="4">
        <f t="shared" si="7"/>
        <v>162.23922600091771</v>
      </c>
      <c r="AB51" s="4">
        <f t="shared" si="8"/>
        <v>154.53539562184451</v>
      </c>
      <c r="AC51" s="4">
        <f t="shared" si="9"/>
        <v>161.36993310293661</v>
      </c>
      <c r="AD51" s="4">
        <f t="shared" si="10"/>
        <v>146.71788507199796</v>
      </c>
      <c r="AE51" s="4">
        <f t="shared" si="11"/>
        <v>154.51996040877791</v>
      </c>
      <c r="AF51" s="4">
        <f t="shared" si="12"/>
        <v>160.83342998269981</v>
      </c>
      <c r="AG51" s="4">
        <f t="shared" si="50"/>
        <v>151.98680932040295</v>
      </c>
      <c r="AH51" s="4">
        <f t="shared" si="13"/>
        <v>123.34065428722194</v>
      </c>
      <c r="AI51" s="4">
        <f t="shared" si="14"/>
        <v>155.45903296182911</v>
      </c>
      <c r="AJ51" s="4">
        <f t="shared" si="15"/>
        <v>132.95011094391759</v>
      </c>
      <c r="AK51" s="4">
        <f t="shared" si="16"/>
        <v>168.47320220023042</v>
      </c>
      <c r="AL51" s="4">
        <f t="shared" si="17"/>
        <v>143.52469926810508</v>
      </c>
      <c r="AM51" s="4">
        <f t="shared" si="18"/>
        <v>155.69789081998272</v>
      </c>
      <c r="AN51" s="4">
        <f t="shared" si="19"/>
        <v>138.06412024852801</v>
      </c>
      <c r="AQ51">
        <v>18</v>
      </c>
      <c r="AR51" s="4">
        <v>322.105263157894</v>
      </c>
      <c r="AS51" s="4">
        <v>159.262882628771</v>
      </c>
      <c r="AT51" s="4">
        <v>322.105263157894</v>
      </c>
      <c r="AU51" s="4">
        <v>146.087476267971</v>
      </c>
      <c r="AV51" s="4">
        <v>322.105263157894</v>
      </c>
      <c r="AW51" s="4">
        <v>129.51379937341099</v>
      </c>
      <c r="AX51" s="4">
        <v>322.105263157894</v>
      </c>
      <c r="AY51" s="4">
        <v>150.689864942258</v>
      </c>
      <c r="AZ51" s="4">
        <v>322.105263157894</v>
      </c>
      <c r="BA51" s="4">
        <v>131.439235458024</v>
      </c>
      <c r="BB51" s="4">
        <v>322.105263157894</v>
      </c>
      <c r="BC51" s="4">
        <v>135.23659542372201</v>
      </c>
      <c r="BD51" s="4">
        <v>322.105263157894</v>
      </c>
      <c r="BE51" s="4">
        <v>168.789540410684</v>
      </c>
      <c r="BF51" s="4">
        <v>322.105263157894</v>
      </c>
      <c r="BG51" s="4">
        <v>128.61107915054799</v>
      </c>
      <c r="BH51" s="4">
        <v>322.105263157894</v>
      </c>
      <c r="BI51" s="4">
        <v>156.958316805734</v>
      </c>
      <c r="BL51" s="198">
        <v>18</v>
      </c>
      <c r="BM51" s="4">
        <f t="shared" si="81"/>
        <v>13.229557086905805</v>
      </c>
      <c r="BN51" s="4">
        <f t="shared" si="82"/>
        <v>-10.296977596862655</v>
      </c>
      <c r="BO51" s="4">
        <f>2/$BL$52*COS($BL$33*(AT51*(PI()/180)))*AU51</f>
        <v>12.135110046162005</v>
      </c>
      <c r="BP51" s="4">
        <f>2/$BL$52*SIN($BL$33*(AT51*(PI()/180)))*AU51</f>
        <v>-9.4451352724778328</v>
      </c>
      <c r="BQ51" s="4">
        <f>2/$BL$52*COS($BL$33*(AV51*(PI()/180)))*AW51</f>
        <v>10.758377432778406</v>
      </c>
      <c r="BR51" s="4">
        <f>2/$BL$52*SIN($BL$33*(AV51*(PI()/180)))*AW51</f>
        <v>-8.3735812677778387</v>
      </c>
      <c r="BS51" s="4">
        <f>2/$BL$52*COS($BL$33*(AX51*(PI()/180)))*AY51</f>
        <v>12.517418608569058</v>
      </c>
      <c r="BT51" s="4">
        <f>2/$BL$52*SIN($BL$33*(AX51*(PI()/180)))*AY51</f>
        <v>-9.7426979706342625</v>
      </c>
      <c r="BU51" s="4">
        <f>2/$BL$52*COS($BL$33*(AZ51*(PI()/180)))*BA51</f>
        <v>10.918318444633321</v>
      </c>
      <c r="BV51" s="4">
        <f>2/$BL$52*SIN($BL$33*(AZ51*(PI()/180)))*BA51</f>
        <v>-8.4980683541610755</v>
      </c>
      <c r="BW51" s="4">
        <f>2/$BL$52*COS($BL$33*(BB51*(PI()/180)))*BC51</f>
        <v>11.233755347548307</v>
      </c>
      <c r="BX51" s="4">
        <f>2/$BL$52*SIN($BL$33*(BB51*(PI()/180)))*BC51</f>
        <v>-8.74358275053903</v>
      </c>
      <c r="BY51" s="4">
        <f>2/$BL$52*COS($BL$33*(BD51*(PI()/180)))*BE51</f>
        <v>14.020911989523054</v>
      </c>
      <c r="BZ51" s="4">
        <f>2/$BL$52*SIN($BL$33*(BD51*(PI()/180)))*BE51</f>
        <v>-10.91291384097792</v>
      </c>
      <c r="CA51" s="4">
        <f>2/$BL$52*COS($BL$33*(BF51*(PI()/180)))*BG51</f>
        <v>10.683390791040246</v>
      </c>
      <c r="CB51" s="4">
        <f>2/$BL$52*SIN($BL$33*(BF51*(PI()/180)))*BG51</f>
        <v>-8.3152168217899955</v>
      </c>
      <c r="CC51" s="4">
        <f>2/$BL$52*COS($BL$33*(BH51*(PI()/180)))*BI51</f>
        <v>13.038122745060656</v>
      </c>
      <c r="CD51" s="4">
        <f>2/$BL$52*SIN($BL$33*(BH51*(PI()/180)))*BI51</f>
        <v>-10.147978267837447</v>
      </c>
    </row>
    <row r="52" spans="1:94">
      <c r="A52">
        <v>44</v>
      </c>
      <c r="B52" s="5">
        <f t="shared" si="113"/>
        <v>-139.5</v>
      </c>
      <c r="C52" s="5">
        <f t="shared" si="113"/>
        <v>24.78</v>
      </c>
      <c r="D52" s="5">
        <f t="shared" ref="D52:S52" si="117">D267-D$325</f>
        <v>-116.1</v>
      </c>
      <c r="E52" s="5">
        <f t="shared" si="117"/>
        <v>36.44</v>
      </c>
      <c r="F52" s="5">
        <f t="shared" si="117"/>
        <v>-152.16999999999999</v>
      </c>
      <c r="G52" s="5">
        <f t="shared" si="117"/>
        <v>38.139999999999986</v>
      </c>
      <c r="H52" s="5">
        <f t="shared" si="117"/>
        <v>-144.03</v>
      </c>
      <c r="I52" s="5">
        <f t="shared" si="117"/>
        <v>38.870000000000005</v>
      </c>
      <c r="J52" s="5">
        <f t="shared" si="117"/>
        <v>-147.19</v>
      </c>
      <c r="K52" s="5">
        <f t="shared" si="117"/>
        <v>60.19</v>
      </c>
      <c r="L52" s="5">
        <f t="shared" si="117"/>
        <v>-104.88999999999999</v>
      </c>
      <c r="M52" s="5">
        <f t="shared" si="117"/>
        <v>48.930000000000007</v>
      </c>
      <c r="N52" s="5">
        <f t="shared" si="117"/>
        <v>-123.94</v>
      </c>
      <c r="O52" s="5">
        <f t="shared" si="117"/>
        <v>48.22</v>
      </c>
      <c r="P52" s="5">
        <f t="shared" si="117"/>
        <v>-137.63</v>
      </c>
      <c r="Q52" s="5">
        <f t="shared" si="117"/>
        <v>18.680000000000007</v>
      </c>
      <c r="R52" s="5">
        <f t="shared" si="117"/>
        <v>-132.83000000000001</v>
      </c>
      <c r="S52" s="5">
        <f t="shared" si="117"/>
        <v>51.819999999999993</v>
      </c>
      <c r="V52">
        <v>44</v>
      </c>
      <c r="W52" s="4">
        <f>ATAN2(B52,C52)*(180/PI())</f>
        <v>169.92736499448441</v>
      </c>
      <c r="X52" s="4">
        <f t="shared" si="4"/>
        <v>141.68379723878098</v>
      </c>
      <c r="Y52" s="4">
        <f t="shared" si="5"/>
        <v>162.57462954319533</v>
      </c>
      <c r="Z52" s="4">
        <f t="shared" si="6"/>
        <v>121.68436053988202</v>
      </c>
      <c r="AA52" s="4">
        <f t="shared" si="7"/>
        <v>165.92921005654367</v>
      </c>
      <c r="AB52" s="4">
        <f t="shared" si="8"/>
        <v>156.87692150217634</v>
      </c>
      <c r="AC52" s="4">
        <f t="shared" si="9"/>
        <v>164.89713611710667</v>
      </c>
      <c r="AD52" s="4">
        <f t="shared" si="10"/>
        <v>149.18283346283511</v>
      </c>
      <c r="AE52" s="4">
        <f t="shared" si="11"/>
        <v>157.75901011174466</v>
      </c>
      <c r="AF52" s="4">
        <f t="shared" si="12"/>
        <v>159.02116903104442</v>
      </c>
      <c r="AG52" s="4">
        <f t="shared" si="50"/>
        <v>154.99148021212233</v>
      </c>
      <c r="AH52" s="4">
        <f t="shared" si="13"/>
        <v>115.74133660883651</v>
      </c>
      <c r="AI52" s="4">
        <f t="shared" si="14"/>
        <v>158.74101766392798</v>
      </c>
      <c r="AJ52" s="4">
        <f t="shared" si="15"/>
        <v>132.98981915921232</v>
      </c>
      <c r="AK52" s="4">
        <f t="shared" si="16"/>
        <v>172.27069144777766</v>
      </c>
      <c r="AL52" s="4">
        <f t="shared" si="17"/>
        <v>138.89189789184968</v>
      </c>
      <c r="AM52" s="4">
        <f t="shared" si="18"/>
        <v>158.68811390946456</v>
      </c>
      <c r="AN52" s="4">
        <f t="shared" si="19"/>
        <v>142.58022759134593</v>
      </c>
      <c r="AQ52">
        <v>19</v>
      </c>
      <c r="AR52" s="4">
        <v>341.052631578947</v>
      </c>
      <c r="AS52" s="4">
        <v>171.49519498961601</v>
      </c>
      <c r="AT52" s="4">
        <v>341.052631578947</v>
      </c>
      <c r="AU52" s="4">
        <v>142.25094807597199</v>
      </c>
      <c r="AV52" s="4">
        <v>341.052631578947</v>
      </c>
      <c r="AW52" s="4">
        <v>145.70029648648</v>
      </c>
      <c r="AX52" s="4">
        <v>341.052631578947</v>
      </c>
      <c r="AY52" s="4">
        <v>142.31689243057201</v>
      </c>
      <c r="AZ52" s="4">
        <v>341.052631578947</v>
      </c>
      <c r="BA52" s="4">
        <v>145.688520288229</v>
      </c>
      <c r="BB52" s="4">
        <v>341.052631578947</v>
      </c>
      <c r="BC52" s="4">
        <v>145.18192194532699</v>
      </c>
      <c r="BD52" s="4">
        <v>341.052631578947</v>
      </c>
      <c r="BE52" s="4">
        <v>215.73760230606999</v>
      </c>
      <c r="BF52" s="4">
        <v>341.052631578947</v>
      </c>
      <c r="BG52" s="4">
        <v>148.959808529329</v>
      </c>
      <c r="BH52" s="4">
        <v>341.052631578947</v>
      </c>
      <c r="BI52" s="4">
        <v>157.90009111206899</v>
      </c>
      <c r="BL52" s="198">
        <v>19</v>
      </c>
      <c r="BM52" s="4">
        <f t="shared" si="81"/>
        <v>17.074011819999026</v>
      </c>
      <c r="BN52" s="4">
        <f t="shared" si="82"/>
        <v>-5.8615156615034802</v>
      </c>
      <c r="BO52" s="4">
        <f>2/$BL$52*COS($BL$33*(AT52*(PI()/180)))*AU52</f>
        <v>14.162463088264813</v>
      </c>
      <c r="BP52" s="4">
        <f>2/$BL$52*SIN($BL$33*(AT52*(PI()/180)))*AU52</f>
        <v>-4.8619797193823127</v>
      </c>
      <c r="BQ52" s="4">
        <f>2/$BL$52*COS($BL$33*(AV52*(PI()/180)))*AW52</f>
        <v>14.505879214505986</v>
      </c>
      <c r="BR52" s="4">
        <f>2/$BL$52*SIN($BL$33*(AV52*(PI()/180)))*AW52</f>
        <v>-4.9798746244343111</v>
      </c>
      <c r="BS52" s="4">
        <f>2/$BL$52*COS($BL$33*(AX52*(PI()/180)))*AY52</f>
        <v>14.169028489062025</v>
      </c>
      <c r="BT52" s="4">
        <f>2/$BL$52*SIN($BL$33*(AX52*(PI()/180)))*AY52</f>
        <v>-4.8642336243229094</v>
      </c>
      <c r="BU52" s="4">
        <f>2/$BL$52*COS($BL$33*(AZ52*(PI()/180)))*BA52</f>
        <v>14.504706779627304</v>
      </c>
      <c r="BV52" s="4">
        <f>2/$BL$52*SIN($BL$33*(AZ52*(PI()/180)))*BA52</f>
        <v>-4.9794721270320643</v>
      </c>
      <c r="BW52" s="4">
        <f>2/$BL$52*COS($BL$33*(BB52*(PI()/180)))*BC52</f>
        <v>14.454269995697441</v>
      </c>
      <c r="BX52" s="4">
        <f>2/$BL$52*SIN($BL$33*(BB52*(PI()/180)))*BC52</f>
        <v>-4.9621571572383525</v>
      </c>
      <c r="BY52" s="4">
        <f>2/$BL$52*COS($BL$33*(BD52*(PI()/180)))*BE52</f>
        <v>21.478773046761592</v>
      </c>
      <c r="BZ52" s="4">
        <f>2/$BL$52*SIN($BL$33*(BD52*(PI()/180)))*BE52</f>
        <v>-7.3736721006603521</v>
      </c>
      <c r="CA52" s="4">
        <f>2/$BL$52*COS($BL$33*(BF52*(PI()/180)))*BG52</f>
        <v>14.830395287101505</v>
      </c>
      <c r="CB52" s="4">
        <f>2/$BL$52*SIN($BL$33*(BF52*(PI()/180)))*BG52</f>
        <v>-5.0912811328742444</v>
      </c>
      <c r="CC52" s="4">
        <f>2/$BL$52*COS($BL$33*(BH52*(PI()/180)))*BI52</f>
        <v>15.720487225252173</v>
      </c>
      <c r="CD52" s="4">
        <f>2/$BL$52*SIN($BL$33*(BH52*(PI()/180)))*BI52</f>
        <v>-5.3968500812064137</v>
      </c>
      <c r="CH52" t="s">
        <v>517</v>
      </c>
    </row>
    <row r="53" spans="1:94">
      <c r="A53">
        <v>45</v>
      </c>
      <c r="B53" s="5">
        <f t="shared" si="113"/>
        <v>-138.5</v>
      </c>
      <c r="C53" s="5">
        <f t="shared" si="113"/>
        <v>16.78</v>
      </c>
      <c r="D53" s="5">
        <f t="shared" ref="D53:S53" si="118">D268-D$325</f>
        <v>-123.1</v>
      </c>
      <c r="E53" s="5">
        <f t="shared" si="118"/>
        <v>30.439999999999998</v>
      </c>
      <c r="F53" s="5">
        <f t="shared" si="118"/>
        <v>-156.16999999999999</v>
      </c>
      <c r="G53" s="5">
        <f t="shared" si="118"/>
        <v>29.139999999999986</v>
      </c>
      <c r="H53" s="5">
        <f t="shared" si="118"/>
        <v>-149.03</v>
      </c>
      <c r="I53" s="5">
        <f t="shared" si="118"/>
        <v>29.870000000000005</v>
      </c>
      <c r="J53" s="5">
        <f t="shared" si="118"/>
        <v>-150.19</v>
      </c>
      <c r="K53" s="5">
        <f t="shared" si="118"/>
        <v>51.19</v>
      </c>
      <c r="L53" s="5">
        <f t="shared" si="118"/>
        <v>-113.88999999999999</v>
      </c>
      <c r="M53" s="5">
        <f t="shared" si="118"/>
        <v>47.930000000000007</v>
      </c>
      <c r="N53" s="5">
        <f t="shared" si="118"/>
        <v>-125.94</v>
      </c>
      <c r="O53" s="5">
        <f t="shared" si="118"/>
        <v>41.22</v>
      </c>
      <c r="P53" s="5">
        <f t="shared" si="118"/>
        <v>-134.63</v>
      </c>
      <c r="Q53" s="5">
        <f t="shared" si="118"/>
        <v>9.6800000000000068</v>
      </c>
      <c r="R53" s="5">
        <f t="shared" si="118"/>
        <v>-139.83000000000001</v>
      </c>
      <c r="S53" s="5">
        <f t="shared" si="118"/>
        <v>43.819999999999993</v>
      </c>
      <c r="V53">
        <v>45</v>
      </c>
      <c r="W53" s="4">
        <f>ATAN2(B53,C53)*(180/PI())</f>
        <v>173.09198506797162</v>
      </c>
      <c r="X53" s="4">
        <f t="shared" si="4"/>
        <v>139.51278937789181</v>
      </c>
      <c r="Y53" s="4">
        <f t="shared" si="5"/>
        <v>166.11060102837095</v>
      </c>
      <c r="Z53" s="4">
        <f t="shared" si="6"/>
        <v>126.80774266581673</v>
      </c>
      <c r="AA53" s="4">
        <f t="shared" si="7"/>
        <v>169.43063642734603</v>
      </c>
      <c r="AB53" s="4">
        <f t="shared" si="8"/>
        <v>158.86537854422528</v>
      </c>
      <c r="AC53" s="4">
        <f t="shared" si="9"/>
        <v>168.66641052564137</v>
      </c>
      <c r="AD53" s="4">
        <f t="shared" si="10"/>
        <v>151.99394001077806</v>
      </c>
      <c r="AE53" s="4">
        <f t="shared" si="11"/>
        <v>161.1790961277238</v>
      </c>
      <c r="AF53" s="4">
        <f t="shared" si="12"/>
        <v>158.67404387611728</v>
      </c>
      <c r="AG53" s="4">
        <f t="shared" si="50"/>
        <v>157.17646736035269</v>
      </c>
      <c r="AH53" s="4">
        <f t="shared" si="13"/>
        <v>123.56462681528237</v>
      </c>
      <c r="AI53" s="4">
        <f t="shared" si="14"/>
        <v>161.87679489650321</v>
      </c>
      <c r="AJ53" s="4">
        <f t="shared" si="15"/>
        <v>132.51404453868275</v>
      </c>
      <c r="AK53" s="4">
        <f t="shared" si="16"/>
        <v>175.88746675657021</v>
      </c>
      <c r="AL53" s="4">
        <f t="shared" si="17"/>
        <v>134.97755109646937</v>
      </c>
      <c r="AM53" s="4">
        <f t="shared" si="18"/>
        <v>162.60002454935281</v>
      </c>
      <c r="AN53" s="4">
        <f t="shared" si="19"/>
        <v>146.53539265310619</v>
      </c>
      <c r="CH53">
        <v>1</v>
      </c>
      <c r="CI53">
        <v>2</v>
      </c>
      <c r="CJ53">
        <v>3</v>
      </c>
      <c r="CK53">
        <v>4</v>
      </c>
      <c r="CL53">
        <v>5</v>
      </c>
      <c r="CM53">
        <v>6</v>
      </c>
      <c r="CN53">
        <v>7</v>
      </c>
      <c r="CO53">
        <v>8</v>
      </c>
      <c r="CP53">
        <v>9</v>
      </c>
    </row>
    <row r="54" spans="1:94">
      <c r="A54">
        <v>46</v>
      </c>
      <c r="B54" s="5">
        <f t="shared" si="113"/>
        <v>-137.5</v>
      </c>
      <c r="C54" s="5">
        <f t="shared" si="113"/>
        <v>8.7800000000000011</v>
      </c>
      <c r="D54" s="5">
        <f t="shared" ref="D54:S54" si="119">D269-D$325</f>
        <v>-129.1</v>
      </c>
      <c r="E54" s="5">
        <f t="shared" si="119"/>
        <v>22.439999999999998</v>
      </c>
      <c r="F54" s="5">
        <f t="shared" si="119"/>
        <v>-158.16999999999999</v>
      </c>
      <c r="G54" s="5">
        <f t="shared" si="119"/>
        <v>20.139999999999986</v>
      </c>
      <c r="H54" s="5">
        <f t="shared" si="119"/>
        <v>-150.03</v>
      </c>
      <c r="I54" s="5">
        <f t="shared" si="119"/>
        <v>20.870000000000005</v>
      </c>
      <c r="J54" s="5">
        <f t="shared" si="119"/>
        <v>-152.19</v>
      </c>
      <c r="K54" s="5">
        <f t="shared" si="119"/>
        <v>42.19</v>
      </c>
      <c r="L54" s="5">
        <f t="shared" si="119"/>
        <v>-123.88999999999999</v>
      </c>
      <c r="M54" s="5">
        <f t="shared" si="119"/>
        <v>43.930000000000007</v>
      </c>
      <c r="N54" s="5">
        <f t="shared" si="119"/>
        <v>-127.94</v>
      </c>
      <c r="O54" s="5">
        <f t="shared" si="119"/>
        <v>33.22</v>
      </c>
      <c r="P54" s="5">
        <f t="shared" si="119"/>
        <v>-126.63</v>
      </c>
      <c r="Q54" s="5">
        <f t="shared" si="119"/>
        <v>0.68000000000000682</v>
      </c>
      <c r="R54" s="5">
        <f t="shared" si="119"/>
        <v>-145.83000000000001</v>
      </c>
      <c r="S54" s="5">
        <f t="shared" si="119"/>
        <v>34.819999999999993</v>
      </c>
      <c r="V54">
        <v>46</v>
      </c>
      <c r="W54" s="4">
        <f>ATAN2(B54,C54)*(180/PI())</f>
        <v>176.34636443640417</v>
      </c>
      <c r="X54" s="4">
        <f t="shared" si="4"/>
        <v>137.78003628973249</v>
      </c>
      <c r="Y54" s="4">
        <f t="shared" si="5"/>
        <v>170.13943741898075</v>
      </c>
      <c r="Z54" s="4">
        <f t="shared" si="6"/>
        <v>131.03573405754628</v>
      </c>
      <c r="AA54" s="4">
        <f t="shared" si="7"/>
        <v>172.74349998492892</v>
      </c>
      <c r="AB54" s="4">
        <f t="shared" si="8"/>
        <v>159.44707115528962</v>
      </c>
      <c r="AC54" s="4">
        <f t="shared" si="9"/>
        <v>172.08066094369201</v>
      </c>
      <c r="AD54" s="4">
        <f t="shared" si="10"/>
        <v>151.47461107393542</v>
      </c>
      <c r="AE54" s="4">
        <f t="shared" si="11"/>
        <v>164.50560139009784</v>
      </c>
      <c r="AF54" s="4">
        <f t="shared" si="12"/>
        <v>157.92970651527216</v>
      </c>
      <c r="AG54" s="4">
        <f t="shared" si="50"/>
        <v>160.4760662083182</v>
      </c>
      <c r="AH54" s="4">
        <f t="shared" si="13"/>
        <v>131.44800112592051</v>
      </c>
      <c r="AI54" s="4">
        <f t="shared" si="14"/>
        <v>165.44441013579123</v>
      </c>
      <c r="AJ54" s="4">
        <f t="shared" si="15"/>
        <v>132.18249505891467</v>
      </c>
      <c r="AK54" s="4">
        <f t="shared" si="16"/>
        <v>179.69232602406444</v>
      </c>
      <c r="AL54" s="4">
        <f t="shared" si="17"/>
        <v>126.6318257785143</v>
      </c>
      <c r="AM54" s="4">
        <f t="shared" si="18"/>
        <v>166.57085736811695</v>
      </c>
      <c r="AN54" s="4">
        <f t="shared" si="19"/>
        <v>149.92938771301644</v>
      </c>
      <c r="BL54" s="153" t="s">
        <v>50</v>
      </c>
      <c r="BM54" s="4">
        <f>SUM(BM34:BM52)</f>
        <v>-2.0755985841708302</v>
      </c>
      <c r="BN54" s="4">
        <f>SUM(BN34:BN52)</f>
        <v>3.2838087481544491</v>
      </c>
      <c r="BO54" s="4">
        <f t="shared" ref="BO54:CD54" si="120">SUM(BO34:BO52)</f>
        <v>-1.184850202196797</v>
      </c>
      <c r="BP54" s="4">
        <f t="shared" si="120"/>
        <v>4.4737477779272945</v>
      </c>
      <c r="BQ54" s="4">
        <f t="shared" si="120"/>
        <v>-5.9701136278753726</v>
      </c>
      <c r="BR54" s="4">
        <f t="shared" si="120"/>
        <v>-0.84123936512645514</v>
      </c>
      <c r="BS54" s="4">
        <f t="shared" si="120"/>
        <v>-3.3239280174379182</v>
      </c>
      <c r="BT54" s="4">
        <f t="shared" si="120"/>
        <v>7.0791154986335902</v>
      </c>
      <c r="BU54" s="4">
        <f t="shared" si="120"/>
        <v>-1.4080227232066864</v>
      </c>
      <c r="BV54" s="4">
        <f t="shared" si="120"/>
        <v>3.8619348042304917</v>
      </c>
      <c r="BW54" s="4">
        <f t="shared" si="120"/>
        <v>-3.1449061791517394</v>
      </c>
      <c r="BX54" s="4">
        <f t="shared" si="120"/>
        <v>1.9391847419863675</v>
      </c>
      <c r="BY54" s="4">
        <f t="shared" si="120"/>
        <v>-6.3540720973087801</v>
      </c>
      <c r="BZ54" s="4">
        <f t="shared" si="120"/>
        <v>9.1412178482641675</v>
      </c>
      <c r="CA54" s="4">
        <f t="shared" si="120"/>
        <v>-3.3082488278193036</v>
      </c>
      <c r="CB54" s="4">
        <f t="shared" si="120"/>
        <v>2.183885425033826</v>
      </c>
      <c r="CC54" s="4">
        <f t="shared" si="120"/>
        <v>-2.5347593726731201</v>
      </c>
      <c r="CD54" s="4">
        <f t="shared" si="120"/>
        <v>-0.4089233757180617</v>
      </c>
    </row>
    <row r="55" spans="1:94">
      <c r="A55">
        <v>47</v>
      </c>
      <c r="B55" s="5">
        <f t="shared" si="113"/>
        <v>-134.5</v>
      </c>
      <c r="C55" s="5">
        <f t="shared" si="113"/>
        <v>0.78000000000000114</v>
      </c>
      <c r="D55" s="5">
        <f t="shared" ref="D55:S55" si="121">D270-D$325</f>
        <v>-135.1</v>
      </c>
      <c r="E55" s="5">
        <f t="shared" si="121"/>
        <v>14.439999999999998</v>
      </c>
      <c r="F55" s="5">
        <f t="shared" si="121"/>
        <v>-159.16999999999999</v>
      </c>
      <c r="G55" s="5">
        <f t="shared" si="121"/>
        <v>10.139999999999986</v>
      </c>
      <c r="H55" s="5">
        <f t="shared" si="121"/>
        <v>-151.03</v>
      </c>
      <c r="I55" s="5">
        <f t="shared" si="121"/>
        <v>12.870000000000005</v>
      </c>
      <c r="J55" s="5">
        <f t="shared" si="121"/>
        <v>-152.19</v>
      </c>
      <c r="K55" s="5">
        <f t="shared" si="121"/>
        <v>33.19</v>
      </c>
      <c r="L55" s="5">
        <f t="shared" si="121"/>
        <v>-131.88999999999999</v>
      </c>
      <c r="M55" s="5">
        <f t="shared" si="121"/>
        <v>39.930000000000007</v>
      </c>
      <c r="N55" s="5">
        <f t="shared" si="121"/>
        <v>-126.94</v>
      </c>
      <c r="O55" s="5">
        <f t="shared" si="121"/>
        <v>26.22</v>
      </c>
      <c r="P55" s="5">
        <f t="shared" si="121"/>
        <v>-121.63</v>
      </c>
      <c r="Q55" s="5">
        <f t="shared" si="121"/>
        <v>-7.3199999999999932</v>
      </c>
      <c r="R55" s="5">
        <f t="shared" si="121"/>
        <v>-149.83000000000001</v>
      </c>
      <c r="S55" s="5">
        <f t="shared" si="121"/>
        <v>25.819999999999993</v>
      </c>
      <c r="V55">
        <v>47</v>
      </c>
      <c r="W55" s="4">
        <f>ATAN2(B55,C55)*(180/PI())</f>
        <v>179.66773080277341</v>
      </c>
      <c r="X55" s="4">
        <f t="shared" si="4"/>
        <v>134.5022616910214</v>
      </c>
      <c r="Y55" s="4">
        <f t="shared" si="5"/>
        <v>173.89917183926772</v>
      </c>
      <c r="Z55" s="4">
        <f t="shared" si="6"/>
        <v>135.8695094566842</v>
      </c>
      <c r="AA55" s="4">
        <f t="shared" si="7"/>
        <v>176.35487110415411</v>
      </c>
      <c r="AB55" s="4">
        <f t="shared" si="8"/>
        <v>159.49265970570556</v>
      </c>
      <c r="AC55" s="4">
        <f t="shared" si="9"/>
        <v>175.12931515261715</v>
      </c>
      <c r="AD55" s="4">
        <f t="shared" si="10"/>
        <v>151.57736572456986</v>
      </c>
      <c r="AE55" s="4">
        <f t="shared" si="11"/>
        <v>167.69740748752659</v>
      </c>
      <c r="AF55" s="4">
        <f t="shared" si="12"/>
        <v>155.76704465322567</v>
      </c>
      <c r="AG55" s="4">
        <f t="shared" si="50"/>
        <v>163.15619144827258</v>
      </c>
      <c r="AH55" s="4">
        <f t="shared" si="13"/>
        <v>137.80194846227681</v>
      </c>
      <c r="AI55" s="4">
        <f t="shared" si="14"/>
        <v>168.32943795625891</v>
      </c>
      <c r="AJ55" s="4">
        <f t="shared" si="15"/>
        <v>129.61964357303256</v>
      </c>
      <c r="AK55" s="4">
        <f>360+ATAN2(P55,Q55)*(180/PI())</f>
        <v>183.44405040527187</v>
      </c>
      <c r="AL55" s="4">
        <f t="shared" si="17"/>
        <v>121.85006893719839</v>
      </c>
      <c r="AM55" s="4">
        <f t="shared" si="18"/>
        <v>170.22233115167066</v>
      </c>
      <c r="AN55" s="4">
        <f t="shared" si="19"/>
        <v>152.03848624608179</v>
      </c>
      <c r="CG55" s="153" t="s">
        <v>148</v>
      </c>
      <c r="CH55" s="29">
        <f>CH32+360</f>
        <v>223.30437627801123</v>
      </c>
      <c r="CI55" s="29">
        <f>CI32+360</f>
        <v>325.5123316484873</v>
      </c>
      <c r="CJ55" s="29">
        <f>CJ32</f>
        <v>8.4223331771990964</v>
      </c>
      <c r="CK55" s="29">
        <f>CK32+360</f>
        <v>216.01620049754089</v>
      </c>
      <c r="CL55" s="29">
        <f>CL32</f>
        <v>131.4211351256599</v>
      </c>
      <c r="CM55" s="29">
        <f>CM32+360</f>
        <v>190.60229716022923</v>
      </c>
      <c r="CN55" s="29">
        <f>CN32+360</f>
        <v>328.33997765462692</v>
      </c>
      <c r="CO55" s="29">
        <f>CO32+360</f>
        <v>278.73656743411345</v>
      </c>
      <c r="CP55" s="29">
        <f>CP32</f>
        <v>90.620905040809404</v>
      </c>
    </row>
    <row r="56" spans="1:94">
      <c r="A56">
        <v>48</v>
      </c>
      <c r="B56" s="5">
        <f t="shared" si="113"/>
        <v>-130.5</v>
      </c>
      <c r="C56" s="5">
        <f t="shared" si="113"/>
        <v>-7.2199999999999989</v>
      </c>
      <c r="D56" s="5">
        <f t="shared" ref="D56:S56" si="122">D271-D$325</f>
        <v>-140.1</v>
      </c>
      <c r="E56" s="5">
        <f t="shared" si="122"/>
        <v>6.4399999999999977</v>
      </c>
      <c r="F56" s="5">
        <f t="shared" si="122"/>
        <v>-160.16999999999999</v>
      </c>
      <c r="G56" s="5">
        <f t="shared" si="122"/>
        <v>1.1399999999999864</v>
      </c>
      <c r="H56" s="5">
        <f t="shared" si="122"/>
        <v>-151.03</v>
      </c>
      <c r="I56" s="5">
        <f t="shared" si="122"/>
        <v>3.8700000000000045</v>
      </c>
      <c r="J56" s="5">
        <f t="shared" si="122"/>
        <v>-151.19</v>
      </c>
      <c r="K56" s="5">
        <f t="shared" si="122"/>
        <v>24.189999999999998</v>
      </c>
      <c r="L56" s="5">
        <f t="shared" si="122"/>
        <v>-140.88999999999999</v>
      </c>
      <c r="M56" s="5">
        <f t="shared" si="122"/>
        <v>33.930000000000007</v>
      </c>
      <c r="N56" s="5">
        <f t="shared" si="122"/>
        <v>-125.94</v>
      </c>
      <c r="O56" s="5">
        <f t="shared" si="122"/>
        <v>18.22</v>
      </c>
      <c r="P56" s="5">
        <f t="shared" si="122"/>
        <v>-128.63</v>
      </c>
      <c r="Q56" s="5">
        <f t="shared" si="122"/>
        <v>-16.319999999999993</v>
      </c>
      <c r="R56" s="5">
        <f t="shared" si="122"/>
        <v>-152.83000000000001</v>
      </c>
      <c r="S56" s="5">
        <f t="shared" si="122"/>
        <v>16.819999999999993</v>
      </c>
      <c r="U56" s="3"/>
      <c r="V56">
        <v>48</v>
      </c>
      <c r="W56" s="4">
        <f>360+ATAN2(B56,C56)*(180/PI())</f>
        <v>183.16669903686036</v>
      </c>
      <c r="X56" s="4">
        <f t="shared" si="4"/>
        <v>130.69957306739758</v>
      </c>
      <c r="Y56" s="4">
        <f t="shared" si="5"/>
        <v>177.36812802888551</v>
      </c>
      <c r="Z56" s="4">
        <f t="shared" si="6"/>
        <v>140.24793617019824</v>
      </c>
      <c r="AA56" s="4">
        <f t="shared" si="7"/>
        <v>179.59220774343424</v>
      </c>
      <c r="AB56" s="4">
        <f t="shared" si="8"/>
        <v>160.17405688812403</v>
      </c>
      <c r="AC56" s="4">
        <f t="shared" si="9"/>
        <v>178.53217138250372</v>
      </c>
      <c r="AD56" s="4">
        <f t="shared" si="10"/>
        <v>151.07957439707064</v>
      </c>
      <c r="AE56" s="4">
        <f t="shared" si="11"/>
        <v>170.90987088165855</v>
      </c>
      <c r="AF56" s="4">
        <f t="shared" si="12"/>
        <v>153.11293936176654</v>
      </c>
      <c r="AG56" s="4">
        <f t="shared" si="50"/>
        <v>166.45951677503592</v>
      </c>
      <c r="AH56" s="4">
        <f t="shared" si="13"/>
        <v>144.91803545452856</v>
      </c>
      <c r="AI56" s="4">
        <f t="shared" si="14"/>
        <v>171.76801594924413</v>
      </c>
      <c r="AJ56" s="4">
        <f t="shared" si="15"/>
        <v>127.25113751947367</v>
      </c>
      <c r="AK56" s="4">
        <f t="shared" ref="AK56:AK105" si="123">360+ATAN2(P56,Q56)*(180/PI())</f>
        <v>187.23079878635545</v>
      </c>
      <c r="AL56" s="4">
        <f t="shared" si="17"/>
        <v>129.6611711346153</v>
      </c>
      <c r="AM56" s="4">
        <f t="shared" si="18"/>
        <v>173.71947890478623</v>
      </c>
      <c r="AN56" s="4">
        <f t="shared" si="19"/>
        <v>153.75279282016314</v>
      </c>
      <c r="CG56" s="153" t="s">
        <v>149</v>
      </c>
      <c r="CH56" s="29">
        <f>CH33</f>
        <v>152.22753066221793</v>
      </c>
      <c r="CI56" s="29">
        <f>CI33+360</f>
        <v>352.10016066358855</v>
      </c>
      <c r="CJ56" s="29">
        <f>CJ33+360</f>
        <v>335.2065583160902</v>
      </c>
      <c r="CK56" s="29">
        <f>CK33</f>
        <v>25.267715406042829</v>
      </c>
      <c r="CL56" s="29">
        <f>CL33+360</f>
        <v>183.59113431066154</v>
      </c>
      <c r="CM56" s="29">
        <f>CM33</f>
        <v>107.42953962235764</v>
      </c>
      <c r="CN56" s="29">
        <f t="shared" ref="CN56:CP57" si="124">CN33+360</f>
        <v>308.95814263773144</v>
      </c>
      <c r="CO56" s="29">
        <f t="shared" si="124"/>
        <v>283.56857713002466</v>
      </c>
      <c r="CP56" s="29">
        <f>CP33+360</f>
        <v>344.50720896378448</v>
      </c>
    </row>
    <row r="57" spans="1:94">
      <c r="A57">
        <v>49</v>
      </c>
      <c r="B57" s="5">
        <f t="shared" si="113"/>
        <v>-126.5</v>
      </c>
      <c r="C57" s="5">
        <f t="shared" si="113"/>
        <v>-15.219999999999999</v>
      </c>
      <c r="D57" s="5">
        <f t="shared" ref="D57:S57" si="125">D272-D$325</f>
        <v>-142.1</v>
      </c>
      <c r="E57" s="5">
        <f t="shared" si="125"/>
        <v>-2.5600000000000023</v>
      </c>
      <c r="F57" s="5">
        <f t="shared" si="125"/>
        <v>-158.16999999999999</v>
      </c>
      <c r="G57" s="5">
        <f t="shared" si="125"/>
        <v>-7.8600000000000136</v>
      </c>
      <c r="H57" s="5">
        <f t="shared" si="125"/>
        <v>-151.03</v>
      </c>
      <c r="I57" s="5">
        <f t="shared" si="125"/>
        <v>-5.1299999999999955</v>
      </c>
      <c r="J57" s="5">
        <f t="shared" si="125"/>
        <v>-147.19</v>
      </c>
      <c r="K57" s="5">
        <f t="shared" si="125"/>
        <v>15.189999999999998</v>
      </c>
      <c r="L57" s="5">
        <f t="shared" si="125"/>
        <v>-148.88999999999999</v>
      </c>
      <c r="M57" s="5">
        <f t="shared" si="125"/>
        <v>25.930000000000007</v>
      </c>
      <c r="N57" s="5">
        <f t="shared" si="125"/>
        <v>-124.94</v>
      </c>
      <c r="O57" s="5">
        <f t="shared" si="125"/>
        <v>11.219999999999999</v>
      </c>
      <c r="P57" s="5">
        <f t="shared" si="125"/>
        <v>-134.63</v>
      </c>
      <c r="Q57" s="5">
        <f t="shared" si="125"/>
        <v>-22.319999999999993</v>
      </c>
      <c r="R57" s="5">
        <f t="shared" si="125"/>
        <v>-154.83000000000001</v>
      </c>
      <c r="S57" s="5">
        <f t="shared" si="125"/>
        <v>8.8199999999999932</v>
      </c>
      <c r="V57">
        <v>49</v>
      </c>
      <c r="W57" s="4">
        <f t="shared" ref="W57:W103" si="126">360+ATAN2(B57,C57)*(180/PI())</f>
        <v>186.86063280170674</v>
      </c>
      <c r="X57" s="4">
        <f t="shared" si="4"/>
        <v>127.41231651610451</v>
      </c>
      <c r="Y57" s="4">
        <f>360+ATAN2(D57,E57)*(180/PI())</f>
        <v>181.03209943873111</v>
      </c>
      <c r="Z57" s="4">
        <f t="shared" si="6"/>
        <v>142.12305794627414</v>
      </c>
      <c r="AA57" s="4">
        <f>360+ATAN2(F57,G57)*(180/PI())</f>
        <v>182.84488004545975</v>
      </c>
      <c r="AB57" s="4">
        <f t="shared" si="8"/>
        <v>158.36517451763186</v>
      </c>
      <c r="AC57" s="4">
        <f>360+ATAN2(H57,I57)*(180/PI())</f>
        <v>181.94540414765868</v>
      </c>
      <c r="AD57" s="4">
        <f t="shared" si="10"/>
        <v>151.11709962806989</v>
      </c>
      <c r="AE57" s="4">
        <f t="shared" si="11"/>
        <v>174.10793686463086</v>
      </c>
      <c r="AF57" s="4">
        <f t="shared" si="12"/>
        <v>147.971727704991</v>
      </c>
      <c r="AG57" s="4">
        <f t="shared" si="50"/>
        <v>170.12071433379739</v>
      </c>
      <c r="AH57" s="4">
        <f t="shared" si="13"/>
        <v>151.13105901832355</v>
      </c>
      <c r="AI57" s="4">
        <f t="shared" si="14"/>
        <v>174.86842621937859</v>
      </c>
      <c r="AJ57" s="4">
        <f t="shared" si="15"/>
        <v>125.44278377013163</v>
      </c>
      <c r="AK57" s="4">
        <f t="shared" si="123"/>
        <v>189.41331607197671</v>
      </c>
      <c r="AL57" s="4">
        <f t="shared" si="17"/>
        <v>136.46764927996671</v>
      </c>
      <c r="AM57" s="4">
        <f t="shared" si="18"/>
        <v>176.73962925248048</v>
      </c>
      <c r="AN57" s="4">
        <f t="shared" si="19"/>
        <v>155.08101527911145</v>
      </c>
      <c r="BM57" s="221" t="s">
        <v>26</v>
      </c>
      <c r="BN57" s="221"/>
      <c r="BO57" s="221" t="s">
        <v>28</v>
      </c>
      <c r="BP57" s="221"/>
      <c r="BQ57" s="221" t="s">
        <v>28</v>
      </c>
      <c r="BR57" s="221"/>
      <c r="BS57" s="221" t="s">
        <v>31</v>
      </c>
      <c r="BT57" s="221"/>
      <c r="BU57" s="221" t="s">
        <v>31</v>
      </c>
      <c r="BV57" s="221"/>
      <c r="BW57" s="221" t="s">
        <v>31</v>
      </c>
      <c r="BX57" s="221"/>
      <c r="BY57" s="221" t="s">
        <v>31</v>
      </c>
      <c r="BZ57" s="221"/>
      <c r="CA57" s="221" t="s">
        <v>385</v>
      </c>
      <c r="CB57" s="221"/>
      <c r="CC57" s="221" t="s">
        <v>387</v>
      </c>
      <c r="CD57" s="221"/>
      <c r="CG57" s="153" t="s">
        <v>150</v>
      </c>
      <c r="CH57" s="29">
        <f>CH34</f>
        <v>143.5465713763688</v>
      </c>
      <c r="CI57" s="29">
        <f>CI34+360</f>
        <v>304.16720678743468</v>
      </c>
      <c r="CJ57" s="29">
        <f>CJ34</f>
        <v>65.602492222210259</v>
      </c>
      <c r="CK57" s="29">
        <f>CK34</f>
        <v>10.633473323437428</v>
      </c>
      <c r="CL57" s="29">
        <f>CL34</f>
        <v>37.542294355791128</v>
      </c>
      <c r="CM57" s="29">
        <f>CM34+360</f>
        <v>238.68169200068735</v>
      </c>
      <c r="CN57" s="29">
        <f t="shared" si="124"/>
        <v>183.37626202278796</v>
      </c>
      <c r="CO57" s="29">
        <f t="shared" si="124"/>
        <v>205.34534174949727</v>
      </c>
      <c r="CP57" s="29">
        <f t="shared" si="124"/>
        <v>280.85956591275061</v>
      </c>
    </row>
    <row r="58" spans="1:94" ht="13" thickBot="1">
      <c r="A58">
        <v>50</v>
      </c>
      <c r="B58" s="5">
        <f t="shared" si="113"/>
        <v>-119.5</v>
      </c>
      <c r="C58" s="5">
        <f t="shared" si="113"/>
        <v>-23.22</v>
      </c>
      <c r="D58" s="5">
        <f t="shared" ref="D58:S58" si="127">D273-D$325</f>
        <v>-143.1</v>
      </c>
      <c r="E58" s="5">
        <f t="shared" si="127"/>
        <v>-10.560000000000002</v>
      </c>
      <c r="F58" s="5">
        <f t="shared" si="127"/>
        <v>-155.16999999999999</v>
      </c>
      <c r="G58" s="5">
        <f t="shared" si="127"/>
        <v>-16.860000000000014</v>
      </c>
      <c r="H58" s="5">
        <f t="shared" si="127"/>
        <v>-149.03</v>
      </c>
      <c r="I58" s="5">
        <f t="shared" si="127"/>
        <v>-13.129999999999995</v>
      </c>
      <c r="J58" s="5">
        <f t="shared" si="127"/>
        <v>-142.19</v>
      </c>
      <c r="K58" s="5">
        <f t="shared" si="127"/>
        <v>6.1899999999999977</v>
      </c>
      <c r="L58" s="5">
        <f t="shared" si="127"/>
        <v>-154.88999999999999</v>
      </c>
      <c r="M58" s="5">
        <f t="shared" si="127"/>
        <v>17.930000000000007</v>
      </c>
      <c r="N58" s="5">
        <f t="shared" si="127"/>
        <v>-122.94</v>
      </c>
      <c r="O58" s="5">
        <f t="shared" si="127"/>
        <v>4.2199999999999989</v>
      </c>
      <c r="P58" s="5">
        <f t="shared" si="127"/>
        <v>-139.63</v>
      </c>
      <c r="Q58" s="5">
        <f t="shared" si="127"/>
        <v>-32.319999999999993</v>
      </c>
      <c r="R58" s="5">
        <f t="shared" si="127"/>
        <v>-155.83000000000001</v>
      </c>
      <c r="S58" s="5">
        <f t="shared" si="127"/>
        <v>-0.18000000000000682</v>
      </c>
      <c r="V58">
        <v>50</v>
      </c>
      <c r="W58" s="4">
        <f t="shared" si="126"/>
        <v>190.99609740809558</v>
      </c>
      <c r="X58" s="4">
        <f t="shared" si="4"/>
        <v>121.73503357702745</v>
      </c>
      <c r="Y58" s="4">
        <f t="shared" ref="Y58:Y106" si="128">360+ATAN2(D58,E58)*(180/PI())</f>
        <v>184.22046627720198</v>
      </c>
      <c r="Z58" s="4">
        <f t="shared" si="6"/>
        <v>143.48910620670824</v>
      </c>
      <c r="AA58" s="4">
        <f t="shared" ref="AA58:AA106" si="129">360+ATAN2(F58,G58)*(180/PI())</f>
        <v>186.20114722321381</v>
      </c>
      <c r="AB58" s="4">
        <f t="shared" si="8"/>
        <v>156.08327424807564</v>
      </c>
      <c r="AC58" s="4">
        <f t="shared" ref="AC58:AC106" si="130">360+ATAN2(H58,I58)*(180/PI())</f>
        <v>185.03493342525798</v>
      </c>
      <c r="AD58" s="4">
        <f t="shared" si="10"/>
        <v>149.60727856625158</v>
      </c>
      <c r="AE58" s="4">
        <f t="shared" si="11"/>
        <v>177.50729949629869</v>
      </c>
      <c r="AF58" s="4">
        <f t="shared" si="12"/>
        <v>142.324671789539</v>
      </c>
      <c r="AG58" s="4">
        <f t="shared" si="50"/>
        <v>173.39685512254019</v>
      </c>
      <c r="AH58" s="4">
        <f t="shared" si="13"/>
        <v>155.92433100706251</v>
      </c>
      <c r="AI58" s="4">
        <f t="shared" si="14"/>
        <v>178.03405487160626</v>
      </c>
      <c r="AJ58" s="4">
        <f t="shared" si="15"/>
        <v>123.01240587843162</v>
      </c>
      <c r="AK58" s="4">
        <f t="shared" si="123"/>
        <v>193.0326711439715</v>
      </c>
      <c r="AL58" s="4">
        <f t="shared" si="17"/>
        <v>143.32173352286804</v>
      </c>
      <c r="AM58" s="4">
        <f>360+ATAN2(R58,S58)*(180/PI())</f>
        <v>180.06618260749204</v>
      </c>
      <c r="AN58" s="4">
        <f t="shared" si="19"/>
        <v>155.83010395940832</v>
      </c>
      <c r="BL58" s="199" t="s">
        <v>96</v>
      </c>
      <c r="BM58" s="220" t="s">
        <v>27</v>
      </c>
      <c r="BN58" s="220"/>
      <c r="BO58" s="220" t="s">
        <v>29</v>
      </c>
      <c r="BP58" s="220"/>
      <c r="BQ58" s="220" t="s">
        <v>30</v>
      </c>
      <c r="BR58" s="220"/>
      <c r="BS58" s="220" t="s">
        <v>32</v>
      </c>
      <c r="BT58" s="220"/>
      <c r="BU58" s="220" t="s">
        <v>382</v>
      </c>
      <c r="BV58" s="220"/>
      <c r="BW58" s="220" t="s">
        <v>383</v>
      </c>
      <c r="BX58" s="220"/>
      <c r="BY58" s="220" t="s">
        <v>384</v>
      </c>
      <c r="BZ58" s="220"/>
      <c r="CA58" s="220" t="s">
        <v>386</v>
      </c>
      <c r="CB58" s="220"/>
      <c r="CC58" s="220" t="s">
        <v>388</v>
      </c>
      <c r="CD58" s="220"/>
      <c r="CG58" s="153" t="s">
        <v>151</v>
      </c>
      <c r="CH58" s="29">
        <f>CH35</f>
        <v>140.56565304473926</v>
      </c>
      <c r="CI58" s="29">
        <f>CI35</f>
        <v>0.99035307195004851</v>
      </c>
      <c r="CJ58" s="29">
        <f>CJ35+360</f>
        <v>338.47602387002786</v>
      </c>
      <c r="CK58" s="29">
        <f>CK35+360</f>
        <v>208.10718749475191</v>
      </c>
      <c r="CL58" s="29">
        <f>CL35</f>
        <v>170.69269104425473</v>
      </c>
      <c r="CM58" s="29">
        <f>CM35</f>
        <v>48.987562206302101</v>
      </c>
      <c r="CN58" s="29">
        <f>CN35</f>
        <v>6.9693148627356099</v>
      </c>
      <c r="CO58" s="29">
        <f t="shared" ref="CO58:CP61" si="131">CO35+360</f>
        <v>309.29695785927822</v>
      </c>
      <c r="CP58" s="29">
        <f t="shared" si="131"/>
        <v>199.06043188328093</v>
      </c>
    </row>
    <row r="59" spans="1:94">
      <c r="A59">
        <v>51</v>
      </c>
      <c r="B59" s="5">
        <f t="shared" si="113"/>
        <v>-114.5</v>
      </c>
      <c r="C59" s="5">
        <f t="shared" si="113"/>
        <v>-29.22</v>
      </c>
      <c r="D59" s="5">
        <f t="shared" ref="D59:S59" si="132">D274-D$325</f>
        <v>-145.1</v>
      </c>
      <c r="E59" s="5">
        <f t="shared" si="132"/>
        <v>-19.560000000000002</v>
      </c>
      <c r="F59" s="5">
        <f t="shared" si="132"/>
        <v>-151.16999999999999</v>
      </c>
      <c r="G59" s="5">
        <f t="shared" si="132"/>
        <v>-26.860000000000014</v>
      </c>
      <c r="H59" s="5">
        <f t="shared" si="132"/>
        <v>-147.03</v>
      </c>
      <c r="I59" s="5">
        <f t="shared" si="132"/>
        <v>-22.129999999999995</v>
      </c>
      <c r="J59" s="5">
        <f t="shared" si="132"/>
        <v>-136.19</v>
      </c>
      <c r="K59" s="5">
        <f t="shared" si="132"/>
        <v>-1.8100000000000023</v>
      </c>
      <c r="L59" s="5">
        <f t="shared" si="132"/>
        <v>-159.88999999999999</v>
      </c>
      <c r="M59" s="5">
        <f t="shared" si="132"/>
        <v>9.9300000000000068</v>
      </c>
      <c r="N59" s="5">
        <f t="shared" si="132"/>
        <v>-117.94</v>
      </c>
      <c r="O59" s="5">
        <f t="shared" si="132"/>
        <v>-2.7800000000000011</v>
      </c>
      <c r="P59" s="5">
        <f t="shared" si="132"/>
        <v>-141.63</v>
      </c>
      <c r="Q59" s="5">
        <f t="shared" si="132"/>
        <v>-41.319999999999993</v>
      </c>
      <c r="R59" s="5">
        <f t="shared" si="132"/>
        <v>-155.83000000000001</v>
      </c>
      <c r="S59" s="5">
        <f t="shared" si="132"/>
        <v>-9.1800000000000068</v>
      </c>
      <c r="V59">
        <v>51</v>
      </c>
      <c r="W59" s="4">
        <f t="shared" si="126"/>
        <v>194.31612292818181</v>
      </c>
      <c r="X59" s="4">
        <f t="shared" si="4"/>
        <v>118.16961707647191</v>
      </c>
      <c r="Y59" s="4">
        <f t="shared" si="128"/>
        <v>187.67739508908349</v>
      </c>
      <c r="Z59" s="4">
        <f t="shared" si="6"/>
        <v>146.41244346024692</v>
      </c>
      <c r="AA59" s="4">
        <f t="shared" si="129"/>
        <v>190.07520930885235</v>
      </c>
      <c r="AB59" s="4">
        <f t="shared" si="8"/>
        <v>153.53771035156151</v>
      </c>
      <c r="AC59" s="4">
        <f t="shared" si="130"/>
        <v>188.55953744483702</v>
      </c>
      <c r="AD59" s="4">
        <f t="shared" si="10"/>
        <v>148.68610493250537</v>
      </c>
      <c r="AE59" s="4">
        <f>360+ATAN2(J59,K59)*(180/PI())</f>
        <v>180.76143076369937</v>
      </c>
      <c r="AF59" s="4">
        <f t="shared" si="12"/>
        <v>136.20202715084676</v>
      </c>
      <c r="AG59" s="4">
        <f t="shared" si="50"/>
        <v>176.44619868719275</v>
      </c>
      <c r="AH59" s="4">
        <f t="shared" si="13"/>
        <v>160.19805554375495</v>
      </c>
      <c r="AI59" s="4">
        <f>360+ATAN2(N59,O59)*(180/PI())</f>
        <v>181.35028639523233</v>
      </c>
      <c r="AJ59" s="4">
        <f t="shared" si="15"/>
        <v>117.97275956762222</v>
      </c>
      <c r="AK59" s="4">
        <f t="shared" si="123"/>
        <v>196.26439894652106</v>
      </c>
      <c r="AL59" s="4">
        <f t="shared" si="17"/>
        <v>147.53440039529764</v>
      </c>
      <c r="AM59" s="4">
        <f t="shared" ref="AM59:AM108" si="133">360+ATAN2(R59,S59)*(180/PI())</f>
        <v>183.37141799662336</v>
      </c>
      <c r="AN59" s="4">
        <f t="shared" si="19"/>
        <v>156.10016431765857</v>
      </c>
      <c r="BL59" s="8">
        <v>2</v>
      </c>
      <c r="BM59" s="197" t="s">
        <v>97</v>
      </c>
      <c r="BN59" s="197" t="s">
        <v>98</v>
      </c>
      <c r="BO59" s="197" t="s">
        <v>97</v>
      </c>
      <c r="BP59" s="197" t="s">
        <v>98</v>
      </c>
      <c r="BQ59" s="197" t="s">
        <v>97</v>
      </c>
      <c r="BR59" s="197" t="s">
        <v>98</v>
      </c>
      <c r="BS59" s="197" t="s">
        <v>97</v>
      </c>
      <c r="BT59" s="197" t="s">
        <v>98</v>
      </c>
      <c r="BU59" s="197" t="s">
        <v>97</v>
      </c>
      <c r="BV59" s="197" t="s">
        <v>98</v>
      </c>
      <c r="BW59" s="197" t="s">
        <v>97</v>
      </c>
      <c r="BX59" s="197" t="s">
        <v>98</v>
      </c>
      <c r="BY59" s="197" t="s">
        <v>97</v>
      </c>
      <c r="BZ59" s="197" t="s">
        <v>98</v>
      </c>
      <c r="CA59" s="197" t="s">
        <v>97</v>
      </c>
      <c r="CB59" s="197" t="s">
        <v>98</v>
      </c>
      <c r="CC59" s="197" t="s">
        <v>94</v>
      </c>
      <c r="CD59" s="197" t="s">
        <v>95</v>
      </c>
      <c r="CG59" s="153" t="s">
        <v>152</v>
      </c>
      <c r="CH59" s="29">
        <f t="shared" ref="CH59:CJ61" si="134">CH36+360</f>
        <v>210.29331607745522</v>
      </c>
      <c r="CI59" s="29">
        <f t="shared" si="134"/>
        <v>345.36283970787503</v>
      </c>
      <c r="CJ59" s="29">
        <f t="shared" si="134"/>
        <v>359.71337155571985</v>
      </c>
      <c r="CK59" s="29">
        <f t="shared" ref="CK59:CK64" si="135">CK36</f>
        <v>171.24129416032073</v>
      </c>
      <c r="CL59" s="29">
        <f>CL36</f>
        <v>113.2562032158603</v>
      </c>
      <c r="CM59" s="29">
        <f>CM36+360</f>
        <v>270.26462896231362</v>
      </c>
      <c r="CN59" s="29">
        <f>CN36+360</f>
        <v>346.51893539873601</v>
      </c>
      <c r="CO59" s="29">
        <f t="shared" si="131"/>
        <v>304.42568436106058</v>
      </c>
      <c r="CP59" s="29">
        <f>CP36</f>
        <v>98.939339437007234</v>
      </c>
    </row>
    <row r="60" spans="1:94">
      <c r="A60">
        <v>52</v>
      </c>
      <c r="B60" s="5">
        <f t="shared" si="113"/>
        <v>-110.5</v>
      </c>
      <c r="C60" s="5">
        <f t="shared" si="113"/>
        <v>-37.22</v>
      </c>
      <c r="D60" s="5">
        <f t="shared" ref="D60:S60" si="136">D275-D$325</f>
        <v>-145.1</v>
      </c>
      <c r="E60" s="5">
        <f t="shared" si="136"/>
        <v>-28.560000000000002</v>
      </c>
      <c r="F60" s="5">
        <f t="shared" si="136"/>
        <v>-145.16999999999999</v>
      </c>
      <c r="G60" s="5">
        <f t="shared" si="136"/>
        <v>-34.860000000000014</v>
      </c>
      <c r="H60" s="5">
        <f t="shared" si="136"/>
        <v>-145.03</v>
      </c>
      <c r="I60" s="5">
        <f t="shared" si="136"/>
        <v>-30.129999999999995</v>
      </c>
      <c r="J60" s="5">
        <f t="shared" si="136"/>
        <v>-130.19</v>
      </c>
      <c r="K60" s="5">
        <f t="shared" si="136"/>
        <v>-10.810000000000002</v>
      </c>
      <c r="L60" s="5">
        <f t="shared" si="136"/>
        <v>-163.89</v>
      </c>
      <c r="M60" s="5">
        <f t="shared" si="136"/>
        <v>0.93000000000000682</v>
      </c>
      <c r="N60" s="5">
        <f t="shared" si="136"/>
        <v>-111.94</v>
      </c>
      <c r="O60" s="5">
        <f t="shared" si="136"/>
        <v>-8.7800000000000011</v>
      </c>
      <c r="P60" s="5">
        <f t="shared" si="136"/>
        <v>-142.63</v>
      </c>
      <c r="Q60" s="5">
        <f t="shared" si="136"/>
        <v>-51.319999999999993</v>
      </c>
      <c r="R60" s="5">
        <f t="shared" si="136"/>
        <v>-154.83000000000001</v>
      </c>
      <c r="S60" s="5">
        <f t="shared" si="136"/>
        <v>-18.180000000000007</v>
      </c>
      <c r="V60">
        <v>52</v>
      </c>
      <c r="W60" s="4">
        <f t="shared" si="126"/>
        <v>198.61520181968132</v>
      </c>
      <c r="X60" s="4">
        <f t="shared" si="4"/>
        <v>116.60007890220315</v>
      </c>
      <c r="Y60" s="4">
        <f t="shared" si="128"/>
        <v>191.13517199844523</v>
      </c>
      <c r="Z60" s="4">
        <f t="shared" si="6"/>
        <v>147.88402077303687</v>
      </c>
      <c r="AA60" s="4">
        <f t="shared" si="129"/>
        <v>193.50289821993022</v>
      </c>
      <c r="AB60" s="4">
        <f t="shared" si="8"/>
        <v>149.29684691914963</v>
      </c>
      <c r="AC60" s="4">
        <f t="shared" si="130"/>
        <v>191.73625958213455</v>
      </c>
      <c r="AD60" s="4">
        <f t="shared" si="10"/>
        <v>148.12669509578615</v>
      </c>
      <c r="AE60" s="4">
        <f t="shared" ref="AE60:AE107" si="137">360+ATAN2(J60,K60)*(180/PI())</f>
        <v>184.74652314342765</v>
      </c>
      <c r="AF60" s="4">
        <f t="shared" si="12"/>
        <v>130.63801973391972</v>
      </c>
      <c r="AG60" s="4">
        <f t="shared" si="50"/>
        <v>179.67487642305809</v>
      </c>
      <c r="AH60" s="4">
        <f t="shared" si="13"/>
        <v>163.89263863883573</v>
      </c>
      <c r="AI60" s="4">
        <f t="shared" ref="AI60:AI108" si="138">360+ATAN2(N60,O60)*(180/PI())</f>
        <v>184.4848055053003</v>
      </c>
      <c r="AJ60" s="4">
        <f t="shared" si="15"/>
        <v>112.28380114691522</v>
      </c>
      <c r="AK60" s="4">
        <f t="shared" si="123"/>
        <v>199.78934514835166</v>
      </c>
      <c r="AL60" s="4">
        <f t="shared" si="17"/>
        <v>151.58185676392804</v>
      </c>
      <c r="AM60" s="4">
        <f t="shared" si="133"/>
        <v>186.69695396960304</v>
      </c>
      <c r="AN60" s="4">
        <f t="shared" si="19"/>
        <v>155.89368588881337</v>
      </c>
      <c r="BL60" s="198">
        <v>1</v>
      </c>
      <c r="BM60" s="4">
        <f>2/$BL$78*COS($BL$59*(AR9*(PI()/180)))*AS9</f>
        <v>15.243056963600422</v>
      </c>
      <c r="BN60" s="4">
        <f>2/$BL$78*SIN($BL$59*(AR9*(PI()/180)))*AS9</f>
        <v>0</v>
      </c>
      <c r="BO60" s="4">
        <f>2/$BL$78*COS($BL$59*(AT9*(PI()/180)))*AU9</f>
        <v>15.413619045427367</v>
      </c>
      <c r="BP60" s="4">
        <f>2/$BL$78*SIN($BL$59*(AT9*(PI()/180)))*AU9</f>
        <v>0</v>
      </c>
      <c r="BQ60" s="4">
        <f>2/$BL$78*COS($BL$59*(AV9*(PI()/180)))*AW9</f>
        <v>16.18822406374305</v>
      </c>
      <c r="BR60" s="4">
        <f>2/$BL$78*SIN($BL$59*(AV9*(PI()/180)))*AW9</f>
        <v>0</v>
      </c>
      <c r="BS60" s="4">
        <f>2/$BL$78*COS($BL$59*(AX9*(PI()/180)))*AY9</f>
        <v>14.568161619229366</v>
      </c>
      <c r="BT60" s="4">
        <f>2/$BL$78*SIN($BL$59*(AX9*(PI()/180)))*AY9</f>
        <v>0</v>
      </c>
      <c r="BU60" s="4">
        <f>2/$BL$78*COS($BL$59*(AZ9*(PI()/180)))*BA9</f>
        <v>17.349952605170419</v>
      </c>
      <c r="BV60" s="4">
        <f>2/$BL$78*SIN($BL$59*(AZ9*(PI()/180)))*BA9</f>
        <v>0</v>
      </c>
      <c r="BW60" s="4">
        <f>2/$BL$78*COS($BL$59*(BB9*(PI()/180)))*BC9</f>
        <v>19.421602331401786</v>
      </c>
      <c r="BX60" s="4">
        <f>2/$BL$78*SIN($BL$59*(BB9*(PI()/180)))*BC9</f>
        <v>0</v>
      </c>
      <c r="BY60" s="4">
        <f>2/$BL$78*COS($BL$59*(BD9*(PI()/180)))*BE9</f>
        <v>14.532863512868211</v>
      </c>
      <c r="BZ60" s="4">
        <f>2/$BL$78*SIN($BL$59*(BD9*(PI()/180)))*BE9</f>
        <v>0</v>
      </c>
      <c r="CA60" s="4">
        <f>2/$BL$78*COS($BL$59*(BF9*(PI()/180)))*BG9</f>
        <v>17.892761284139155</v>
      </c>
      <c r="CB60" s="4">
        <f>2/$BL$78*SIN($BL$59*(BF9*(PI()/180)))*BG9</f>
        <v>0</v>
      </c>
      <c r="CC60" s="4">
        <f>2/$BL$78*COS($BL$59*(BH9*(PI()/180)))*BI9</f>
        <v>16.334156487068526</v>
      </c>
      <c r="CD60" s="4">
        <f>2/$BL$78*SIN($BL$59*(BH9*(PI()/180)))*BI9</f>
        <v>0</v>
      </c>
      <c r="CG60" s="153" t="s">
        <v>153</v>
      </c>
      <c r="CH60" s="29">
        <f t="shared" si="134"/>
        <v>216.6335835337199</v>
      </c>
      <c r="CI60" s="29">
        <f t="shared" si="134"/>
        <v>343.56843827317971</v>
      </c>
      <c r="CJ60" s="29">
        <f t="shared" si="134"/>
        <v>307.14827696022081</v>
      </c>
      <c r="CK60" s="29">
        <f t="shared" si="135"/>
        <v>17.990784119631378</v>
      </c>
      <c r="CL60" s="29">
        <f>CL37</f>
        <v>50.217542092663621</v>
      </c>
      <c r="CM60" s="29">
        <f>CM37</f>
        <v>53.03840607349467</v>
      </c>
      <c r="CN60" s="29">
        <f>CN37+360</f>
        <v>196.29704700334563</v>
      </c>
      <c r="CO60" s="29">
        <f t="shared" si="131"/>
        <v>306.95944480131175</v>
      </c>
      <c r="CP60" s="29">
        <f>CP37</f>
        <v>1.1110325692808514</v>
      </c>
    </row>
    <row r="61" spans="1:94">
      <c r="A61">
        <v>53</v>
      </c>
      <c r="B61" s="5">
        <f t="shared" si="113"/>
        <v>-103.5</v>
      </c>
      <c r="C61" s="5">
        <f t="shared" si="113"/>
        <v>-41.22</v>
      </c>
      <c r="D61" s="5">
        <f t="shared" ref="D61:S61" si="139">D276-D$325</f>
        <v>-143.1</v>
      </c>
      <c r="E61" s="5">
        <f t="shared" si="139"/>
        <v>-36.56</v>
      </c>
      <c r="F61" s="5">
        <f t="shared" si="139"/>
        <v>-138.16999999999999</v>
      </c>
      <c r="G61" s="5">
        <f t="shared" si="139"/>
        <v>-43.860000000000014</v>
      </c>
      <c r="H61" s="5">
        <f t="shared" si="139"/>
        <v>-140.03</v>
      </c>
      <c r="I61" s="5">
        <f t="shared" si="139"/>
        <v>-39.129999999999995</v>
      </c>
      <c r="J61" s="5">
        <f t="shared" si="139"/>
        <v>-133.19</v>
      </c>
      <c r="K61" s="5">
        <f t="shared" si="139"/>
        <v>-19.810000000000002</v>
      </c>
      <c r="L61" s="5">
        <f t="shared" si="139"/>
        <v>-164.89</v>
      </c>
      <c r="M61" s="5">
        <f t="shared" si="139"/>
        <v>-9.0699999999999932</v>
      </c>
      <c r="N61" s="5">
        <f t="shared" si="139"/>
        <v>-111.94</v>
      </c>
      <c r="O61" s="5">
        <f t="shared" si="139"/>
        <v>-12.780000000000001</v>
      </c>
      <c r="P61" s="5">
        <f t="shared" si="139"/>
        <v>-144.63</v>
      </c>
      <c r="Q61" s="5">
        <f t="shared" si="139"/>
        <v>-60.319999999999993</v>
      </c>
      <c r="R61" s="5">
        <f t="shared" si="139"/>
        <v>-151.83000000000001</v>
      </c>
      <c r="S61" s="5">
        <f t="shared" si="139"/>
        <v>-26.180000000000007</v>
      </c>
      <c r="V61">
        <v>53</v>
      </c>
      <c r="W61" s="4">
        <f t="shared" si="126"/>
        <v>201.71545728633274</v>
      </c>
      <c r="X61" s="4">
        <f t="shared" si="4"/>
        <v>111.40618654275893</v>
      </c>
      <c r="Y61" s="4">
        <f t="shared" si="128"/>
        <v>194.33167691715073</v>
      </c>
      <c r="Z61" s="4">
        <f t="shared" si="6"/>
        <v>147.69645764201658</v>
      </c>
      <c r="AA61" s="4">
        <f t="shared" si="129"/>
        <v>197.61126233573469</v>
      </c>
      <c r="AB61" s="4">
        <f t="shared" si="8"/>
        <v>144.96430077781218</v>
      </c>
      <c r="AC61" s="4">
        <f t="shared" si="130"/>
        <v>195.61249550804965</v>
      </c>
      <c r="AD61" s="4">
        <f t="shared" si="10"/>
        <v>145.39449026699739</v>
      </c>
      <c r="AE61" s="4">
        <f t="shared" si="137"/>
        <v>188.45986205850582</v>
      </c>
      <c r="AF61" s="4">
        <f t="shared" si="12"/>
        <v>134.65516031701122</v>
      </c>
      <c r="AG61" s="4">
        <f>360+ATAN2(L61,M61)*(180/PI())</f>
        <v>183.14845985182592</v>
      </c>
      <c r="AH61" s="4">
        <f t="shared" si="13"/>
        <v>165.13926547008739</v>
      </c>
      <c r="AI61" s="4">
        <f t="shared" si="138"/>
        <v>186.51316130679706</v>
      </c>
      <c r="AJ61" s="4">
        <f t="shared" si="15"/>
        <v>112.66717356887942</v>
      </c>
      <c r="AK61" s="4">
        <f t="shared" si="123"/>
        <v>202.63927141898637</v>
      </c>
      <c r="AL61" s="4">
        <f t="shared" si="17"/>
        <v>156.70462437337324</v>
      </c>
      <c r="AM61" s="4">
        <f t="shared" si="133"/>
        <v>189.78329162181683</v>
      </c>
      <c r="AN61" s="4">
        <f t="shared" si="19"/>
        <v>154.07057246599692</v>
      </c>
      <c r="BL61" s="198">
        <v>2</v>
      </c>
      <c r="BM61" s="4">
        <f t="shared" ref="BM61:BM78" si="140">2/$BL$78*COS($BL$59*(AR10*(PI()/180)))*AS10</f>
        <v>11.634578953124359</v>
      </c>
      <c r="BN61" s="4">
        <f t="shared" ref="BN61:BN78" si="141">2/$BL$78*SIN($BL$59*(AR10*(PI()/180)))*AS10</f>
        <v>9.0555562852382323</v>
      </c>
      <c r="BO61" s="4">
        <f t="shared" ref="BO61:BO78" si="142">2/$BL$78*COS($BL$59*(AT10*(PI()/180)))*AU10</f>
        <v>11.693093570315998</v>
      </c>
      <c r="BP61" s="4">
        <f t="shared" ref="BP61:BP78" si="143">2/$BL$78*SIN($BL$59*(AT10*(PI()/180)))*AU10</f>
        <v>9.101100039904642</v>
      </c>
      <c r="BQ61" s="4">
        <f t="shared" ref="BQ61:BQ78" si="144">2/$BL$78*COS($BL$59*(AV10*(PI()/180)))*AW10</f>
        <v>12.155536253903561</v>
      </c>
      <c r="BR61" s="4">
        <f t="shared" ref="BR61:BR78" si="145">2/$BL$78*SIN($BL$59*(AV10*(PI()/180)))*AW10</f>
        <v>9.461033628115775</v>
      </c>
      <c r="BS61" s="4">
        <f t="shared" ref="BS61:BS78" si="146">2/$BL$78*COS($BL$59*(AX10*(PI()/180)))*AY10</f>
        <v>11.632843689935234</v>
      </c>
      <c r="BT61" s="4">
        <f t="shared" ref="BT61:BT78" si="147">2/$BL$78*SIN($BL$59*(AX10*(PI()/180)))*AY10</f>
        <v>9.0542056756852674</v>
      </c>
      <c r="BU61" s="4">
        <f t="shared" ref="BU61:BU78" si="148">2/$BL$78*COS($BL$59*(AZ10*(PI()/180)))*BA10</f>
        <v>13.107514923490838</v>
      </c>
      <c r="BV61" s="4">
        <f t="shared" ref="BV61:BV78" si="149">2/$BL$78*SIN($BL$59*(AZ10*(PI()/180)))*BA10</f>
        <v>10.201988368250895</v>
      </c>
      <c r="BW61" s="4">
        <f t="shared" ref="BW61:BW78" si="150">2/$BL$78*COS($BL$59*(BB10*(PI()/180)))*BC10</f>
        <v>12.528066241169443</v>
      </c>
      <c r="BX61" s="4">
        <f t="shared" ref="BX61:BX78" si="151">2/$BL$78*SIN($BL$59*(BB10*(PI()/180)))*BC10</f>
        <v>9.7509853557388322</v>
      </c>
      <c r="BY61" s="4">
        <f t="shared" ref="BY61:BY78" si="152">2/$BL$78*COS($BL$59*(BD10*(PI()/180)))*BE10</f>
        <v>10.879518937397684</v>
      </c>
      <c r="BZ61" s="4">
        <f t="shared" ref="BZ61:BZ78" si="153">2/$BL$78*SIN($BL$59*(BD10*(PI()/180)))*BE10</f>
        <v>8.4678694855101142</v>
      </c>
      <c r="CA61" s="4">
        <f t="shared" ref="CA61:CA78" si="154">2/$BL$78*COS($BL$59*(BF10*(PI()/180)))*BG10</f>
        <v>13.503353670849798</v>
      </c>
      <c r="CB61" s="4">
        <f t="shared" ref="CB61:CB78" si="155">2/$BL$78*SIN($BL$59*(BF10*(PI()/180)))*BG10</f>
        <v>10.510082032063686</v>
      </c>
      <c r="CC61" s="4">
        <f t="shared" ref="CC61:CC78" si="156">2/$BL$78*COS($BL$59*(BH10*(PI()/180)))*BI10</f>
        <v>12.413207727085355</v>
      </c>
      <c r="CD61" s="4">
        <f t="shared" ref="CD61:CD78" si="157">2/$BL$78*SIN($BL$59*(BH10*(PI()/180)))*BI10</f>
        <v>9.6615873858322416</v>
      </c>
      <c r="CG61" s="153" t="s">
        <v>154</v>
      </c>
      <c r="CH61" s="29">
        <f t="shared" si="134"/>
        <v>326.69025561415617</v>
      </c>
      <c r="CI61" s="29">
        <f t="shared" si="134"/>
        <v>347.75133734713728</v>
      </c>
      <c r="CJ61" s="29">
        <f t="shared" si="134"/>
        <v>355.82395103230374</v>
      </c>
      <c r="CK61" s="29">
        <f t="shared" si="135"/>
        <v>167.13861405848328</v>
      </c>
      <c r="CL61" s="29">
        <f>CL38</f>
        <v>54.282649246221091</v>
      </c>
      <c r="CM61" s="29">
        <f>CM38+360</f>
        <v>283.56876153193872</v>
      </c>
      <c r="CN61" s="29">
        <f>CN38</f>
        <v>130.36567894329389</v>
      </c>
      <c r="CO61" s="29">
        <f t="shared" si="131"/>
        <v>229.29954791651517</v>
      </c>
      <c r="CP61" s="29">
        <f>CP38</f>
        <v>132.15232766556301</v>
      </c>
    </row>
    <row r="62" spans="1:94">
      <c r="A62">
        <v>54</v>
      </c>
      <c r="B62" s="5">
        <f t="shared" si="113"/>
        <v>-101.5</v>
      </c>
      <c r="C62" s="5">
        <f t="shared" si="113"/>
        <v>-48.22</v>
      </c>
      <c r="D62" s="5">
        <f t="shared" ref="D62:S62" si="158">D277-D$325</f>
        <v>-140.1</v>
      </c>
      <c r="E62" s="5">
        <f t="shared" si="158"/>
        <v>-44.56</v>
      </c>
      <c r="F62" s="5">
        <f t="shared" si="158"/>
        <v>-131.16999999999999</v>
      </c>
      <c r="G62" s="5">
        <f t="shared" si="158"/>
        <v>-49.860000000000014</v>
      </c>
      <c r="H62" s="5">
        <f t="shared" si="158"/>
        <v>-135.03</v>
      </c>
      <c r="I62" s="5">
        <f t="shared" si="158"/>
        <v>-48.129999999999995</v>
      </c>
      <c r="J62" s="5">
        <f t="shared" si="158"/>
        <v>-136.19</v>
      </c>
      <c r="K62" s="5">
        <f t="shared" si="158"/>
        <v>-28.810000000000002</v>
      </c>
      <c r="L62" s="5">
        <f t="shared" si="158"/>
        <v>-166.89</v>
      </c>
      <c r="M62" s="5">
        <f t="shared" si="158"/>
        <v>-18.069999999999993</v>
      </c>
      <c r="N62" s="5">
        <f t="shared" si="158"/>
        <v>-116.94</v>
      </c>
      <c r="O62" s="5">
        <f t="shared" si="158"/>
        <v>-19.78</v>
      </c>
      <c r="P62" s="5">
        <f t="shared" si="158"/>
        <v>-143.63</v>
      </c>
      <c r="Q62" s="5">
        <f t="shared" si="158"/>
        <v>-70.319999999999993</v>
      </c>
      <c r="R62" s="5">
        <f t="shared" si="158"/>
        <v>-149.83000000000001</v>
      </c>
      <c r="S62" s="5">
        <f t="shared" si="158"/>
        <v>-35.180000000000007</v>
      </c>
      <c r="V62">
        <v>54</v>
      </c>
      <c r="W62" s="4">
        <f t="shared" si="126"/>
        <v>205.41117231153623</v>
      </c>
      <c r="X62" s="4">
        <f t="shared" si="4"/>
        <v>112.37178649465355</v>
      </c>
      <c r="Y62" s="4">
        <f t="shared" si="128"/>
        <v>197.64370948028508</v>
      </c>
      <c r="Z62" s="4">
        <f t="shared" si="6"/>
        <v>147.01565766951492</v>
      </c>
      <c r="AA62" s="4">
        <f t="shared" si="129"/>
        <v>200.81266880254827</v>
      </c>
      <c r="AB62" s="4">
        <f t="shared" si="8"/>
        <v>140.32672054886766</v>
      </c>
      <c r="AC62" s="4">
        <f t="shared" si="130"/>
        <v>199.61806578786104</v>
      </c>
      <c r="AD62" s="4">
        <f t="shared" si="10"/>
        <v>143.35130902785644</v>
      </c>
      <c r="AE62" s="4">
        <f t="shared" si="137"/>
        <v>191.9444095066207</v>
      </c>
      <c r="AF62" s="4">
        <f t="shared" si="12"/>
        <v>139.20392307690182</v>
      </c>
      <c r="AG62" s="4">
        <f t="shared" ref="AG62:AG108" si="159">360+ATAN2(L62,M62)*(180/PI())</f>
        <v>186.17962165635277</v>
      </c>
      <c r="AH62" s="4">
        <f t="shared" si="13"/>
        <v>167.86541335248305</v>
      </c>
      <c r="AI62" s="4">
        <f t="shared" si="138"/>
        <v>189.60051419471191</v>
      </c>
      <c r="AJ62" s="4">
        <f t="shared" si="15"/>
        <v>118.6010623898454</v>
      </c>
      <c r="AK62" s="4">
        <f t="shared" si="123"/>
        <v>206.08596848734464</v>
      </c>
      <c r="AL62" s="4">
        <f t="shared" si="17"/>
        <v>159.92022792630081</v>
      </c>
      <c r="AM62" s="4">
        <f t="shared" si="133"/>
        <v>193.21366082183002</v>
      </c>
      <c r="AN62" s="4">
        <f t="shared" si="19"/>
        <v>153.9047150024976</v>
      </c>
      <c r="BL62" s="198">
        <v>3</v>
      </c>
      <c r="BM62" s="4">
        <f t="shared" si="140"/>
        <v>3.3250503767682233</v>
      </c>
      <c r="BN62" s="4">
        <f t="shared" si="141"/>
        <v>13.130326998320758</v>
      </c>
      <c r="BO62" s="4">
        <f t="shared" si="142"/>
        <v>3.2366361809808417</v>
      </c>
      <c r="BP62" s="4">
        <f t="shared" si="143"/>
        <v>12.781187234877468</v>
      </c>
      <c r="BQ62" s="4">
        <f t="shared" si="144"/>
        <v>3.3002133948407417</v>
      </c>
      <c r="BR62" s="4">
        <f t="shared" si="145"/>
        <v>13.032247974725276</v>
      </c>
      <c r="BS62" s="4">
        <f t="shared" si="146"/>
        <v>3.6186625782601536</v>
      </c>
      <c r="BT62" s="4">
        <f t="shared" si="147"/>
        <v>14.289775361335625</v>
      </c>
      <c r="BU62" s="4">
        <f t="shared" si="148"/>
        <v>3.7155391359187218</v>
      </c>
      <c r="BV62" s="4">
        <f t="shared" si="149"/>
        <v>14.672332236087405</v>
      </c>
      <c r="BW62" s="4">
        <f t="shared" si="150"/>
        <v>3.0887783713697452</v>
      </c>
      <c r="BX62" s="4">
        <f t="shared" si="151"/>
        <v>12.1973099489832</v>
      </c>
      <c r="BY62" s="4">
        <f t="shared" si="152"/>
        <v>3.0093782816973289</v>
      </c>
      <c r="BZ62" s="4">
        <f t="shared" si="153"/>
        <v>11.883766085594241</v>
      </c>
      <c r="CA62" s="4">
        <f t="shared" si="154"/>
        <v>3.689124546903384</v>
      </c>
      <c r="CB62" s="4">
        <f t="shared" si="155"/>
        <v>14.56802338298824</v>
      </c>
      <c r="CC62" s="4">
        <f t="shared" si="156"/>
        <v>3.726893840878907</v>
      </c>
      <c r="CD62" s="4">
        <f t="shared" si="157"/>
        <v>14.717170951957206</v>
      </c>
      <c r="CG62" s="153" t="s">
        <v>155</v>
      </c>
      <c r="CH62" s="29">
        <f>CH39</f>
        <v>109.03666064425499</v>
      </c>
      <c r="CI62" s="29">
        <f>CI39+360</f>
        <v>352.24158754318893</v>
      </c>
      <c r="CJ62" s="29">
        <f>CJ39+360</f>
        <v>355.72952976525841</v>
      </c>
      <c r="CK62" s="29">
        <f t="shared" si="135"/>
        <v>102.30808782532935</v>
      </c>
      <c r="CL62" s="29">
        <f>CL39+360</f>
        <v>254.71627275222505</v>
      </c>
      <c r="CM62" s="29">
        <f t="shared" ref="CM62:CM67" si="160">CM39</f>
        <v>160.83819535609507</v>
      </c>
      <c r="CN62" s="29">
        <f>CN39</f>
        <v>17.301290416000057</v>
      </c>
      <c r="CO62" s="29">
        <f>CO39</f>
        <v>70.403541482339548</v>
      </c>
      <c r="CP62" s="29">
        <f>CP39+360</f>
        <v>201.32801056709627</v>
      </c>
    </row>
    <row r="63" spans="1:94">
      <c r="A63">
        <v>55</v>
      </c>
      <c r="B63" s="5">
        <f t="shared" si="113"/>
        <v>-100.5</v>
      </c>
      <c r="C63" s="5">
        <f t="shared" si="113"/>
        <v>-56.22</v>
      </c>
      <c r="D63" s="5">
        <f t="shared" ref="D63:S63" si="161">D278-D$325</f>
        <v>-136.1</v>
      </c>
      <c r="E63" s="5">
        <f t="shared" si="161"/>
        <v>-53.56</v>
      </c>
      <c r="F63" s="5">
        <f t="shared" si="161"/>
        <v>-122.16999999999999</v>
      </c>
      <c r="G63" s="5">
        <f t="shared" si="161"/>
        <v>-53.860000000000014</v>
      </c>
      <c r="H63" s="5">
        <f t="shared" si="161"/>
        <v>-127.03</v>
      </c>
      <c r="I63" s="5">
        <f t="shared" si="161"/>
        <v>-55.129999999999995</v>
      </c>
      <c r="J63" s="5">
        <f t="shared" si="161"/>
        <v>-139.19</v>
      </c>
      <c r="K63" s="5">
        <f t="shared" si="161"/>
        <v>-37.81</v>
      </c>
      <c r="L63" s="5">
        <f t="shared" si="161"/>
        <v>-166.89</v>
      </c>
      <c r="M63" s="5">
        <f t="shared" si="161"/>
        <v>-27.069999999999993</v>
      </c>
      <c r="N63" s="5">
        <f t="shared" si="161"/>
        <v>-118.94</v>
      </c>
      <c r="O63" s="5">
        <f t="shared" si="161"/>
        <v>-26.78</v>
      </c>
      <c r="P63" s="5">
        <f t="shared" si="161"/>
        <v>-139.63</v>
      </c>
      <c r="Q63" s="5">
        <f t="shared" si="161"/>
        <v>-79.319999999999993</v>
      </c>
      <c r="R63" s="5">
        <f t="shared" si="161"/>
        <v>-146.83000000000001</v>
      </c>
      <c r="S63" s="5">
        <f t="shared" si="161"/>
        <v>-44.180000000000007</v>
      </c>
      <c r="V63">
        <v>55</v>
      </c>
      <c r="W63" s="4">
        <f t="shared" si="126"/>
        <v>209.2227794871452</v>
      </c>
      <c r="X63" s="4">
        <f t="shared" si="4"/>
        <v>115.15614790361823</v>
      </c>
      <c r="Y63" s="4">
        <f t="shared" si="128"/>
        <v>201.48133279030088</v>
      </c>
      <c r="Z63" s="4">
        <f t="shared" si="6"/>
        <v>146.25964446832216</v>
      </c>
      <c r="AA63" s="4">
        <f t="shared" si="129"/>
        <v>203.79081608794667</v>
      </c>
      <c r="AB63" s="4">
        <f t="shared" si="8"/>
        <v>133.51557399794225</v>
      </c>
      <c r="AC63" s="4">
        <f t="shared" si="130"/>
        <v>203.46045637210801</v>
      </c>
      <c r="AD63" s="4">
        <f t="shared" si="10"/>
        <v>138.47721039940109</v>
      </c>
      <c r="AE63" s="4">
        <f t="shared" si="137"/>
        <v>195.197283613373</v>
      </c>
      <c r="AF63" s="4">
        <f t="shared" si="12"/>
        <v>144.23401887210937</v>
      </c>
      <c r="AG63" s="4">
        <f t="shared" si="159"/>
        <v>189.21328678285329</v>
      </c>
      <c r="AH63" s="4">
        <f t="shared" si="13"/>
        <v>169.07115957489614</v>
      </c>
      <c r="AI63" s="4">
        <f t="shared" si="138"/>
        <v>192.68886560818993</v>
      </c>
      <c r="AJ63" s="4">
        <f t="shared" si="15"/>
        <v>121.91756231158823</v>
      </c>
      <c r="AK63" s="4">
        <f t="shared" si="123"/>
        <v>209.59972704786017</v>
      </c>
      <c r="AL63" s="4">
        <f t="shared" si="17"/>
        <v>160.58704586609718</v>
      </c>
      <c r="AM63" s="4">
        <f t="shared" si="133"/>
        <v>196.7461305276945</v>
      </c>
      <c r="AN63" s="4">
        <f t="shared" si="19"/>
        <v>153.33271438280875</v>
      </c>
      <c r="BL63" s="198">
        <v>4</v>
      </c>
      <c r="BM63" s="4">
        <f t="shared" si="140"/>
        <v>-4.8348581227962946</v>
      </c>
      <c r="BN63" s="4">
        <f t="shared" si="141"/>
        <v>11.022366288696286</v>
      </c>
      <c r="BO63" s="4">
        <f t="shared" si="142"/>
        <v>-3.9599565463545749</v>
      </c>
      <c r="BP63" s="4">
        <f t="shared" si="143"/>
        <v>9.0277915985663864</v>
      </c>
      <c r="BQ63" s="4">
        <f t="shared" si="144"/>
        <v>-5.1796669628099758</v>
      </c>
      <c r="BR63" s="4">
        <f t="shared" si="145"/>
        <v>11.80845126527325</v>
      </c>
      <c r="BS63" s="4">
        <f t="shared" si="146"/>
        <v>-5.5995317590753304</v>
      </c>
      <c r="BT63" s="4">
        <f t="shared" si="147"/>
        <v>12.765646586961196</v>
      </c>
      <c r="BU63" s="4">
        <f t="shared" si="148"/>
        <v>-4.7701422841843222</v>
      </c>
      <c r="BV63" s="4">
        <f t="shared" si="149"/>
        <v>10.874829037396603</v>
      </c>
      <c r="BW63" s="4">
        <f t="shared" si="150"/>
        <v>-3.8544082531436552</v>
      </c>
      <c r="BX63" s="4">
        <f t="shared" si="151"/>
        <v>8.787165727161371</v>
      </c>
      <c r="BY63" s="4">
        <f t="shared" si="152"/>
        <v>-4.1141881693990223</v>
      </c>
      <c r="BZ63" s="4">
        <f t="shared" si="153"/>
        <v>9.3794042828105368</v>
      </c>
      <c r="CA63" s="4">
        <f t="shared" si="154"/>
        <v>-4.9646109465244193</v>
      </c>
      <c r="CB63" s="4">
        <f t="shared" si="155"/>
        <v>11.318172931580126</v>
      </c>
      <c r="CC63" s="4">
        <f t="shared" si="156"/>
        <v>-5.3913731650796128</v>
      </c>
      <c r="CD63" s="4">
        <f t="shared" si="157"/>
        <v>12.291092792229819</v>
      </c>
      <c r="CG63" s="153" t="s">
        <v>156</v>
      </c>
      <c r="CH63" s="29">
        <f>CH40</f>
        <v>110.30999923039941</v>
      </c>
      <c r="CI63" s="29">
        <f>CI40+360</f>
        <v>348.96891829802274</v>
      </c>
      <c r="CJ63" s="29">
        <f>CJ40+360</f>
        <v>327.80212525660812</v>
      </c>
      <c r="CK63" s="29">
        <f t="shared" si="135"/>
        <v>163.36708007526497</v>
      </c>
      <c r="CL63" s="29">
        <f>CL40+360</f>
        <v>180.40810067667076</v>
      </c>
      <c r="CM63" s="29">
        <f t="shared" si="160"/>
        <v>14.120573452980862</v>
      </c>
      <c r="CN63" s="29">
        <f>CN40+360</f>
        <v>193.57573664357565</v>
      </c>
      <c r="CO63" s="29">
        <f>CO40+360</f>
        <v>336.07223816943275</v>
      </c>
      <c r="CP63" s="29">
        <f>CP40</f>
        <v>149.38053393901208</v>
      </c>
    </row>
    <row r="64" spans="1:94">
      <c r="A64">
        <v>56</v>
      </c>
      <c r="B64" s="5">
        <f t="shared" si="113"/>
        <v>-100.5</v>
      </c>
      <c r="C64" s="5">
        <f t="shared" si="113"/>
        <v>-64.22</v>
      </c>
      <c r="D64" s="5">
        <f t="shared" ref="D64:S64" si="162">D279-D$325</f>
        <v>-131.1</v>
      </c>
      <c r="E64" s="5">
        <f t="shared" si="162"/>
        <v>-61.56</v>
      </c>
      <c r="F64" s="5">
        <f t="shared" si="162"/>
        <v>-119.16999999999999</v>
      </c>
      <c r="G64" s="5">
        <f t="shared" si="162"/>
        <v>-60.860000000000014</v>
      </c>
      <c r="H64" s="5">
        <f t="shared" si="162"/>
        <v>-123.03</v>
      </c>
      <c r="I64" s="5">
        <f t="shared" si="162"/>
        <v>-64.13</v>
      </c>
      <c r="J64" s="5">
        <f t="shared" si="162"/>
        <v>-138.19</v>
      </c>
      <c r="K64" s="5">
        <f t="shared" si="162"/>
        <v>-46.81</v>
      </c>
      <c r="L64" s="5">
        <f t="shared" si="162"/>
        <v>-165.89</v>
      </c>
      <c r="M64" s="5">
        <f t="shared" si="162"/>
        <v>-37.069999999999993</v>
      </c>
      <c r="N64" s="5">
        <f t="shared" si="162"/>
        <v>-118.94</v>
      </c>
      <c r="O64" s="5">
        <f t="shared" si="162"/>
        <v>-34.78</v>
      </c>
      <c r="P64" s="5">
        <f t="shared" si="162"/>
        <v>-135.63</v>
      </c>
      <c r="Q64" s="5">
        <f t="shared" si="162"/>
        <v>-88.32</v>
      </c>
      <c r="R64" s="5">
        <f t="shared" si="162"/>
        <v>-140.83000000000001</v>
      </c>
      <c r="S64" s="5">
        <f t="shared" si="162"/>
        <v>-52.180000000000007</v>
      </c>
      <c r="V64">
        <v>56</v>
      </c>
      <c r="W64" s="4">
        <f t="shared" si="126"/>
        <v>212.57878018539841</v>
      </c>
      <c r="X64" s="4">
        <f t="shared" si="4"/>
        <v>119.26633389184057</v>
      </c>
      <c r="Y64" s="4">
        <f t="shared" si="128"/>
        <v>205.15311713847439</v>
      </c>
      <c r="Z64" s="4">
        <f t="shared" si="6"/>
        <v>144.83384825378354</v>
      </c>
      <c r="AA64" s="4">
        <f t="shared" si="129"/>
        <v>207.05335565700398</v>
      </c>
      <c r="AB64" s="4">
        <f t="shared" si="8"/>
        <v>133.81116732171498</v>
      </c>
      <c r="AC64" s="4">
        <f t="shared" si="130"/>
        <v>207.53100280707355</v>
      </c>
      <c r="AD64" s="4">
        <f t="shared" si="10"/>
        <v>138.74090168367798</v>
      </c>
      <c r="AE64" s="4">
        <f t="shared" si="137"/>
        <v>198.71311765931506</v>
      </c>
      <c r="AF64" s="4">
        <f t="shared" si="12"/>
        <v>145.90288619489334</v>
      </c>
      <c r="AG64" s="4">
        <f t="shared" si="159"/>
        <v>192.59644459321609</v>
      </c>
      <c r="AH64" s="4">
        <f t="shared" si="13"/>
        <v>169.98140192385753</v>
      </c>
      <c r="AI64" s="4">
        <f t="shared" si="138"/>
        <v>196.29978255114582</v>
      </c>
      <c r="AJ64" s="4">
        <f t="shared" si="15"/>
        <v>123.92082956468617</v>
      </c>
      <c r="AK64" s="4">
        <f t="shared" si="123"/>
        <v>213.07150569177404</v>
      </c>
      <c r="AL64" s="4">
        <f t="shared" si="17"/>
        <v>161.85153474712558</v>
      </c>
      <c r="AM64" s="4">
        <f t="shared" si="133"/>
        <v>200.33055682923464</v>
      </c>
      <c r="AN64" s="4">
        <f t="shared" si="19"/>
        <v>150.18602231898947</v>
      </c>
      <c r="BL64" s="198">
        <v>5</v>
      </c>
      <c r="BM64" s="4">
        <f t="shared" si="140"/>
        <v>-10.222970758610652</v>
      </c>
      <c r="BN64" s="4">
        <f t="shared" si="141"/>
        <v>5.5323951112585297</v>
      </c>
      <c r="BO64" s="4">
        <f t="shared" si="142"/>
        <v>-10.456746076435042</v>
      </c>
      <c r="BP64" s="4">
        <f t="shared" si="143"/>
        <v>5.6589079866255272</v>
      </c>
      <c r="BQ64" s="4">
        <f t="shared" si="144"/>
        <v>-13.595727254261629</v>
      </c>
      <c r="BR64" s="4">
        <f t="shared" si="145"/>
        <v>7.3576396501112278</v>
      </c>
      <c r="BS64" s="4">
        <f t="shared" si="146"/>
        <v>-10.562157305565886</v>
      </c>
      <c r="BT64" s="4">
        <f t="shared" si="147"/>
        <v>5.715953691096904</v>
      </c>
      <c r="BU64" s="4">
        <f t="shared" si="148"/>
        <v>-9.0623326978517618</v>
      </c>
      <c r="BV64" s="4">
        <f t="shared" si="149"/>
        <v>4.90428920301511</v>
      </c>
      <c r="BW64" s="4">
        <f t="shared" si="150"/>
        <v>-11.274916216120488</v>
      </c>
      <c r="BX64" s="4">
        <f t="shared" si="151"/>
        <v>6.1016795241613178</v>
      </c>
      <c r="BY64" s="4">
        <f t="shared" si="152"/>
        <v>-7.0987583198793702</v>
      </c>
      <c r="BZ64" s="4">
        <f t="shared" si="153"/>
        <v>3.8416558896862036</v>
      </c>
      <c r="CA64" s="4">
        <f t="shared" si="154"/>
        <v>-9.4203647077148389</v>
      </c>
      <c r="CB64" s="4">
        <f t="shared" si="155"/>
        <v>5.0980464373662091</v>
      </c>
      <c r="CC64" s="4">
        <f t="shared" si="156"/>
        <v>-10.902947075626157</v>
      </c>
      <c r="CD64" s="4">
        <f t="shared" si="157"/>
        <v>5.9003798918918475</v>
      </c>
      <c r="CG64" s="153" t="s">
        <v>157</v>
      </c>
      <c r="CH64" s="29">
        <f>CH41</f>
        <v>122.29577218310266</v>
      </c>
      <c r="CI64" s="29">
        <f>CI41</f>
        <v>-0.95052810006760735</v>
      </c>
      <c r="CJ64" s="29">
        <f>CJ41</f>
        <v>7.7675237267050568</v>
      </c>
      <c r="CK64" s="29">
        <f t="shared" si="135"/>
        <v>150.90783154817689</v>
      </c>
      <c r="CL64" s="29">
        <f>CL41+360</f>
        <v>232.89312597282623</v>
      </c>
      <c r="CM64" s="29">
        <f t="shared" si="160"/>
        <v>142.20672608858769</v>
      </c>
      <c r="CN64" s="29">
        <f t="shared" ref="CN64:CO66" si="163">CN41+360</f>
        <v>331.71876669168319</v>
      </c>
      <c r="CO64" s="29">
        <f>CO41</f>
        <v>56.880830438965852</v>
      </c>
      <c r="CP64" s="29">
        <f>CP41+360</f>
        <v>182.0884667226662</v>
      </c>
    </row>
    <row r="65" spans="1:94">
      <c r="A65">
        <v>57</v>
      </c>
      <c r="B65" s="5">
        <f t="shared" si="113"/>
        <v>-100.5</v>
      </c>
      <c r="C65" s="5">
        <f t="shared" si="113"/>
        <v>-72.22</v>
      </c>
      <c r="D65" s="5">
        <f t="shared" ref="D65:S65" si="164">D280-D$325</f>
        <v>-126.1</v>
      </c>
      <c r="E65" s="5">
        <f t="shared" si="164"/>
        <v>-69.56</v>
      </c>
      <c r="F65" s="5">
        <f t="shared" si="164"/>
        <v>-118.16999999999999</v>
      </c>
      <c r="G65" s="5">
        <f t="shared" si="164"/>
        <v>-69.860000000000014</v>
      </c>
      <c r="H65" s="5">
        <f t="shared" si="164"/>
        <v>-120.03</v>
      </c>
      <c r="I65" s="5">
        <f t="shared" si="164"/>
        <v>-73.13</v>
      </c>
      <c r="J65" s="5">
        <f t="shared" si="164"/>
        <v>-139.19</v>
      </c>
      <c r="K65" s="5">
        <f t="shared" si="164"/>
        <v>-55.81</v>
      </c>
      <c r="L65" s="5">
        <f t="shared" si="164"/>
        <v>-164.89</v>
      </c>
      <c r="M65" s="5">
        <f t="shared" si="164"/>
        <v>-46.069999999999993</v>
      </c>
      <c r="N65" s="5">
        <f t="shared" si="164"/>
        <v>-117.94</v>
      </c>
      <c r="O65" s="5">
        <f t="shared" si="164"/>
        <v>-41.78</v>
      </c>
      <c r="P65" s="5">
        <f t="shared" si="164"/>
        <v>-129.63</v>
      </c>
      <c r="Q65" s="5">
        <f t="shared" si="164"/>
        <v>-97.32</v>
      </c>
      <c r="R65" s="5">
        <f t="shared" si="164"/>
        <v>-134.83000000000001</v>
      </c>
      <c r="S65" s="5">
        <f t="shared" si="164"/>
        <v>-61.180000000000007</v>
      </c>
      <c r="V65">
        <v>57</v>
      </c>
      <c r="W65" s="4">
        <f t="shared" si="126"/>
        <v>215.70128731320233</v>
      </c>
      <c r="X65" s="4">
        <f t="shared" si="4"/>
        <v>123.75774076800207</v>
      </c>
      <c r="Y65" s="4">
        <f t="shared" si="128"/>
        <v>208.8822574302246</v>
      </c>
      <c r="Z65" s="4">
        <f t="shared" si="6"/>
        <v>144.01320633886323</v>
      </c>
      <c r="AA65" s="4">
        <f t="shared" si="129"/>
        <v>210.59082348897368</v>
      </c>
      <c r="AB65" s="4">
        <f t="shared" si="8"/>
        <v>137.27552039602691</v>
      </c>
      <c r="AC65" s="4">
        <f t="shared" si="130"/>
        <v>211.35246196041462</v>
      </c>
      <c r="AD65" s="4">
        <f t="shared" si="10"/>
        <v>140.55318495146241</v>
      </c>
      <c r="AE65" s="4">
        <f t="shared" si="137"/>
        <v>201.8489448869561</v>
      </c>
      <c r="AF65" s="4">
        <f t="shared" si="12"/>
        <v>149.96203586241418</v>
      </c>
      <c r="AG65" s="4">
        <f t="shared" si="159"/>
        <v>195.61027754149109</v>
      </c>
      <c r="AH65" s="4">
        <f t="shared" si="13"/>
        <v>171.20501452936475</v>
      </c>
      <c r="AI65" s="4">
        <f t="shared" si="138"/>
        <v>199.50658513931168</v>
      </c>
      <c r="AJ65" s="4">
        <f t="shared" si="15"/>
        <v>125.12158886459203</v>
      </c>
      <c r="AK65" s="4">
        <f t="shared" si="123"/>
        <v>216.89746816243348</v>
      </c>
      <c r="AL65" s="4">
        <f t="shared" si="17"/>
        <v>162.0960187666557</v>
      </c>
      <c r="AM65" s="4">
        <f t="shared" si="133"/>
        <v>204.40648416646749</v>
      </c>
      <c r="AN65" s="4">
        <f t="shared" si="19"/>
        <v>148.06120795130644</v>
      </c>
      <c r="BL65" s="198">
        <v>6</v>
      </c>
      <c r="BM65" s="4">
        <f t="shared" si="140"/>
        <v>-13.008064705856803</v>
      </c>
      <c r="BN65" s="4">
        <f t="shared" si="141"/>
        <v>-2.1706620821595339</v>
      </c>
      <c r="BO65" s="4">
        <f t="shared" si="142"/>
        <v>-13.606453862315814</v>
      </c>
      <c r="BP65" s="4">
        <f t="shared" si="143"/>
        <v>-2.2705155716425756</v>
      </c>
      <c r="BQ65" s="4">
        <f t="shared" si="144"/>
        <v>-16.23326515346762</v>
      </c>
      <c r="BR65" s="4">
        <f t="shared" si="145"/>
        <v>-2.7088528489874903</v>
      </c>
      <c r="BS65" s="4">
        <f t="shared" si="146"/>
        <v>-13.313903084300213</v>
      </c>
      <c r="BT65" s="4">
        <f t="shared" si="147"/>
        <v>-2.2216974810730528</v>
      </c>
      <c r="BU65" s="4">
        <f t="shared" si="148"/>
        <v>-12.716785515673077</v>
      </c>
      <c r="BV65" s="4">
        <f t="shared" si="149"/>
        <v>-2.1220561820697781</v>
      </c>
      <c r="BW65" s="4">
        <f t="shared" si="150"/>
        <v>-14.77602870480875</v>
      </c>
      <c r="BX65" s="4">
        <f t="shared" si="151"/>
        <v>-2.4656830942721384</v>
      </c>
      <c r="BY65" s="4">
        <f t="shared" si="152"/>
        <v>-8.9391295998556117</v>
      </c>
      <c r="BZ65" s="4">
        <f t="shared" si="153"/>
        <v>-1.4916769026510179</v>
      </c>
      <c r="CA65" s="4">
        <f t="shared" si="154"/>
        <v>-14.317028641449991</v>
      </c>
      <c r="CB65" s="4">
        <f t="shared" si="155"/>
        <v>-2.3890895305275572</v>
      </c>
      <c r="CC65" s="4">
        <f t="shared" si="156"/>
        <v>-13.98354224712458</v>
      </c>
      <c r="CD65" s="4">
        <f t="shared" si="157"/>
        <v>-2.3334404937609716</v>
      </c>
      <c r="CG65" s="153" t="s">
        <v>158</v>
      </c>
      <c r="CH65" s="29">
        <f>CH42</f>
        <v>104.83393427665467</v>
      </c>
      <c r="CI65" s="29">
        <f>CI42+360</f>
        <v>335.44163737602935</v>
      </c>
      <c r="CJ65" s="29">
        <f>CJ42+360</f>
        <v>274.39981254351216</v>
      </c>
      <c r="CK65" s="29">
        <f>CK42+360</f>
        <v>183.48406320823028</v>
      </c>
      <c r="CL65" s="29">
        <f>CL42+360</f>
        <v>225.88482479195628</v>
      </c>
      <c r="CM65" s="29">
        <f t="shared" si="160"/>
        <v>74.278203207035432</v>
      </c>
      <c r="CN65" s="29">
        <f t="shared" si="163"/>
        <v>331.03756733722486</v>
      </c>
      <c r="CO65" s="29">
        <f>CO42+360</f>
        <v>218.40295127087614</v>
      </c>
      <c r="CP65" s="29">
        <f>CP42+360</f>
        <v>282.81316384764489</v>
      </c>
    </row>
    <row r="66" spans="1:94">
      <c r="A66">
        <v>58</v>
      </c>
      <c r="B66" s="5">
        <f t="shared" si="113"/>
        <v>-98.5</v>
      </c>
      <c r="C66" s="5">
        <f t="shared" si="113"/>
        <v>-80.22</v>
      </c>
      <c r="D66" s="5">
        <f t="shared" ref="D66:S66" si="165">D281-D$325</f>
        <v>-118.1</v>
      </c>
      <c r="E66" s="5">
        <f t="shared" si="165"/>
        <v>-75.56</v>
      </c>
      <c r="F66" s="5">
        <f t="shared" si="165"/>
        <v>-115.16999999999999</v>
      </c>
      <c r="G66" s="5">
        <f t="shared" si="165"/>
        <v>-78.860000000000014</v>
      </c>
      <c r="H66" s="5">
        <f t="shared" si="165"/>
        <v>-115.03</v>
      </c>
      <c r="I66" s="5">
        <f t="shared" si="165"/>
        <v>-81.13</v>
      </c>
      <c r="J66" s="5">
        <f t="shared" si="165"/>
        <v>-136.19</v>
      </c>
      <c r="K66" s="5">
        <f t="shared" si="165"/>
        <v>-64.81</v>
      </c>
      <c r="L66" s="5">
        <f t="shared" si="165"/>
        <v>-161.88999999999999</v>
      </c>
      <c r="M66" s="5">
        <f t="shared" si="165"/>
        <v>-55.069999999999993</v>
      </c>
      <c r="N66" s="5">
        <f t="shared" si="165"/>
        <v>-116.94</v>
      </c>
      <c r="O66" s="5">
        <f t="shared" si="165"/>
        <v>-48.78</v>
      </c>
      <c r="P66" s="5">
        <f t="shared" si="165"/>
        <v>-119.63</v>
      </c>
      <c r="Q66" s="5">
        <f t="shared" si="165"/>
        <v>-106.32</v>
      </c>
      <c r="R66" s="5">
        <f t="shared" si="165"/>
        <v>-127.83000000000001</v>
      </c>
      <c r="S66" s="5">
        <f t="shared" si="165"/>
        <v>-66.180000000000007</v>
      </c>
      <c r="V66">
        <v>58</v>
      </c>
      <c r="W66" s="4">
        <f t="shared" si="126"/>
        <v>219.15993083258371</v>
      </c>
      <c r="X66" s="4">
        <f t="shared" si="4"/>
        <v>127.03345386157145</v>
      </c>
      <c r="Y66" s="4">
        <f t="shared" si="128"/>
        <v>212.61098215616067</v>
      </c>
      <c r="Z66" s="4">
        <f t="shared" si="6"/>
        <v>140.20315117714009</v>
      </c>
      <c r="AA66" s="4">
        <f t="shared" si="129"/>
        <v>214.40049286186058</v>
      </c>
      <c r="AB66" s="4">
        <f t="shared" si="8"/>
        <v>139.58161949196605</v>
      </c>
      <c r="AC66" s="4">
        <f t="shared" si="130"/>
        <v>215.19509772463266</v>
      </c>
      <c r="AD66" s="4">
        <f t="shared" si="10"/>
        <v>140.76213198158089</v>
      </c>
      <c r="AE66" s="4">
        <f t="shared" si="137"/>
        <v>205.44880916265791</v>
      </c>
      <c r="AF66" s="4">
        <f t="shared" si="12"/>
        <v>150.82457425764542</v>
      </c>
      <c r="AG66" s="4">
        <f t="shared" si="159"/>
        <v>198.78672527336644</v>
      </c>
      <c r="AH66" s="4">
        <f t="shared" si="13"/>
        <v>171.00022514605061</v>
      </c>
      <c r="AI66" s="4">
        <f t="shared" si="138"/>
        <v>202.64282249515423</v>
      </c>
      <c r="AJ66" s="4">
        <f t="shared" si="15"/>
        <v>126.70616401738314</v>
      </c>
      <c r="AK66" s="4">
        <f t="shared" si="123"/>
        <v>221.62878260037314</v>
      </c>
      <c r="AL66" s="4">
        <f t="shared" si="17"/>
        <v>160.04774069008283</v>
      </c>
      <c r="AM66" s="4">
        <f t="shared" si="133"/>
        <v>207.37145418176684</v>
      </c>
      <c r="AN66" s="4">
        <f t="shared" si="19"/>
        <v>143.94548030417627</v>
      </c>
      <c r="BL66" s="198">
        <v>7</v>
      </c>
      <c r="BM66" s="4">
        <f t="shared" si="140"/>
        <v>-10.033409832051483</v>
      </c>
      <c r="BN66" s="4">
        <f t="shared" si="141"/>
        <v>-10.899188503392317</v>
      </c>
      <c r="BO66" s="4">
        <f t="shared" si="142"/>
        <v>-10.001245180426382</v>
      </c>
      <c r="BP66" s="4">
        <f t="shared" si="143"/>
        <v>-10.864248377644833</v>
      </c>
      <c r="BQ66" s="4">
        <f t="shared" si="144"/>
        <v>-10.581706690707621</v>
      </c>
      <c r="BR66" s="4">
        <f t="shared" si="145"/>
        <v>-11.494797665017606</v>
      </c>
      <c r="BS66" s="4">
        <f t="shared" si="146"/>
        <v>-9.8461119410963356</v>
      </c>
      <c r="BT66" s="4">
        <f t="shared" si="147"/>
        <v>-10.695728757007117</v>
      </c>
      <c r="BU66" s="4">
        <f t="shared" si="148"/>
        <v>-10.100728731053202</v>
      </c>
      <c r="BV66" s="4">
        <f t="shared" si="149"/>
        <v>-10.972316321585959</v>
      </c>
      <c r="BW66" s="4">
        <f t="shared" si="150"/>
        <v>-10.82314639805913</v>
      </c>
      <c r="BX66" s="4">
        <f t="shared" si="151"/>
        <v>-11.757071102131846</v>
      </c>
      <c r="BY66" s="4">
        <f t="shared" si="152"/>
        <v>-7.7322774084140216</v>
      </c>
      <c r="BZ66" s="4">
        <f t="shared" si="153"/>
        <v>-8.3994923406407711</v>
      </c>
      <c r="CA66" s="4">
        <f t="shared" si="154"/>
        <v>-11.116746307339962</v>
      </c>
      <c r="CB66" s="4">
        <f t="shared" si="155"/>
        <v>-12.076005622837693</v>
      </c>
      <c r="CC66" s="4">
        <f t="shared" si="156"/>
        <v>-10.670990797231374</v>
      </c>
      <c r="CD66" s="4">
        <f t="shared" si="157"/>
        <v>-11.591786059157624</v>
      </c>
      <c r="CG66" s="153" t="s">
        <v>401</v>
      </c>
      <c r="CH66" s="29">
        <f>CH43+360</f>
        <v>188.0206529185995</v>
      </c>
      <c r="CI66" s="29">
        <f>CI43</f>
        <v>9.3341480610666689</v>
      </c>
      <c r="CJ66" s="29">
        <f t="shared" ref="CJ66:CK71" si="166">CJ43+360</f>
        <v>329.55627534297344</v>
      </c>
      <c r="CK66" s="29">
        <f>CK43</f>
        <v>0.14154167338503537</v>
      </c>
      <c r="CL66" s="29">
        <f>CL43+360</f>
        <v>189.99468567458089</v>
      </c>
      <c r="CM66" s="29">
        <f t="shared" si="160"/>
        <v>120.53018686177232</v>
      </c>
      <c r="CN66" s="29">
        <f t="shared" si="163"/>
        <v>180.81561205071665</v>
      </c>
      <c r="CO66" s="29">
        <f t="shared" si="163"/>
        <v>308.17064127298113</v>
      </c>
      <c r="CP66" s="29">
        <f>CP43</f>
        <v>57.826990838515222</v>
      </c>
    </row>
    <row r="67" spans="1:94">
      <c r="A67">
        <v>59</v>
      </c>
      <c r="B67" s="5">
        <f t="shared" si="113"/>
        <v>-96.5</v>
      </c>
      <c r="C67" s="5">
        <f t="shared" si="113"/>
        <v>-88.22</v>
      </c>
      <c r="D67" s="5">
        <f t="shared" ref="D67:S67" si="167">D282-D$325</f>
        <v>-111.1</v>
      </c>
      <c r="E67" s="5">
        <f t="shared" si="167"/>
        <v>-82.56</v>
      </c>
      <c r="F67" s="5">
        <f t="shared" si="167"/>
        <v>-110.16999999999999</v>
      </c>
      <c r="G67" s="5">
        <f t="shared" si="167"/>
        <v>-87.860000000000014</v>
      </c>
      <c r="H67" s="5">
        <f t="shared" si="167"/>
        <v>-109.03</v>
      </c>
      <c r="I67" s="5">
        <f t="shared" si="167"/>
        <v>-90.13</v>
      </c>
      <c r="J67" s="5">
        <f t="shared" si="167"/>
        <v>-133.19</v>
      </c>
      <c r="K67" s="5">
        <f t="shared" si="167"/>
        <v>-73.81</v>
      </c>
      <c r="L67" s="5">
        <f t="shared" si="167"/>
        <v>-156.88999999999999</v>
      </c>
      <c r="M67" s="5">
        <f t="shared" si="167"/>
        <v>-64.069999999999993</v>
      </c>
      <c r="N67" s="5">
        <f t="shared" si="167"/>
        <v>-112.94</v>
      </c>
      <c r="O67" s="5">
        <f t="shared" si="167"/>
        <v>-56.78</v>
      </c>
      <c r="P67" s="5">
        <f t="shared" si="167"/>
        <v>-110.63</v>
      </c>
      <c r="Q67" s="5">
        <f t="shared" si="167"/>
        <v>-111.32</v>
      </c>
      <c r="R67" s="5">
        <f t="shared" si="167"/>
        <v>-118.83000000000001</v>
      </c>
      <c r="S67" s="5">
        <f t="shared" si="167"/>
        <v>-72.180000000000007</v>
      </c>
      <c r="V67">
        <v>59</v>
      </c>
      <c r="W67" s="4">
        <f t="shared" si="126"/>
        <v>222.43345765355312</v>
      </c>
      <c r="X67" s="4">
        <f t="shared" si="4"/>
        <v>130.74791929510772</v>
      </c>
      <c r="Y67" s="4">
        <f t="shared" si="128"/>
        <v>216.61656863354528</v>
      </c>
      <c r="Z67" s="4">
        <f t="shared" si="6"/>
        <v>138.41735295836284</v>
      </c>
      <c r="AA67" s="4">
        <f t="shared" si="129"/>
        <v>218.57217776491672</v>
      </c>
      <c r="AB67" s="4">
        <f t="shared" si="8"/>
        <v>140.91418842685786</v>
      </c>
      <c r="AC67" s="4">
        <f t="shared" si="130"/>
        <v>219.57894685980386</v>
      </c>
      <c r="AD67" s="4">
        <f t="shared" si="10"/>
        <v>141.46009260565327</v>
      </c>
      <c r="AE67" s="4">
        <f t="shared" si="137"/>
        <v>208.99393731433474</v>
      </c>
      <c r="AF67" s="4">
        <f t="shared" si="12"/>
        <v>152.27439771675341</v>
      </c>
      <c r="AG67" s="4">
        <f t="shared" si="159"/>
        <v>202.21389128882521</v>
      </c>
      <c r="AH67" s="4">
        <f t="shared" si="13"/>
        <v>169.46810024308408</v>
      </c>
      <c r="AI67" s="4">
        <f t="shared" si="138"/>
        <v>206.69072628614217</v>
      </c>
      <c r="AJ67" s="4">
        <f t="shared" si="15"/>
        <v>126.40969899497426</v>
      </c>
      <c r="AK67" s="4">
        <f t="shared" si="123"/>
        <v>225.1781210205146</v>
      </c>
      <c r="AL67" s="4">
        <f t="shared" si="17"/>
        <v>156.94310848202286</v>
      </c>
      <c r="AM67" s="4">
        <f t="shared" si="133"/>
        <v>211.27543164260362</v>
      </c>
      <c r="AN67" s="4">
        <f t="shared" si="19"/>
        <v>139.0342450621429</v>
      </c>
      <c r="BL67" s="198">
        <v>8</v>
      </c>
      <c r="BM67" s="4">
        <f t="shared" si="140"/>
        <v>-1.2745214934074609</v>
      </c>
      <c r="BN67" s="4">
        <f t="shared" si="141"/>
        <v>-15.38118701557055</v>
      </c>
      <c r="BO67" s="4">
        <f t="shared" si="142"/>
        <v>-1.1926527445243991</v>
      </c>
      <c r="BP67" s="4">
        <f t="shared" si="143"/>
        <v>-14.393178148074282</v>
      </c>
      <c r="BQ67" s="4">
        <f t="shared" si="144"/>
        <v>-1.1006988936926494</v>
      </c>
      <c r="BR67" s="4">
        <f t="shared" si="145"/>
        <v>-13.283460199996609</v>
      </c>
      <c r="BS67" s="4">
        <f t="shared" si="146"/>
        <v>-1.2286822820360805</v>
      </c>
      <c r="BT67" s="4">
        <f t="shared" si="147"/>
        <v>-14.827990002890543</v>
      </c>
      <c r="BU67" s="4">
        <f t="shared" si="148"/>
        <v>-1.3708523122732683</v>
      </c>
      <c r="BV67" s="4">
        <f t="shared" si="149"/>
        <v>-16.543727112385021</v>
      </c>
      <c r="BW67" s="4">
        <f t="shared" si="150"/>
        <v>-1.2655662405030803</v>
      </c>
      <c r="BX67" s="4">
        <f t="shared" si="151"/>
        <v>-15.273113185190686</v>
      </c>
      <c r="BY67" s="4">
        <f t="shared" si="152"/>
        <v>-1.0733898083997913</v>
      </c>
      <c r="BZ67" s="4">
        <f t="shared" si="153"/>
        <v>-12.953888552687141</v>
      </c>
      <c r="CA67" s="4">
        <f t="shared" si="154"/>
        <v>-1.4146239387270645</v>
      </c>
      <c r="CB67" s="4">
        <f t="shared" si="155"/>
        <v>-17.071972085846838</v>
      </c>
      <c r="CC67" s="4">
        <f t="shared" si="156"/>
        <v>-1.3182604738431505</v>
      </c>
      <c r="CD67" s="4">
        <f t="shared" si="157"/>
        <v>-15.909038010184293</v>
      </c>
      <c r="CG67" s="153" t="s">
        <v>402</v>
      </c>
      <c r="CH67" s="29">
        <f>CH44</f>
        <v>115.15193413752415</v>
      </c>
      <c r="CI67" s="29">
        <f>CI44+360</f>
        <v>346.07026888051655</v>
      </c>
      <c r="CJ67" s="29">
        <f t="shared" si="166"/>
        <v>270.65664004787709</v>
      </c>
      <c r="CK67" s="29">
        <f>CK44+360</f>
        <v>206.84814213680229</v>
      </c>
      <c r="CL67" s="29">
        <f>CL44</f>
        <v>145.9591469248011</v>
      </c>
      <c r="CM67" s="29">
        <f t="shared" si="160"/>
        <v>85.539930172672669</v>
      </c>
      <c r="CN67" s="29">
        <f>CN44</f>
        <v>11.131403639840071</v>
      </c>
      <c r="CO67" s="29">
        <f>CO44+360</f>
        <v>308.69841483226907</v>
      </c>
      <c r="CP67" s="29">
        <f>CP44+360</f>
        <v>209.09183884215926</v>
      </c>
    </row>
    <row r="68" spans="1:94">
      <c r="A68">
        <v>60</v>
      </c>
      <c r="B68" s="5">
        <f t="shared" si="113"/>
        <v>-92.5</v>
      </c>
      <c r="C68" s="5">
        <f t="shared" si="113"/>
        <v>-96.22</v>
      </c>
      <c r="D68" s="5">
        <f t="shared" ref="D68:S68" si="168">D283-D$325</f>
        <v>-104.1</v>
      </c>
      <c r="E68" s="5">
        <f t="shared" si="168"/>
        <v>-86.56</v>
      </c>
      <c r="F68" s="5">
        <f t="shared" si="168"/>
        <v>-101.16999999999999</v>
      </c>
      <c r="G68" s="5">
        <f t="shared" si="168"/>
        <v>-97.860000000000014</v>
      </c>
      <c r="H68" s="5">
        <f t="shared" si="168"/>
        <v>-104.03</v>
      </c>
      <c r="I68" s="5">
        <f t="shared" si="168"/>
        <v>-98.13</v>
      </c>
      <c r="J68" s="5">
        <f t="shared" si="168"/>
        <v>-130.19</v>
      </c>
      <c r="K68" s="5">
        <f t="shared" si="168"/>
        <v>-82.81</v>
      </c>
      <c r="L68" s="5">
        <f t="shared" si="168"/>
        <v>-151.88999999999999</v>
      </c>
      <c r="M68" s="5">
        <f t="shared" si="168"/>
        <v>-73.069999999999993</v>
      </c>
      <c r="N68" s="5">
        <f t="shared" si="168"/>
        <v>-108.94</v>
      </c>
      <c r="O68" s="5">
        <f t="shared" si="168"/>
        <v>-63.78</v>
      </c>
      <c r="P68" s="5">
        <f t="shared" si="168"/>
        <v>-100.63</v>
      </c>
      <c r="Q68" s="5">
        <f t="shared" si="168"/>
        <v>-116.32</v>
      </c>
      <c r="R68" s="5">
        <f t="shared" si="168"/>
        <v>-114.83000000000001</v>
      </c>
      <c r="S68" s="5">
        <f t="shared" si="168"/>
        <v>-80.180000000000007</v>
      </c>
      <c r="V68">
        <v>60</v>
      </c>
      <c r="W68" s="4">
        <f t="shared" si="126"/>
        <v>226.12925339552612</v>
      </c>
      <c r="X68" s="4">
        <f t="shared" si="4"/>
        <v>133.47111447800231</v>
      </c>
      <c r="Y68" s="4">
        <f t="shared" si="128"/>
        <v>219.74379961190002</v>
      </c>
      <c r="Z68" s="4">
        <f t="shared" si="6"/>
        <v>135.38627552303814</v>
      </c>
      <c r="AA68" s="4">
        <f t="shared" si="129"/>
        <v>224.04722127926314</v>
      </c>
      <c r="AB68" s="4">
        <f t="shared" si="8"/>
        <v>140.75492353733136</v>
      </c>
      <c r="AC68" s="4">
        <f t="shared" si="130"/>
        <v>223.32830841316633</v>
      </c>
      <c r="AD68" s="4">
        <f t="shared" si="10"/>
        <v>143.0095724068847</v>
      </c>
      <c r="AE68" s="4">
        <f t="shared" si="137"/>
        <v>212.45923051258177</v>
      </c>
      <c r="AF68" s="4">
        <f t="shared" si="12"/>
        <v>154.2949519589024</v>
      </c>
      <c r="AG68" s="4">
        <f t="shared" si="159"/>
        <v>205.6908965546252</v>
      </c>
      <c r="AH68" s="4">
        <f t="shared" si="13"/>
        <v>168.55206020692836</v>
      </c>
      <c r="AI68" s="4">
        <f t="shared" si="138"/>
        <v>210.34726142119081</v>
      </c>
      <c r="AJ68" s="4">
        <f t="shared" si="15"/>
        <v>126.23712607628549</v>
      </c>
      <c r="AK68" s="4">
        <f t="shared" si="123"/>
        <v>229.13647561727845</v>
      </c>
      <c r="AL68" s="4">
        <f t="shared" si="17"/>
        <v>153.80747478585036</v>
      </c>
      <c r="AM68" s="4">
        <f t="shared" si="133"/>
        <v>214.92465522525865</v>
      </c>
      <c r="AN68" s="4">
        <f t="shared" si="19"/>
        <v>140.05270900628807</v>
      </c>
      <c r="BL68" s="198">
        <v>9</v>
      </c>
      <c r="BM68" s="4">
        <f t="shared" si="140"/>
        <v>8.3073652535688787</v>
      </c>
      <c r="BN68" s="4">
        <f t="shared" si="141"/>
        <v>-12.715369107091997</v>
      </c>
      <c r="BO68" s="4">
        <f t="shared" si="142"/>
        <v>7.0993424478475715</v>
      </c>
      <c r="BP68" s="4">
        <f t="shared" si="143"/>
        <v>-10.866352554228573</v>
      </c>
      <c r="BQ68" s="4">
        <f t="shared" si="144"/>
        <v>8.6839885991900019</v>
      </c>
      <c r="BR68" s="4">
        <f t="shared" si="145"/>
        <v>-13.291834052083207</v>
      </c>
      <c r="BS68" s="4">
        <f t="shared" si="146"/>
        <v>8.3849336288733074</v>
      </c>
      <c r="BT68" s="4">
        <f t="shared" si="147"/>
        <v>-12.83409634405916</v>
      </c>
      <c r="BU68" s="4">
        <f t="shared" si="148"/>
        <v>9.1756266374885236</v>
      </c>
      <c r="BV68" s="4">
        <f t="shared" si="149"/>
        <v>-14.044342089618537</v>
      </c>
      <c r="BW68" s="4">
        <f t="shared" si="150"/>
        <v>7.3346074220564237</v>
      </c>
      <c r="BX68" s="4">
        <f t="shared" si="151"/>
        <v>-11.226452404629503</v>
      </c>
      <c r="BY68" s="4">
        <f t="shared" si="152"/>
        <v>7.6052728258996973</v>
      </c>
      <c r="BZ68" s="4">
        <f t="shared" si="153"/>
        <v>-11.640736646303939</v>
      </c>
      <c r="CA68" s="4">
        <f t="shared" si="154"/>
        <v>8.7130649064975039</v>
      </c>
      <c r="CB68" s="4">
        <f t="shared" si="155"/>
        <v>-13.336338653530373</v>
      </c>
      <c r="CC68" s="4">
        <f t="shared" si="156"/>
        <v>7.87961470563158</v>
      </c>
      <c r="CD68" s="4">
        <f t="shared" si="157"/>
        <v>-12.060648153243605</v>
      </c>
      <c r="CG68" s="153" t="s">
        <v>403</v>
      </c>
      <c r="CH68" s="29">
        <f>CH45</f>
        <v>110.03134869665524</v>
      </c>
      <c r="CI68" s="29">
        <f>CI45</f>
        <v>2.4174992604916632</v>
      </c>
      <c r="CJ68" s="29">
        <f t="shared" si="166"/>
        <v>313.94686086890908</v>
      </c>
      <c r="CK68" s="29">
        <f t="shared" si="166"/>
        <v>301.05043477521008</v>
      </c>
      <c r="CL68" s="29">
        <f>CL45</f>
        <v>82.486220058103015</v>
      </c>
      <c r="CM68" s="29">
        <f>CM45+360</f>
        <v>291.94484962811276</v>
      </c>
      <c r="CN68" s="29">
        <f>CN45+360</f>
        <v>277.72624136720208</v>
      </c>
      <c r="CO68" s="29">
        <f>CO45+360</f>
        <v>208.84002312848543</v>
      </c>
      <c r="CP68" s="29">
        <f>CP45+360</f>
        <v>350.78977948511658</v>
      </c>
    </row>
    <row r="69" spans="1:94">
      <c r="A69">
        <v>61</v>
      </c>
      <c r="B69" s="5">
        <f t="shared" ref="B69:C88" si="169">B284-B$325</f>
        <v>-87.5</v>
      </c>
      <c r="C69" s="5">
        <f t="shared" si="169"/>
        <v>-104.22</v>
      </c>
      <c r="D69" s="5">
        <f t="shared" ref="D69:S69" si="170">D284-D$325</f>
        <v>-95.1</v>
      </c>
      <c r="E69" s="5">
        <f t="shared" si="170"/>
        <v>-90.56</v>
      </c>
      <c r="F69" s="5">
        <f t="shared" si="170"/>
        <v>-93.169999999999987</v>
      </c>
      <c r="G69" s="5">
        <f t="shared" si="170"/>
        <v>-103.86000000000001</v>
      </c>
      <c r="H69" s="5">
        <f t="shared" si="170"/>
        <v>-96.03</v>
      </c>
      <c r="I69" s="5">
        <f t="shared" si="170"/>
        <v>-104.13</v>
      </c>
      <c r="J69" s="5">
        <f t="shared" si="170"/>
        <v>-122.19</v>
      </c>
      <c r="K69" s="5">
        <f t="shared" si="170"/>
        <v>-91.81</v>
      </c>
      <c r="L69" s="5">
        <f t="shared" si="170"/>
        <v>-144.88999999999999</v>
      </c>
      <c r="M69" s="5">
        <f t="shared" si="170"/>
        <v>-80.069999999999993</v>
      </c>
      <c r="N69" s="5">
        <f t="shared" si="170"/>
        <v>-103.94</v>
      </c>
      <c r="O69" s="5">
        <f t="shared" si="170"/>
        <v>-71.78</v>
      </c>
      <c r="P69" s="5">
        <f t="shared" si="170"/>
        <v>-90.63</v>
      </c>
      <c r="Q69" s="5">
        <f t="shared" si="170"/>
        <v>-117.32</v>
      </c>
      <c r="R69" s="5">
        <f t="shared" si="170"/>
        <v>-110.83000000000001</v>
      </c>
      <c r="S69" s="5">
        <f t="shared" si="170"/>
        <v>-89.18</v>
      </c>
      <c r="V69">
        <v>61</v>
      </c>
      <c r="W69" s="4">
        <f t="shared" si="126"/>
        <v>229.98418395829157</v>
      </c>
      <c r="X69" s="4">
        <f t="shared" si="4"/>
        <v>136.08107289406561</v>
      </c>
      <c r="Y69" s="4">
        <f t="shared" si="128"/>
        <v>223.5992081786315</v>
      </c>
      <c r="Z69" s="4">
        <f t="shared" si="6"/>
        <v>131.32068991594585</v>
      </c>
      <c r="AA69" s="4">
        <f t="shared" si="129"/>
        <v>228.10557757063762</v>
      </c>
      <c r="AB69" s="4">
        <f t="shared" si="8"/>
        <v>139.52615704591022</v>
      </c>
      <c r="AC69" s="4">
        <f t="shared" si="130"/>
        <v>227.31735973125595</v>
      </c>
      <c r="AD69" s="4">
        <f t="shared" si="10"/>
        <v>141.65033639211731</v>
      </c>
      <c r="AE69" s="4">
        <f t="shared" si="137"/>
        <v>216.92013143905993</v>
      </c>
      <c r="AF69" s="4">
        <f t="shared" si="12"/>
        <v>152.83805874192461</v>
      </c>
      <c r="AG69" s="4">
        <f t="shared" si="159"/>
        <v>208.9261866806647</v>
      </c>
      <c r="AH69" s="4">
        <f t="shared" si="13"/>
        <v>165.54249303426596</v>
      </c>
      <c r="AI69" s="4">
        <f t="shared" si="138"/>
        <v>214.62859861110235</v>
      </c>
      <c r="AJ69" s="4">
        <f t="shared" si="15"/>
        <v>126.31663390068626</v>
      </c>
      <c r="AK69" s="4">
        <f t="shared" si="123"/>
        <v>232.31382201936606</v>
      </c>
      <c r="AL69" s="4">
        <f t="shared" si="17"/>
        <v>148.24904485358414</v>
      </c>
      <c r="AM69" s="4">
        <f t="shared" si="133"/>
        <v>218.82209564507525</v>
      </c>
      <c r="AN69" s="4">
        <f t="shared" si="19"/>
        <v>142.25456512885626</v>
      </c>
      <c r="BL69" s="198">
        <v>10</v>
      </c>
      <c r="BM69" s="4">
        <f t="shared" si="140"/>
        <v>13.052252851570646</v>
      </c>
      <c r="BN69" s="4">
        <f t="shared" si="141"/>
        <v>-4.4808440637118876</v>
      </c>
      <c r="BO69" s="4">
        <f t="shared" si="142"/>
        <v>13.715699010477699</v>
      </c>
      <c r="BP69" s="4">
        <f t="shared" si="143"/>
        <v>-4.7086054177507339</v>
      </c>
      <c r="BQ69" s="4">
        <f t="shared" si="144"/>
        <v>15.89099733368036</v>
      </c>
      <c r="BR69" s="4">
        <f t="shared" si="145"/>
        <v>-5.4553862753673661</v>
      </c>
      <c r="BS69" s="4">
        <f t="shared" si="146"/>
        <v>15.090668853537235</v>
      </c>
      <c r="BT69" s="4">
        <f t="shared" si="147"/>
        <v>-5.1806331610927421</v>
      </c>
      <c r="BU69" s="4">
        <f t="shared" si="148"/>
        <v>15.183420373615881</v>
      </c>
      <c r="BV69" s="4">
        <f t="shared" si="149"/>
        <v>-5.212474798155009</v>
      </c>
      <c r="BW69" s="4">
        <f t="shared" si="150"/>
        <v>14.481375148463036</v>
      </c>
      <c r="BX69" s="4">
        <f t="shared" si="151"/>
        <v>-4.9714623679365086</v>
      </c>
      <c r="BY69" s="4">
        <f t="shared" si="152"/>
        <v>12.776437043296978</v>
      </c>
      <c r="BZ69" s="4">
        <f t="shared" si="153"/>
        <v>-4.3861563771312335</v>
      </c>
      <c r="CA69" s="4">
        <f t="shared" si="154"/>
        <v>12.494516708004035</v>
      </c>
      <c r="CB69" s="4">
        <f t="shared" si="155"/>
        <v>-4.2893730037777944</v>
      </c>
      <c r="CC69" s="4">
        <f t="shared" si="156"/>
        <v>15.129333083300628</v>
      </c>
      <c r="CD69" s="4">
        <f t="shared" si="157"/>
        <v>-5.1939066079362455</v>
      </c>
      <c r="CG69" s="153" t="s">
        <v>404</v>
      </c>
      <c r="CH69" s="29">
        <f>CH46</f>
        <v>148.34154652940643</v>
      </c>
      <c r="CI69" s="29">
        <f>CI46</f>
        <v>1.7014637692244947</v>
      </c>
      <c r="CJ69" s="29">
        <f t="shared" si="166"/>
        <v>335.57981352652035</v>
      </c>
      <c r="CK69" s="29">
        <f t="shared" si="166"/>
        <v>321.9330267144432</v>
      </c>
      <c r="CL69" s="29">
        <f>CL46</f>
        <v>146.5500044644283</v>
      </c>
      <c r="CM69" s="29">
        <f>CM46+360</f>
        <v>300.63852088961607</v>
      </c>
      <c r="CN69" s="29">
        <f>CN46+360</f>
        <v>187.3787173732413</v>
      </c>
      <c r="CO69" s="29">
        <f>CO46</f>
        <v>65.116694856324429</v>
      </c>
      <c r="CP69" s="29">
        <f>CP46</f>
        <v>17.702512724189162</v>
      </c>
    </row>
    <row r="70" spans="1:94">
      <c r="A70">
        <v>62</v>
      </c>
      <c r="B70" s="5">
        <f t="shared" si="169"/>
        <v>-81.5</v>
      </c>
      <c r="C70" s="5">
        <f t="shared" si="169"/>
        <v>-112.22</v>
      </c>
      <c r="D70" s="5">
        <f t="shared" ref="D70:S70" si="171">D285-D$325</f>
        <v>-87.1</v>
      </c>
      <c r="E70" s="5">
        <f t="shared" si="171"/>
        <v>-92.56</v>
      </c>
      <c r="F70" s="5">
        <f t="shared" si="171"/>
        <v>-84.169999999999987</v>
      </c>
      <c r="G70" s="5">
        <f t="shared" si="171"/>
        <v>-105.86000000000001</v>
      </c>
      <c r="H70" s="5">
        <f t="shared" si="171"/>
        <v>-87.03</v>
      </c>
      <c r="I70" s="5">
        <f t="shared" si="171"/>
        <v>-109.13</v>
      </c>
      <c r="J70" s="5">
        <f t="shared" si="171"/>
        <v>-116.19</v>
      </c>
      <c r="K70" s="5">
        <f t="shared" si="171"/>
        <v>-100.81</v>
      </c>
      <c r="L70" s="5">
        <f t="shared" si="171"/>
        <v>-136.88999999999999</v>
      </c>
      <c r="M70" s="5">
        <f t="shared" si="171"/>
        <v>-88.07</v>
      </c>
      <c r="N70" s="5">
        <f t="shared" si="171"/>
        <v>-98.94</v>
      </c>
      <c r="O70" s="5">
        <f t="shared" si="171"/>
        <v>-78.78</v>
      </c>
      <c r="P70" s="5">
        <f t="shared" si="171"/>
        <v>-81.63</v>
      </c>
      <c r="Q70" s="5">
        <f t="shared" si="171"/>
        <v>-117.32</v>
      </c>
      <c r="R70" s="5">
        <f t="shared" si="171"/>
        <v>-105.83000000000001</v>
      </c>
      <c r="S70" s="5">
        <f t="shared" si="171"/>
        <v>-97.18</v>
      </c>
      <c r="V70">
        <v>62</v>
      </c>
      <c r="W70" s="4">
        <f t="shared" si="126"/>
        <v>234.01089628519816</v>
      </c>
      <c r="X70" s="4">
        <f t="shared" si="4"/>
        <v>138.69238767863217</v>
      </c>
      <c r="Y70" s="4">
        <f t="shared" si="128"/>
        <v>226.74072524958092</v>
      </c>
      <c r="Z70" s="4">
        <f t="shared" si="6"/>
        <v>127.09745709493954</v>
      </c>
      <c r="AA70" s="4">
        <f t="shared" si="129"/>
        <v>231.51155323978981</v>
      </c>
      <c r="AB70" s="4">
        <f t="shared" si="8"/>
        <v>135.24395919966261</v>
      </c>
      <c r="AC70" s="4">
        <f t="shared" si="130"/>
        <v>231.4280165290825</v>
      </c>
      <c r="AD70" s="4">
        <f t="shared" si="10"/>
        <v>139.58358714404784</v>
      </c>
      <c r="AE70" s="4">
        <f t="shared" si="137"/>
        <v>220.94590792375303</v>
      </c>
      <c r="AF70" s="4">
        <f t="shared" si="12"/>
        <v>153.82708539135751</v>
      </c>
      <c r="AG70" s="4">
        <f t="shared" si="159"/>
        <v>212.75574124346426</v>
      </c>
      <c r="AH70" s="4">
        <f t="shared" si="13"/>
        <v>162.77345299525962</v>
      </c>
      <c r="AI70" s="4">
        <f t="shared" si="138"/>
        <v>218.52821115535497</v>
      </c>
      <c r="AJ70" s="4">
        <f t="shared" si="15"/>
        <v>126.47296944406737</v>
      </c>
      <c r="AK70" s="4">
        <f t="shared" si="123"/>
        <v>235.17021685977477</v>
      </c>
      <c r="AL70" s="4">
        <f t="shared" si="17"/>
        <v>142.92459305521916</v>
      </c>
      <c r="AM70" s="4">
        <f t="shared" si="133"/>
        <v>222.56017490479715</v>
      </c>
      <c r="AN70" s="4">
        <f t="shared" si="19"/>
        <v>143.67999617204896</v>
      </c>
      <c r="BL70" s="198">
        <v>11</v>
      </c>
      <c r="BM70" s="4">
        <f t="shared" si="140"/>
        <v>11.092358291484727</v>
      </c>
      <c r="BN70" s="4">
        <f t="shared" si="141"/>
        <v>3.8080114113769872</v>
      </c>
      <c r="BO70" s="4">
        <f t="shared" si="142"/>
        <v>14.704299631433846</v>
      </c>
      <c r="BP70" s="4">
        <f t="shared" si="143"/>
        <v>5.0479924396051601</v>
      </c>
      <c r="BQ70" s="4">
        <f t="shared" si="144"/>
        <v>14.615138484840511</v>
      </c>
      <c r="BR70" s="4">
        <f t="shared" si="145"/>
        <v>5.0173833793172751</v>
      </c>
      <c r="BS70" s="4">
        <f t="shared" si="146"/>
        <v>14.590104134236812</v>
      </c>
      <c r="BT70" s="4">
        <f t="shared" si="147"/>
        <v>5.0087890758995357</v>
      </c>
      <c r="BU70" s="4">
        <f t="shared" si="148"/>
        <v>13.636935010393417</v>
      </c>
      <c r="BV70" s="4">
        <f t="shared" si="149"/>
        <v>4.6815657023673038</v>
      </c>
      <c r="BW70" s="4">
        <f t="shared" si="150"/>
        <v>16.67172903641891</v>
      </c>
      <c r="BX70" s="4">
        <f t="shared" si="151"/>
        <v>5.7234118074606988</v>
      </c>
      <c r="BY70" s="4">
        <f t="shared" si="152"/>
        <v>11.721676486716335</v>
      </c>
      <c r="BZ70" s="4">
        <f t="shared" si="153"/>
        <v>4.0240566206873298</v>
      </c>
      <c r="CA70" s="4">
        <f t="shared" si="154"/>
        <v>15.061741073936757</v>
      </c>
      <c r="CB70" s="4">
        <f t="shared" si="155"/>
        <v>5.1707022418115169</v>
      </c>
      <c r="CC70" s="4">
        <f t="shared" si="156"/>
        <v>15.383053317386036</v>
      </c>
      <c r="CD70" s="4">
        <f t="shared" si="157"/>
        <v>5.2810088743162824</v>
      </c>
      <c r="CG70" s="153" t="s">
        <v>405</v>
      </c>
      <c r="CH70" s="29">
        <f>CH47</f>
        <v>124.80321266767362</v>
      </c>
      <c r="CI70" s="29">
        <f>CI47</f>
        <v>31.013139726436361</v>
      </c>
      <c r="CJ70" s="29">
        <f t="shared" si="166"/>
        <v>345.59734388967865</v>
      </c>
      <c r="CK70" s="29">
        <f t="shared" si="166"/>
        <v>306.95478605310768</v>
      </c>
      <c r="CL70" s="29">
        <f>CL47+360</f>
        <v>341.06341395545235</v>
      </c>
      <c r="CM70" s="29">
        <f>CM47</f>
        <v>148.70534251796099</v>
      </c>
      <c r="CN70" s="29">
        <f>CN47</f>
        <v>15.805764418326929</v>
      </c>
      <c r="CO70" s="29">
        <f>CO47+360</f>
        <v>238.53219411104834</v>
      </c>
      <c r="CP70" s="29">
        <f>CP47</f>
        <v>113.95781429818871</v>
      </c>
    </row>
    <row r="71" spans="1:94">
      <c r="A71">
        <v>63</v>
      </c>
      <c r="B71" s="5">
        <f t="shared" si="169"/>
        <v>-73.5</v>
      </c>
      <c r="C71" s="5">
        <f t="shared" si="169"/>
        <v>-120.22</v>
      </c>
      <c r="D71" s="5">
        <f t="shared" ref="D71:S71" si="172">D286-D$325</f>
        <v>-78.099999999999994</v>
      </c>
      <c r="E71" s="5">
        <f t="shared" si="172"/>
        <v>-92.56</v>
      </c>
      <c r="F71" s="5">
        <f t="shared" si="172"/>
        <v>-76.169999999999987</v>
      </c>
      <c r="G71" s="5">
        <f t="shared" si="172"/>
        <v>-110.86000000000001</v>
      </c>
      <c r="H71" s="5">
        <f t="shared" si="172"/>
        <v>-79.03</v>
      </c>
      <c r="I71" s="5">
        <f t="shared" si="172"/>
        <v>-115.13</v>
      </c>
      <c r="J71" s="5">
        <f t="shared" si="172"/>
        <v>-109.19</v>
      </c>
      <c r="K71" s="5">
        <f t="shared" si="172"/>
        <v>-108.81</v>
      </c>
      <c r="L71" s="5">
        <f t="shared" si="172"/>
        <v>-126.88999999999999</v>
      </c>
      <c r="M71" s="5">
        <f t="shared" si="172"/>
        <v>-94.07</v>
      </c>
      <c r="N71" s="5">
        <f t="shared" si="172"/>
        <v>-91.94</v>
      </c>
      <c r="O71" s="5">
        <f t="shared" si="172"/>
        <v>-82.78</v>
      </c>
      <c r="P71" s="5">
        <f t="shared" si="172"/>
        <v>-71.63</v>
      </c>
      <c r="Q71" s="5">
        <f t="shared" si="172"/>
        <v>-117.32</v>
      </c>
      <c r="R71" s="5">
        <f t="shared" si="172"/>
        <v>-99.830000000000013</v>
      </c>
      <c r="S71" s="5">
        <f t="shared" si="172"/>
        <v>-105.18</v>
      </c>
      <c r="V71">
        <v>63</v>
      </c>
      <c r="W71" s="4">
        <f t="shared" si="126"/>
        <v>238.55925457056486</v>
      </c>
      <c r="X71" s="4">
        <f t="shared" si="4"/>
        <v>140.90812041894534</v>
      </c>
      <c r="Y71" s="4">
        <f t="shared" si="128"/>
        <v>229.8430964102084</v>
      </c>
      <c r="Z71" s="4">
        <f t="shared" si="6"/>
        <v>121.10724008084735</v>
      </c>
      <c r="AA71" s="4">
        <f t="shared" si="129"/>
        <v>235.50771165341973</v>
      </c>
      <c r="AB71" s="4">
        <f t="shared" si="8"/>
        <v>134.50579355551938</v>
      </c>
      <c r="AC71" s="4">
        <f t="shared" si="130"/>
        <v>235.53268315628915</v>
      </c>
      <c r="AD71" s="4">
        <f t="shared" si="10"/>
        <v>139.64475571964741</v>
      </c>
      <c r="AE71" s="4">
        <f t="shared" si="137"/>
        <v>224.90012672402085</v>
      </c>
      <c r="AF71" s="4">
        <f t="shared" si="12"/>
        <v>154.14951248706564</v>
      </c>
      <c r="AG71" s="4">
        <f t="shared" si="159"/>
        <v>216.55141773200791</v>
      </c>
      <c r="AH71" s="4">
        <f t="shared" si="13"/>
        <v>157.95644019792289</v>
      </c>
      <c r="AI71" s="4">
        <f t="shared" si="138"/>
        <v>221.99891661182312</v>
      </c>
      <c r="AJ71" s="4">
        <f t="shared" si="15"/>
        <v>123.71536687089441</v>
      </c>
      <c r="AK71" s="4">
        <f t="shared" si="123"/>
        <v>238.59375033138105</v>
      </c>
      <c r="AL71" s="4">
        <f t="shared" si="17"/>
        <v>137.45850028281262</v>
      </c>
      <c r="AM71" s="4">
        <f t="shared" si="133"/>
        <v>226.49486788105267</v>
      </c>
      <c r="AN71" s="4">
        <f t="shared" si="19"/>
        <v>145.01331421631602</v>
      </c>
      <c r="BL71" s="198">
        <v>12</v>
      </c>
      <c r="BM71" s="4">
        <f t="shared" si="140"/>
        <v>7.4139270606961416</v>
      </c>
      <c r="BN71" s="4">
        <f t="shared" si="141"/>
        <v>11.347860149678974</v>
      </c>
      <c r="BO71" s="4">
        <f t="shared" si="142"/>
        <v>8.0544396957810367</v>
      </c>
      <c r="BP71" s="4">
        <f t="shared" si="143"/>
        <v>12.328237721179288</v>
      </c>
      <c r="BQ71" s="4">
        <f t="shared" si="144"/>
        <v>8.0439175369663563</v>
      </c>
      <c r="BR71" s="4">
        <f t="shared" si="145"/>
        <v>12.312132358161259</v>
      </c>
      <c r="BS71" s="4">
        <f t="shared" si="146"/>
        <v>8.0970629782459493</v>
      </c>
      <c r="BT71" s="4">
        <f t="shared" si="147"/>
        <v>12.393477511721102</v>
      </c>
      <c r="BU71" s="4">
        <f t="shared" si="148"/>
        <v>8.7732937977131371</v>
      </c>
      <c r="BV71" s="4">
        <f t="shared" si="149"/>
        <v>13.428525834343244</v>
      </c>
      <c r="BW71" s="4">
        <f t="shared" si="150"/>
        <v>9.7196126478955023</v>
      </c>
      <c r="BX71" s="4">
        <f t="shared" si="151"/>
        <v>14.876974663278199</v>
      </c>
      <c r="BY71" s="4">
        <f t="shared" si="152"/>
        <v>7.2740254677250089</v>
      </c>
      <c r="BZ71" s="4">
        <f t="shared" si="153"/>
        <v>11.133724820486155</v>
      </c>
      <c r="CA71" s="4">
        <f t="shared" si="154"/>
        <v>9.2930674477709534</v>
      </c>
      <c r="CB71" s="4">
        <f t="shared" si="155"/>
        <v>14.224098631601171</v>
      </c>
      <c r="CC71" s="4">
        <f t="shared" si="156"/>
        <v>8.2429804012034218</v>
      </c>
      <c r="CD71" s="4">
        <f t="shared" si="157"/>
        <v>12.616820754184491</v>
      </c>
      <c r="CG71" s="153" t="s">
        <v>406</v>
      </c>
      <c r="CH71" s="29">
        <f>CH48</f>
        <v>146.56986652677736</v>
      </c>
      <c r="CI71" s="29">
        <f>CI48</f>
        <v>19.917222842067567</v>
      </c>
      <c r="CJ71" s="29">
        <f t="shared" si="166"/>
        <v>332.44004391474579</v>
      </c>
      <c r="CK71" s="29">
        <f t="shared" si="166"/>
        <v>337.12925016023684</v>
      </c>
      <c r="CL71" s="29">
        <f>CL48+360</f>
        <v>202.3603602759915</v>
      </c>
      <c r="CM71" s="29">
        <f>CM48</f>
        <v>96.013809083829642</v>
      </c>
      <c r="CN71" s="29">
        <f>CN48</f>
        <v>132.04044474782873</v>
      </c>
      <c r="CO71" s="29">
        <f>CO48</f>
        <v>121.38889170883893</v>
      </c>
      <c r="CP71" s="29">
        <f>CP48</f>
        <v>21.899917841467982</v>
      </c>
    </row>
    <row r="72" spans="1:94">
      <c r="A72">
        <v>64</v>
      </c>
      <c r="B72" s="5">
        <f t="shared" si="169"/>
        <v>-65.5</v>
      </c>
      <c r="C72" s="5">
        <f t="shared" si="169"/>
        <v>-125.22</v>
      </c>
      <c r="D72" s="5">
        <f t="shared" ref="D72:S72" si="173">D287-D$325</f>
        <v>-71.099999999999994</v>
      </c>
      <c r="E72" s="5">
        <f t="shared" si="173"/>
        <v>-100.56</v>
      </c>
      <c r="F72" s="5">
        <f t="shared" si="173"/>
        <v>-66.169999999999987</v>
      </c>
      <c r="G72" s="5">
        <f t="shared" si="173"/>
        <v>-113.86000000000001</v>
      </c>
      <c r="H72" s="5">
        <f t="shared" si="173"/>
        <v>-70.03</v>
      </c>
      <c r="I72" s="5">
        <f t="shared" si="173"/>
        <v>-117.13</v>
      </c>
      <c r="J72" s="5">
        <f t="shared" si="173"/>
        <v>-101.19</v>
      </c>
      <c r="K72" s="5">
        <f t="shared" si="173"/>
        <v>-115.81</v>
      </c>
      <c r="L72" s="5">
        <f t="shared" si="173"/>
        <v>-117.88999999999999</v>
      </c>
      <c r="M72" s="5">
        <f t="shared" si="173"/>
        <v>-98.07</v>
      </c>
      <c r="N72" s="5">
        <f t="shared" si="173"/>
        <v>-83.94</v>
      </c>
      <c r="O72" s="5">
        <f t="shared" si="173"/>
        <v>-87.78</v>
      </c>
      <c r="P72" s="5">
        <f t="shared" si="173"/>
        <v>-62.629999999999995</v>
      </c>
      <c r="Q72" s="5">
        <f t="shared" si="173"/>
        <v>-115.32</v>
      </c>
      <c r="R72" s="5">
        <f t="shared" si="173"/>
        <v>-92.830000000000013</v>
      </c>
      <c r="S72" s="5">
        <f t="shared" si="173"/>
        <v>-111.18</v>
      </c>
      <c r="V72">
        <v>64</v>
      </c>
      <c r="W72" s="4">
        <f t="shared" si="126"/>
        <v>242.38686163452428</v>
      </c>
      <c r="X72" s="4">
        <f t="shared" si="4"/>
        <v>141.31630620703331</v>
      </c>
      <c r="Y72" s="4">
        <f t="shared" si="128"/>
        <v>234.73813937054791</v>
      </c>
      <c r="Z72" s="4">
        <f t="shared" si="6"/>
        <v>123.15650043745154</v>
      </c>
      <c r="AA72" s="4">
        <f t="shared" si="129"/>
        <v>239.83688906696301</v>
      </c>
      <c r="AB72" s="4">
        <f t="shared" si="8"/>
        <v>131.69118611357405</v>
      </c>
      <c r="AC72" s="4">
        <f t="shared" si="130"/>
        <v>239.1255272906435</v>
      </c>
      <c r="AD72" s="4">
        <f t="shared" si="10"/>
        <v>136.46844983365202</v>
      </c>
      <c r="AE72" s="4">
        <f t="shared" si="137"/>
        <v>228.85437929509729</v>
      </c>
      <c r="AF72" s="4">
        <f t="shared" si="12"/>
        <v>153.79002633460988</v>
      </c>
      <c r="AG72" s="4">
        <f t="shared" si="159"/>
        <v>219.75629737506813</v>
      </c>
      <c r="AH72" s="4">
        <f t="shared" si="13"/>
        <v>153.34854743361606</v>
      </c>
      <c r="AI72" s="4">
        <f t="shared" si="138"/>
        <v>226.28103383852201</v>
      </c>
      <c r="AJ72" s="4">
        <f t="shared" si="15"/>
        <v>121.45473230796732</v>
      </c>
      <c r="AK72" s="4">
        <f t="shared" si="123"/>
        <v>241.4937270347113</v>
      </c>
      <c r="AL72" s="4">
        <f t="shared" si="17"/>
        <v>131.22964337374387</v>
      </c>
      <c r="AM72" s="4">
        <f t="shared" si="133"/>
        <v>230.13972789814915</v>
      </c>
      <c r="AN72" s="4">
        <f t="shared" si="19"/>
        <v>144.83922569525151</v>
      </c>
      <c r="BL72" s="198">
        <v>13</v>
      </c>
      <c r="BM72" s="4">
        <f t="shared" si="140"/>
        <v>-1.2258550649875155</v>
      </c>
      <c r="BN72" s="4">
        <f t="shared" si="141"/>
        <v>14.793870567185079</v>
      </c>
      <c r="BO72" s="4">
        <f t="shared" si="142"/>
        <v>-1.0614616300645214</v>
      </c>
      <c r="BP72" s="4">
        <f t="shared" si="143"/>
        <v>12.809936847932136</v>
      </c>
      <c r="BQ72" s="4">
        <f t="shared" si="144"/>
        <v>-1.1719943495911815</v>
      </c>
      <c r="BR72" s="4">
        <f t="shared" si="145"/>
        <v>14.143868397281352</v>
      </c>
      <c r="BS72" s="4">
        <f t="shared" si="146"/>
        <v>-1.2133967459841986</v>
      </c>
      <c r="BT72" s="4">
        <f t="shared" si="147"/>
        <v>14.643521016015544</v>
      </c>
      <c r="BU72" s="4">
        <f t="shared" si="148"/>
        <v>-1.3374021037891295</v>
      </c>
      <c r="BV72" s="4">
        <f t="shared" si="149"/>
        <v>16.140043129763392</v>
      </c>
      <c r="BW72" s="4">
        <f t="shared" si="150"/>
        <v>-1.27779058815284</v>
      </c>
      <c r="BX72" s="4">
        <f t="shared" si="151"/>
        <v>15.420639122042481</v>
      </c>
      <c r="BY72" s="4">
        <f t="shared" si="152"/>
        <v>-1.0510087860999082</v>
      </c>
      <c r="BZ72" s="4">
        <f t="shared" si="153"/>
        <v>12.683789781212594</v>
      </c>
      <c r="CA72" s="4">
        <f t="shared" si="154"/>
        <v>-1.2110979732385749</v>
      </c>
      <c r="CB72" s="4">
        <f t="shared" si="155"/>
        <v>14.615778954630438</v>
      </c>
      <c r="CC72" s="4">
        <f t="shared" si="156"/>
        <v>-1.2603555356747096</v>
      </c>
      <c r="CD72" s="4">
        <f t="shared" si="157"/>
        <v>15.210229329677533</v>
      </c>
      <c r="CG72" s="153" t="s">
        <v>407</v>
      </c>
      <c r="CH72" s="29">
        <f>CH49+360</f>
        <v>189.16435666798455</v>
      </c>
      <c r="CI72" s="29">
        <f t="shared" ref="CI72:CP72" si="174">CI49</f>
        <v>41.190690513211464</v>
      </c>
      <c r="CJ72" s="29">
        <f t="shared" si="174"/>
        <v>151.11479259019765</v>
      </c>
      <c r="CK72" s="29">
        <f t="shared" si="174"/>
        <v>116.19744608836886</v>
      </c>
      <c r="CL72" s="29">
        <f t="shared" si="174"/>
        <v>151.19944637786924</v>
      </c>
      <c r="CM72" s="29">
        <f t="shared" si="174"/>
        <v>127.93821382600686</v>
      </c>
      <c r="CN72" s="29">
        <f>CN49+360</f>
        <v>207.23144829147355</v>
      </c>
      <c r="CO72" s="29">
        <f>CO49+360</f>
        <v>217.64818328658083</v>
      </c>
      <c r="CP72" s="29">
        <f t="shared" si="174"/>
        <v>62.76270372353374</v>
      </c>
    </row>
    <row r="73" spans="1:94">
      <c r="A73">
        <v>65</v>
      </c>
      <c r="B73" s="5">
        <f t="shared" si="169"/>
        <v>-57.5</v>
      </c>
      <c r="C73" s="5">
        <f t="shared" si="169"/>
        <v>-130.22</v>
      </c>
      <c r="D73" s="5">
        <f t="shared" ref="D73:S73" si="175">D288-D$325</f>
        <v>-67.099999999999994</v>
      </c>
      <c r="E73" s="5">
        <f t="shared" si="175"/>
        <v>-106.56</v>
      </c>
      <c r="F73" s="5">
        <f t="shared" si="175"/>
        <v>-57.169999999999987</v>
      </c>
      <c r="G73" s="5">
        <f t="shared" si="175"/>
        <v>-111.86000000000001</v>
      </c>
      <c r="H73" s="5">
        <f t="shared" si="175"/>
        <v>-62.03</v>
      </c>
      <c r="I73" s="5">
        <f t="shared" si="175"/>
        <v>-123.13</v>
      </c>
      <c r="J73" s="5">
        <f t="shared" si="175"/>
        <v>-92.19</v>
      </c>
      <c r="K73" s="5">
        <f t="shared" si="175"/>
        <v>-121.81</v>
      </c>
      <c r="L73" s="5">
        <f t="shared" si="175"/>
        <v>-108.88999999999999</v>
      </c>
      <c r="M73" s="5">
        <f t="shared" si="175"/>
        <v>-101.07</v>
      </c>
      <c r="N73" s="5">
        <f t="shared" si="175"/>
        <v>-76.94</v>
      </c>
      <c r="O73" s="5">
        <f t="shared" si="175"/>
        <v>-90.78</v>
      </c>
      <c r="P73" s="5">
        <f t="shared" si="175"/>
        <v>-53.629999999999995</v>
      </c>
      <c r="Q73" s="5">
        <f t="shared" si="175"/>
        <v>-111.32</v>
      </c>
      <c r="R73" s="5">
        <f t="shared" si="175"/>
        <v>-86.830000000000013</v>
      </c>
      <c r="S73" s="5">
        <f t="shared" si="175"/>
        <v>-114.18</v>
      </c>
      <c r="V73">
        <v>65</v>
      </c>
      <c r="W73" s="4">
        <f t="shared" si="126"/>
        <v>246.17564378020518</v>
      </c>
      <c r="X73" s="4">
        <f t="shared" si="4"/>
        <v>142.34991534946553</v>
      </c>
      <c r="Y73" s="4">
        <f t="shared" si="128"/>
        <v>237.80169919063695</v>
      </c>
      <c r="Z73" s="4">
        <f t="shared" si="6"/>
        <v>125.9263419622757</v>
      </c>
      <c r="AA73" s="4">
        <f t="shared" si="129"/>
        <v>242.92909300328932</v>
      </c>
      <c r="AB73" s="4">
        <f t="shared" si="8"/>
        <v>125.62272286493396</v>
      </c>
      <c r="AC73" s="4">
        <f t="shared" si="130"/>
        <v>243.26210859678898</v>
      </c>
      <c r="AD73" s="4">
        <f t="shared" si="10"/>
        <v>137.8721066786172</v>
      </c>
      <c r="AE73" s="4">
        <f t="shared" si="137"/>
        <v>232.88031021086454</v>
      </c>
      <c r="AF73" s="4">
        <f t="shared" si="12"/>
        <v>152.76345178084972</v>
      </c>
      <c r="AG73" s="4">
        <f t="shared" si="159"/>
        <v>222.86699377148935</v>
      </c>
      <c r="AH73" s="4">
        <f t="shared" si="13"/>
        <v>148.56707912589516</v>
      </c>
      <c r="AI73" s="4">
        <f t="shared" si="138"/>
        <v>229.71727308215983</v>
      </c>
      <c r="AJ73" s="4">
        <f t="shared" si="15"/>
        <v>118.99904201295068</v>
      </c>
      <c r="AK73" s="4">
        <f t="shared" si="123"/>
        <v>244.27689373535054</v>
      </c>
      <c r="AL73" s="4">
        <f t="shared" si="17"/>
        <v>123.56504076801011</v>
      </c>
      <c r="AM73" s="4">
        <f t="shared" si="133"/>
        <v>232.74824798630522</v>
      </c>
      <c r="AN73" s="4">
        <f t="shared" si="19"/>
        <v>143.44518569823109</v>
      </c>
      <c r="BL73" s="198">
        <v>14</v>
      </c>
      <c r="BM73" s="4">
        <f t="shared" si="140"/>
        <v>-10.222893193420248</v>
      </c>
      <c r="BN73" s="4">
        <f t="shared" si="141"/>
        <v>11.105022303505338</v>
      </c>
      <c r="BO73" s="4">
        <f t="shared" si="142"/>
        <v>-9.4113049946947083</v>
      </c>
      <c r="BP73" s="4">
        <f t="shared" si="143"/>
        <v>10.223402503945104</v>
      </c>
      <c r="BQ73" s="4">
        <f t="shared" si="144"/>
        <v>-8.7640338399076363</v>
      </c>
      <c r="BR73" s="4">
        <f t="shared" si="145"/>
        <v>9.5202785962286018</v>
      </c>
      <c r="BS73" s="4">
        <f t="shared" si="146"/>
        <v>-9.5223670289502884</v>
      </c>
      <c r="BT73" s="4">
        <f t="shared" si="147"/>
        <v>10.344048033947777</v>
      </c>
      <c r="BU73" s="4">
        <f t="shared" si="148"/>
        <v>-9.8787453368453004</v>
      </c>
      <c r="BV73" s="4">
        <f t="shared" si="149"/>
        <v>10.731178074610515</v>
      </c>
      <c r="BW73" s="4">
        <f t="shared" si="150"/>
        <v>-8.6349489528387018</v>
      </c>
      <c r="BX73" s="4">
        <f t="shared" si="151"/>
        <v>9.3800550291009888</v>
      </c>
      <c r="BY73" s="4">
        <f t="shared" si="152"/>
        <v>-6.7555589680939265</v>
      </c>
      <c r="BZ73" s="4">
        <f t="shared" si="153"/>
        <v>7.3384932811010914</v>
      </c>
      <c r="CA73" s="4">
        <f t="shared" si="154"/>
        <v>-9.2987568675633856</v>
      </c>
      <c r="CB73" s="4">
        <f t="shared" si="155"/>
        <v>10.101142646743865</v>
      </c>
      <c r="CC73" s="4">
        <f t="shared" si="156"/>
        <v>-9.9209046968752279</v>
      </c>
      <c r="CD73" s="4">
        <f t="shared" si="157"/>
        <v>10.776975347904457</v>
      </c>
    </row>
    <row r="74" spans="1:94">
      <c r="A74">
        <v>66</v>
      </c>
      <c r="B74" s="5">
        <f t="shared" si="169"/>
        <v>-49.5</v>
      </c>
      <c r="C74" s="5">
        <f t="shared" si="169"/>
        <v>-134.22</v>
      </c>
      <c r="D74" s="5">
        <f t="shared" ref="D74:S74" si="176">D289-D$325</f>
        <v>-61.099999999999994</v>
      </c>
      <c r="E74" s="5">
        <f t="shared" si="176"/>
        <v>-113.56</v>
      </c>
      <c r="F74" s="5">
        <f t="shared" si="176"/>
        <v>-48.169999999999987</v>
      </c>
      <c r="G74" s="5">
        <f t="shared" si="176"/>
        <v>-109.86000000000001</v>
      </c>
      <c r="H74" s="5">
        <f t="shared" si="176"/>
        <v>-53.03</v>
      </c>
      <c r="I74" s="5">
        <f t="shared" si="176"/>
        <v>-125.13</v>
      </c>
      <c r="J74" s="5">
        <f t="shared" si="176"/>
        <v>-83.19</v>
      </c>
      <c r="K74" s="5">
        <f t="shared" si="176"/>
        <v>-124.81</v>
      </c>
      <c r="L74" s="5">
        <f t="shared" si="176"/>
        <v>-99.889999999999986</v>
      </c>
      <c r="M74" s="5">
        <f t="shared" si="176"/>
        <v>-102.07</v>
      </c>
      <c r="N74" s="5">
        <f t="shared" si="176"/>
        <v>-68.94</v>
      </c>
      <c r="O74" s="5">
        <f t="shared" si="176"/>
        <v>-91.78</v>
      </c>
      <c r="P74" s="5">
        <f t="shared" si="176"/>
        <v>-46.629999999999995</v>
      </c>
      <c r="Q74" s="5">
        <f t="shared" si="176"/>
        <v>-114.32</v>
      </c>
      <c r="R74" s="5">
        <f t="shared" si="176"/>
        <v>-80.830000000000013</v>
      </c>
      <c r="S74" s="5">
        <f t="shared" si="176"/>
        <v>-120.18</v>
      </c>
      <c r="V74">
        <v>66</v>
      </c>
      <c r="W74" s="4">
        <f t="shared" si="126"/>
        <v>249.75615195209872</v>
      </c>
      <c r="X74" s="4">
        <f t="shared" ref="X74:X81" si="177">SQRT((B74*B74)+(C74*C74))</f>
        <v>143.05683625748193</v>
      </c>
      <c r="Y74" s="4">
        <f t="shared" si="128"/>
        <v>241.71790166844278</v>
      </c>
      <c r="Z74" s="4">
        <f t="shared" ref="Z74:Z108" si="178">SQRT((D74*D74)+(E74*E74))</f>
        <v>128.95380413155712</v>
      </c>
      <c r="AA74" s="4">
        <f t="shared" si="129"/>
        <v>246.32412817459507</v>
      </c>
      <c r="AB74" s="4">
        <f t="shared" ref="AB74:AB108" si="179">SQRT((F74*F74)+(G74*G74))</f>
        <v>119.95652754227258</v>
      </c>
      <c r="AC74" s="4">
        <f t="shared" si="130"/>
        <v>247.03280567597682</v>
      </c>
      <c r="AD74" s="4">
        <f t="shared" ref="AD74:AD108" si="180">SQRT((H74*H74)+(I74*I74))</f>
        <v>135.90326633307973</v>
      </c>
      <c r="AE74" s="4">
        <f t="shared" si="137"/>
        <v>236.31522969294645</v>
      </c>
      <c r="AF74" s="4">
        <f t="shared" ref="AF74:AF108" si="181">SQRT((J74*J74)+(K74*K74))</f>
        <v>149.99370720133561</v>
      </c>
      <c r="AG74" s="4">
        <f t="shared" si="159"/>
        <v>225.6184390402984</v>
      </c>
      <c r="AH74" s="4">
        <f t="shared" ref="AH74:AH108" si="182">SQRT((L74*L74)+(M74*M74))</f>
        <v>142.81560488966181</v>
      </c>
      <c r="AI74" s="4">
        <f t="shared" si="138"/>
        <v>233.08817423780241</v>
      </c>
      <c r="AJ74" s="4">
        <f t="shared" ref="AJ74:AJ108" si="183">SQRT((N74*N74)+(O74*O74))</f>
        <v>114.78803073491591</v>
      </c>
      <c r="AK74" s="4">
        <f t="shared" si="123"/>
        <v>247.8099372598972</v>
      </c>
      <c r="AL74" s="4">
        <f t="shared" ref="AL74:AL108" si="184">SQRT((P74*P74)+(Q74*Q74))</f>
        <v>123.46424300176953</v>
      </c>
      <c r="AM74" s="4">
        <f t="shared" si="133"/>
        <v>236.07623018838234</v>
      </c>
      <c r="AN74" s="4">
        <f t="shared" ref="AN74:AN108" si="185">SQRT((R74*R74)+(S74*S74))</f>
        <v>144.8334260452331</v>
      </c>
      <c r="BL74" s="198">
        <v>15</v>
      </c>
      <c r="BM74" s="4">
        <f t="shared" si="140"/>
        <v>-13.413583148251039</v>
      </c>
      <c r="BN74" s="4">
        <f t="shared" si="141"/>
        <v>2.238331141810729</v>
      </c>
      <c r="BO74" s="4">
        <f t="shared" si="142"/>
        <v>-12.791144381715233</v>
      </c>
      <c r="BP74" s="4">
        <f t="shared" si="143"/>
        <v>2.1344644822009129</v>
      </c>
      <c r="BQ74" s="4">
        <f t="shared" si="144"/>
        <v>-15.397632968117364</v>
      </c>
      <c r="BR74" s="4">
        <f t="shared" si="145"/>
        <v>2.5694104999231664</v>
      </c>
      <c r="BS74" s="4">
        <f t="shared" si="146"/>
        <v>-12.755179089266232</v>
      </c>
      <c r="BT74" s="4">
        <f t="shared" si="147"/>
        <v>2.128462936363146</v>
      </c>
      <c r="BU74" s="4">
        <f t="shared" si="148"/>
        <v>-11.554721212669667</v>
      </c>
      <c r="BV74" s="4">
        <f t="shared" si="149"/>
        <v>1.9281419468169316</v>
      </c>
      <c r="BW74" s="4">
        <f t="shared" si="150"/>
        <v>-10.855711311567013</v>
      </c>
      <c r="BX74" s="4">
        <f t="shared" si="151"/>
        <v>1.8114978247520446</v>
      </c>
      <c r="BY74" s="4">
        <f t="shared" si="152"/>
        <v>-8.1473498558684181</v>
      </c>
      <c r="BZ74" s="4">
        <f t="shared" si="153"/>
        <v>1.3595522317983497</v>
      </c>
      <c r="CA74" s="4">
        <f t="shared" si="154"/>
        <v>-13.641317519640005</v>
      </c>
      <c r="CB74" s="4">
        <f t="shared" si="155"/>
        <v>2.276333287091878</v>
      </c>
      <c r="CC74" s="4">
        <f t="shared" si="156"/>
        <v>-12.512435233659836</v>
      </c>
      <c r="CD74" s="4">
        <f t="shared" si="157"/>
        <v>2.0879561511528237</v>
      </c>
    </row>
    <row r="75" spans="1:94">
      <c r="A75">
        <v>67</v>
      </c>
      <c r="B75" s="5">
        <f t="shared" si="169"/>
        <v>-41.5</v>
      </c>
      <c r="C75" s="5">
        <f t="shared" si="169"/>
        <v>-137.22</v>
      </c>
      <c r="D75" s="5">
        <f t="shared" ref="D75:S75" si="186">D290-D$325</f>
        <v>-53.099999999999994</v>
      </c>
      <c r="E75" s="5">
        <f t="shared" si="186"/>
        <v>-120.56</v>
      </c>
      <c r="F75" s="5">
        <f t="shared" si="186"/>
        <v>-40.169999999999987</v>
      </c>
      <c r="G75" s="5">
        <f t="shared" si="186"/>
        <v>-109.86000000000001</v>
      </c>
      <c r="H75" s="5">
        <f t="shared" si="186"/>
        <v>-44.03</v>
      </c>
      <c r="I75" s="5">
        <f t="shared" si="186"/>
        <v>-126.13</v>
      </c>
      <c r="J75" s="5">
        <f t="shared" si="186"/>
        <v>-74.19</v>
      </c>
      <c r="K75" s="5">
        <f t="shared" si="186"/>
        <v>-126.81</v>
      </c>
      <c r="L75" s="5">
        <f t="shared" si="186"/>
        <v>-89.889999999999986</v>
      </c>
      <c r="M75" s="5">
        <f t="shared" si="186"/>
        <v>-101.07</v>
      </c>
      <c r="N75" s="5">
        <f t="shared" si="186"/>
        <v>-61.94</v>
      </c>
      <c r="O75" s="5">
        <f t="shared" si="186"/>
        <v>-91.78</v>
      </c>
      <c r="P75" s="5">
        <f t="shared" si="186"/>
        <v>-38.629999999999995</v>
      </c>
      <c r="Q75" s="5">
        <f t="shared" si="186"/>
        <v>-122.32</v>
      </c>
      <c r="R75" s="5">
        <f t="shared" si="186"/>
        <v>-71.830000000000013</v>
      </c>
      <c r="S75" s="5">
        <f t="shared" si="186"/>
        <v>-124.18</v>
      </c>
      <c r="V75">
        <v>67</v>
      </c>
      <c r="W75" s="4">
        <f t="shared" si="126"/>
        <v>253.17289608410067</v>
      </c>
      <c r="X75" s="4">
        <f t="shared" si="177"/>
        <v>143.35821706480587</v>
      </c>
      <c r="Y75" s="4">
        <f t="shared" si="128"/>
        <v>246.22916748401047</v>
      </c>
      <c r="Z75" s="4">
        <f t="shared" si="178"/>
        <v>131.73580986201134</v>
      </c>
      <c r="AA75" s="4">
        <f t="shared" si="129"/>
        <v>249.91520292927027</v>
      </c>
      <c r="AB75" s="4">
        <f t="shared" si="179"/>
        <v>116.97370858445073</v>
      </c>
      <c r="AC75" s="4">
        <f t="shared" si="130"/>
        <v>250.75670832148961</v>
      </c>
      <c r="AD75" s="4">
        <f t="shared" si="180"/>
        <v>133.5942281687349</v>
      </c>
      <c r="AE75" s="4">
        <f t="shared" si="137"/>
        <v>239.67029569307968</v>
      </c>
      <c r="AF75" s="4">
        <f t="shared" si="181"/>
        <v>146.91811392745279</v>
      </c>
      <c r="AG75" s="4">
        <f t="shared" si="159"/>
        <v>228.35063067102774</v>
      </c>
      <c r="AH75" s="4">
        <f t="shared" si="182"/>
        <v>135.26033047423769</v>
      </c>
      <c r="AI75" s="4">
        <f t="shared" si="138"/>
        <v>235.98558229499213</v>
      </c>
      <c r="AJ75" s="4">
        <f t="shared" si="183"/>
        <v>110.72548035569771</v>
      </c>
      <c r="AK75" s="4">
        <f t="shared" si="123"/>
        <v>252.47331075542533</v>
      </c>
      <c r="AL75" s="4">
        <f t="shared" si="184"/>
        <v>128.27493636716409</v>
      </c>
      <c r="AM75" s="4">
        <f t="shared" si="133"/>
        <v>239.95342917661355</v>
      </c>
      <c r="AN75" s="4">
        <f t="shared" si="185"/>
        <v>143.45808203095427</v>
      </c>
      <c r="BL75" s="198">
        <v>16</v>
      </c>
      <c r="BM75" s="4">
        <f t="shared" si="140"/>
        <v>-10.135956457158066</v>
      </c>
      <c r="BN75" s="4">
        <f t="shared" si="141"/>
        <v>-5.4853053261720888</v>
      </c>
      <c r="BO75" s="4">
        <f t="shared" si="142"/>
        <v>-8.2736989714681179</v>
      </c>
      <c r="BP75" s="4">
        <f t="shared" si="143"/>
        <v>-4.4775019730168975</v>
      </c>
      <c r="BQ75" s="4">
        <f t="shared" si="144"/>
        <v>-14.304854996500557</v>
      </c>
      <c r="BR75" s="4">
        <f t="shared" si="145"/>
        <v>-7.7414003931528805</v>
      </c>
      <c r="BS75" s="4">
        <f t="shared" si="146"/>
        <v>-8.449171389461009</v>
      </c>
      <c r="BT75" s="4">
        <f t="shared" si="147"/>
        <v>-4.5724628968410093</v>
      </c>
      <c r="BU75" s="4">
        <f t="shared" si="148"/>
        <v>-9.8412596629486178</v>
      </c>
      <c r="BV75" s="4">
        <f t="shared" si="149"/>
        <v>-5.3258233964977215</v>
      </c>
      <c r="BW75" s="4">
        <f t="shared" si="150"/>
        <v>-10.344095917347698</v>
      </c>
      <c r="BX75" s="4">
        <f t="shared" si="151"/>
        <v>-5.5979447691679685</v>
      </c>
      <c r="BY75" s="4">
        <f t="shared" si="152"/>
        <v>-8.1845092375992419</v>
      </c>
      <c r="BZ75" s="4">
        <f t="shared" si="153"/>
        <v>-4.4292349027804896</v>
      </c>
      <c r="CA75" s="4">
        <f t="shared" si="154"/>
        <v>-10.251630035818094</v>
      </c>
      <c r="CB75" s="4">
        <f t="shared" si="155"/>
        <v>-5.5479047364796532</v>
      </c>
      <c r="CC75" s="4">
        <f t="shared" si="156"/>
        <v>-10.105217146517932</v>
      </c>
      <c r="CD75" s="4">
        <f t="shared" si="157"/>
        <v>-5.4686700431487374</v>
      </c>
      <c r="CH75" t="s">
        <v>538</v>
      </c>
    </row>
    <row r="76" spans="1:94">
      <c r="A76">
        <v>68</v>
      </c>
      <c r="B76" s="5">
        <f t="shared" si="169"/>
        <v>-33.5</v>
      </c>
      <c r="C76" s="5">
        <f t="shared" si="169"/>
        <v>-139.22</v>
      </c>
      <c r="D76" s="5">
        <f t="shared" ref="D76:S76" si="187">D291-D$325</f>
        <v>-46.099999999999994</v>
      </c>
      <c r="E76" s="5">
        <f t="shared" si="187"/>
        <v>-123.56</v>
      </c>
      <c r="F76" s="5">
        <f t="shared" si="187"/>
        <v>-35.169999999999987</v>
      </c>
      <c r="G76" s="5">
        <f t="shared" si="187"/>
        <v>-119.86000000000001</v>
      </c>
      <c r="H76" s="5">
        <f t="shared" si="187"/>
        <v>-36.03</v>
      </c>
      <c r="I76" s="5">
        <f t="shared" si="187"/>
        <v>-127.13</v>
      </c>
      <c r="J76" s="5">
        <f t="shared" si="187"/>
        <v>-65.19</v>
      </c>
      <c r="K76" s="5">
        <f t="shared" si="187"/>
        <v>-126.81</v>
      </c>
      <c r="L76" s="5">
        <f t="shared" si="187"/>
        <v>-80.889999999999986</v>
      </c>
      <c r="M76" s="5">
        <f t="shared" si="187"/>
        <v>-99.07</v>
      </c>
      <c r="N76" s="5">
        <f t="shared" si="187"/>
        <v>-54.94</v>
      </c>
      <c r="O76" s="5">
        <f t="shared" si="187"/>
        <v>-91.78</v>
      </c>
      <c r="P76" s="5">
        <f t="shared" si="187"/>
        <v>-29.629999999999995</v>
      </c>
      <c r="Q76" s="5">
        <f t="shared" si="187"/>
        <v>-127.32</v>
      </c>
      <c r="R76" s="5">
        <f t="shared" si="187"/>
        <v>-63.830000000000013</v>
      </c>
      <c r="S76" s="5">
        <f t="shared" si="187"/>
        <v>-126.18</v>
      </c>
      <c r="V76">
        <v>68</v>
      </c>
      <c r="W76" s="4">
        <f t="shared" si="126"/>
        <v>256.47033903083269</v>
      </c>
      <c r="X76" s="4">
        <f t="shared" si="177"/>
        <v>143.19377919448874</v>
      </c>
      <c r="Y76" s="4">
        <f t="shared" si="128"/>
        <v>249.53955105079012</v>
      </c>
      <c r="Z76" s="4">
        <f t="shared" si="178"/>
        <v>131.87980740052663</v>
      </c>
      <c r="AA76" s="4">
        <f t="shared" si="129"/>
        <v>253.64695758018416</v>
      </c>
      <c r="AB76" s="4">
        <f t="shared" si="179"/>
        <v>124.91336397679794</v>
      </c>
      <c r="AC76" s="4">
        <f t="shared" si="130"/>
        <v>254.17670371777518</v>
      </c>
      <c r="AD76" s="4">
        <f t="shared" si="180"/>
        <v>132.13704174076244</v>
      </c>
      <c r="AE76" s="4">
        <f t="shared" si="137"/>
        <v>242.79338367761113</v>
      </c>
      <c r="AF76" s="4">
        <f t="shared" si="181"/>
        <v>142.58510511270103</v>
      </c>
      <c r="AG76" s="4">
        <f t="shared" si="159"/>
        <v>230.76858926370761</v>
      </c>
      <c r="AH76" s="4">
        <f t="shared" si="182"/>
        <v>127.89862000819241</v>
      </c>
      <c r="AI76" s="4">
        <f t="shared" si="138"/>
        <v>239.09503473006151</v>
      </c>
      <c r="AJ76" s="4">
        <f t="shared" si="183"/>
        <v>106.96715383705411</v>
      </c>
      <c r="AK76" s="4">
        <f t="shared" si="123"/>
        <v>256.89927090841337</v>
      </c>
      <c r="AL76" s="4">
        <f t="shared" si="184"/>
        <v>130.72229840390659</v>
      </c>
      <c r="AM76" s="4">
        <f t="shared" si="133"/>
        <v>243.16676471082826</v>
      </c>
      <c r="AN76" s="4">
        <f t="shared" si="185"/>
        <v>141.40601578433643</v>
      </c>
      <c r="BL76" s="198">
        <v>17</v>
      </c>
      <c r="BM76" s="4">
        <f t="shared" si="140"/>
        <v>-5.1137089349226166</v>
      </c>
      <c r="BN76" s="4">
        <f t="shared" si="141"/>
        <v>-11.658082107670142</v>
      </c>
      <c r="BO76" s="4">
        <f t="shared" si="142"/>
        <v>-4.6501713521786749</v>
      </c>
      <c r="BP76" s="4">
        <f t="shared" si="143"/>
        <v>-10.601322861418364</v>
      </c>
      <c r="BQ76" s="4">
        <f t="shared" si="144"/>
        <v>-5.5048010454650127</v>
      </c>
      <c r="BR76" s="4">
        <f t="shared" si="145"/>
        <v>-12.549682312998266</v>
      </c>
      <c r="BS76" s="4">
        <f t="shared" si="146"/>
        <v>-5.4501300318285093</v>
      </c>
      <c r="BT76" s="4">
        <f t="shared" si="147"/>
        <v>-12.425044956043658</v>
      </c>
      <c r="BU76" s="4">
        <f t="shared" si="148"/>
        <v>-5.8023018537013709</v>
      </c>
      <c r="BV76" s="4">
        <f t="shared" si="149"/>
        <v>-13.227915840493742</v>
      </c>
      <c r="BW76" s="4">
        <f t="shared" si="150"/>
        <v>-5.6297866314404246</v>
      </c>
      <c r="BX76" s="4">
        <f t="shared" si="151"/>
        <v>-12.83462074850949</v>
      </c>
      <c r="BY76" s="4">
        <f t="shared" si="152"/>
        <v>-4.6709723303222805</v>
      </c>
      <c r="BZ76" s="4">
        <f t="shared" si="153"/>
        <v>-10.648744315045089</v>
      </c>
      <c r="CA76" s="4">
        <f t="shared" si="154"/>
        <v>-4.6695920536030737</v>
      </c>
      <c r="CB76" s="4">
        <f t="shared" si="155"/>
        <v>-10.645597601079043</v>
      </c>
      <c r="CC76" s="4">
        <f t="shared" si="156"/>
        <v>-5.6774133220776006</v>
      </c>
      <c r="CD76" s="4">
        <f t="shared" si="157"/>
        <v>-12.943198666617613</v>
      </c>
      <c r="CH76">
        <v>1</v>
      </c>
      <c r="CI76">
        <v>2</v>
      </c>
      <c r="CJ76">
        <v>3</v>
      </c>
      <c r="CK76">
        <v>4</v>
      </c>
      <c r="CL76">
        <v>5</v>
      </c>
      <c r="CM76">
        <v>6</v>
      </c>
      <c r="CN76">
        <v>7</v>
      </c>
      <c r="CO76">
        <v>8</v>
      </c>
      <c r="CP76">
        <v>9</v>
      </c>
    </row>
    <row r="77" spans="1:94">
      <c r="A77">
        <v>69</v>
      </c>
      <c r="B77" s="5">
        <f t="shared" si="169"/>
        <v>-25.5</v>
      </c>
      <c r="C77" s="5">
        <f t="shared" si="169"/>
        <v>-141.22</v>
      </c>
      <c r="D77" s="5">
        <f t="shared" ref="D77:S77" si="188">D292-D$325</f>
        <v>-38.099999999999994</v>
      </c>
      <c r="E77" s="5">
        <f t="shared" si="188"/>
        <v>-126.56</v>
      </c>
      <c r="F77" s="5">
        <f t="shared" si="188"/>
        <v>-29.169999999999987</v>
      </c>
      <c r="G77" s="5">
        <f t="shared" si="188"/>
        <v>-128.86000000000001</v>
      </c>
      <c r="H77" s="5">
        <f t="shared" si="188"/>
        <v>-27.03</v>
      </c>
      <c r="I77" s="5">
        <f t="shared" si="188"/>
        <v>-127.13</v>
      </c>
      <c r="J77" s="5">
        <f t="shared" si="188"/>
        <v>-56.19</v>
      </c>
      <c r="K77" s="5">
        <f t="shared" si="188"/>
        <v>-127.81</v>
      </c>
      <c r="L77" s="5">
        <f t="shared" si="188"/>
        <v>-72.889999999999986</v>
      </c>
      <c r="M77" s="5">
        <f t="shared" si="188"/>
        <v>-100.07</v>
      </c>
      <c r="N77" s="5">
        <f t="shared" si="188"/>
        <v>-46.94</v>
      </c>
      <c r="O77" s="5">
        <f t="shared" si="188"/>
        <v>-88.78</v>
      </c>
      <c r="P77" s="5">
        <f t="shared" si="188"/>
        <v>-19.629999999999995</v>
      </c>
      <c r="Q77" s="5">
        <f t="shared" si="188"/>
        <v>-130.32</v>
      </c>
      <c r="R77" s="5">
        <f t="shared" si="188"/>
        <v>-54.830000000000013</v>
      </c>
      <c r="S77" s="5">
        <f t="shared" si="188"/>
        <v>-127.18</v>
      </c>
      <c r="V77">
        <v>69</v>
      </c>
      <c r="W77" s="4">
        <f t="shared" si="126"/>
        <v>259.76443324482767</v>
      </c>
      <c r="X77" s="4">
        <f t="shared" si="177"/>
        <v>143.5037922843853</v>
      </c>
      <c r="Y77" s="4">
        <f t="shared" si="128"/>
        <v>253.24594715241966</v>
      </c>
      <c r="Z77" s="4">
        <f t="shared" si="178"/>
        <v>132.17050957002473</v>
      </c>
      <c r="AA77" s="4">
        <f t="shared" si="129"/>
        <v>257.24494174326281</v>
      </c>
      <c r="AB77" s="4">
        <f t="shared" si="179"/>
        <v>132.12035611517251</v>
      </c>
      <c r="AC77" s="4">
        <f t="shared" si="130"/>
        <v>257.99668652889574</v>
      </c>
      <c r="AD77" s="4">
        <f t="shared" si="180"/>
        <v>129.97175770143298</v>
      </c>
      <c r="AE77" s="4">
        <f t="shared" si="137"/>
        <v>246.26793461185119</v>
      </c>
      <c r="AF77" s="4">
        <f t="shared" si="181"/>
        <v>139.61630348924155</v>
      </c>
      <c r="AG77" s="4">
        <f t="shared" si="159"/>
        <v>233.93077483344564</v>
      </c>
      <c r="AH77" s="4">
        <f t="shared" si="182"/>
        <v>123.80208802762574</v>
      </c>
      <c r="AI77" s="4">
        <f t="shared" si="138"/>
        <v>242.13357588523917</v>
      </c>
      <c r="AJ77" s="4">
        <f t="shared" si="183"/>
        <v>100.42535536407128</v>
      </c>
      <c r="AK77" s="4">
        <f t="shared" si="123"/>
        <v>261.43397928965283</v>
      </c>
      <c r="AL77" s="4">
        <f t="shared" si="184"/>
        <v>131.79013354572487</v>
      </c>
      <c r="AM77" s="4">
        <f t="shared" si="133"/>
        <v>246.67809948996614</v>
      </c>
      <c r="AN77" s="4">
        <f t="shared" si="185"/>
        <v>138.4957808021602</v>
      </c>
      <c r="BL77" s="198">
        <v>18</v>
      </c>
      <c r="BM77" s="4">
        <f t="shared" si="140"/>
        <v>3.5839628079011954</v>
      </c>
      <c r="BN77" s="4">
        <f t="shared" si="141"/>
        <v>-14.152749067010081</v>
      </c>
      <c r="BO77" s="4">
        <f t="shared" si="142"/>
        <v>3.4393627293132023</v>
      </c>
      <c r="BP77" s="4">
        <f t="shared" si="143"/>
        <v>-13.581736269998316</v>
      </c>
      <c r="BQ77" s="4">
        <f t="shared" si="144"/>
        <v>3.2052624105162528</v>
      </c>
      <c r="BR77" s="4">
        <f t="shared" si="145"/>
        <v>-12.657295017110284</v>
      </c>
      <c r="BS77" s="4">
        <f t="shared" si="146"/>
        <v>3.5980582640021064</v>
      </c>
      <c r="BT77" s="4">
        <f t="shared" si="147"/>
        <v>-14.208410764375204</v>
      </c>
      <c r="BU77" s="4">
        <f t="shared" si="148"/>
        <v>3.939565660413332</v>
      </c>
      <c r="BV77" s="4">
        <f t="shared" si="149"/>
        <v>-15.556992974905013</v>
      </c>
      <c r="BW77" s="4">
        <f t="shared" si="150"/>
        <v>3.9464313018112098</v>
      </c>
      <c r="BX77" s="4">
        <f t="shared" si="151"/>
        <v>-15.58410477965757</v>
      </c>
      <c r="BY77" s="4">
        <f t="shared" si="152"/>
        <v>3.2259756844987209</v>
      </c>
      <c r="BZ77" s="4">
        <f t="shared" si="153"/>
        <v>-12.739089886293586</v>
      </c>
      <c r="CA77" s="4">
        <f t="shared" si="154"/>
        <v>3.6693270938681448</v>
      </c>
      <c r="CB77" s="4">
        <f t="shared" si="155"/>
        <v>-14.48984500894097</v>
      </c>
      <c r="CC77" s="4">
        <f t="shared" si="156"/>
        <v>3.968620754391663</v>
      </c>
      <c r="CD77" s="4">
        <f t="shared" si="157"/>
        <v>-15.671728946296</v>
      </c>
    </row>
    <row r="78" spans="1:94">
      <c r="A78">
        <v>70</v>
      </c>
      <c r="B78" s="5">
        <f t="shared" si="169"/>
        <v>-17.5</v>
      </c>
      <c r="C78" s="5">
        <f t="shared" si="169"/>
        <v>-140.22</v>
      </c>
      <c r="D78" s="5">
        <f t="shared" ref="D78:S78" si="189">D293-D$325</f>
        <v>-30.099999999999994</v>
      </c>
      <c r="E78" s="5">
        <f t="shared" si="189"/>
        <v>-129.56</v>
      </c>
      <c r="F78" s="5">
        <f t="shared" si="189"/>
        <v>-20.169999999999987</v>
      </c>
      <c r="G78" s="5">
        <f t="shared" si="189"/>
        <v>-136.86000000000001</v>
      </c>
      <c r="H78" s="5">
        <f t="shared" si="189"/>
        <v>-18.03</v>
      </c>
      <c r="I78" s="5">
        <f t="shared" si="189"/>
        <v>-125.13</v>
      </c>
      <c r="J78" s="5">
        <f t="shared" si="189"/>
        <v>-47.19</v>
      </c>
      <c r="K78" s="5">
        <f t="shared" si="189"/>
        <v>-126.81</v>
      </c>
      <c r="L78" s="5">
        <f t="shared" si="189"/>
        <v>-62.889999999999986</v>
      </c>
      <c r="M78" s="5">
        <f t="shared" si="189"/>
        <v>-105.07</v>
      </c>
      <c r="N78" s="5">
        <f t="shared" si="189"/>
        <v>-40.94</v>
      </c>
      <c r="O78" s="5">
        <f t="shared" si="189"/>
        <v>-86.78</v>
      </c>
      <c r="P78" s="5">
        <f t="shared" si="189"/>
        <v>-10.629999999999995</v>
      </c>
      <c r="Q78" s="5">
        <f t="shared" si="189"/>
        <v>-133.32</v>
      </c>
      <c r="R78" s="5">
        <f t="shared" si="189"/>
        <v>-46.830000000000013</v>
      </c>
      <c r="S78" s="5">
        <f t="shared" si="189"/>
        <v>-125.18</v>
      </c>
      <c r="V78">
        <v>70</v>
      </c>
      <c r="W78" s="4">
        <f t="shared" si="126"/>
        <v>262.8860479132826</v>
      </c>
      <c r="X78" s="4">
        <f t="shared" si="177"/>
        <v>141.3078143628299</v>
      </c>
      <c r="Y78" s="4">
        <f t="shared" si="128"/>
        <v>256.92079145496319</v>
      </c>
      <c r="Z78" s="4">
        <f t="shared" si="178"/>
        <v>133.01053943203146</v>
      </c>
      <c r="AA78" s="4">
        <f t="shared" si="129"/>
        <v>261.6162770762981</v>
      </c>
      <c r="AB78" s="4">
        <f t="shared" si="179"/>
        <v>138.33831175780628</v>
      </c>
      <c r="AC78" s="4">
        <f t="shared" si="130"/>
        <v>261.80067665588052</v>
      </c>
      <c r="AD78" s="4">
        <f t="shared" si="180"/>
        <v>126.42229945701825</v>
      </c>
      <c r="AE78" s="4">
        <f t="shared" si="137"/>
        <v>249.58817896296478</v>
      </c>
      <c r="AF78" s="4">
        <f t="shared" si="181"/>
        <v>135.30584688031777</v>
      </c>
      <c r="AG78" s="4">
        <f t="shared" si="159"/>
        <v>239.09722884086483</v>
      </c>
      <c r="AH78" s="4">
        <f t="shared" si="182"/>
        <v>122.45348912954664</v>
      </c>
      <c r="AI78" s="4">
        <f t="shared" si="138"/>
        <v>244.74357586006892</v>
      </c>
      <c r="AJ78" s="4">
        <f t="shared" si="183"/>
        <v>95.952342337224877</v>
      </c>
      <c r="AK78" s="4">
        <f t="shared" si="123"/>
        <v>265.44128127137878</v>
      </c>
      <c r="AL78" s="4">
        <f t="shared" si="184"/>
        <v>133.74310935521126</v>
      </c>
      <c r="AM78" s="4">
        <f t="shared" si="133"/>
        <v>249.48911183109806</v>
      </c>
      <c r="AN78" s="4">
        <f t="shared" si="185"/>
        <v>133.65283872780256</v>
      </c>
      <c r="BL78" s="198">
        <v>19</v>
      </c>
      <c r="BM78" s="4">
        <f t="shared" si="140"/>
        <v>11.854442970318253</v>
      </c>
      <c r="BN78" s="4">
        <f t="shared" si="141"/>
        <v>-9.2266833187838966</v>
      </c>
      <c r="BO78" s="4">
        <f t="shared" si="142"/>
        <v>11.914782523334532</v>
      </c>
      <c r="BP78" s="4">
        <f t="shared" si="143"/>
        <v>-9.2736474780170344</v>
      </c>
      <c r="BQ78" s="4">
        <f t="shared" si="144"/>
        <v>11.981308448884528</v>
      </c>
      <c r="BR78" s="4">
        <f t="shared" si="145"/>
        <v>-9.3254266842670219</v>
      </c>
      <c r="BS78" s="4">
        <f t="shared" si="146"/>
        <v>11.75120360518677</v>
      </c>
      <c r="BT78" s="4">
        <f t="shared" si="147"/>
        <v>-9.1463288955110738</v>
      </c>
      <c r="BU78" s="4">
        <f t="shared" si="148"/>
        <v>13.077750444988235</v>
      </c>
      <c r="BV78" s="4">
        <f t="shared" si="149"/>
        <v>-10.178821744734599</v>
      </c>
      <c r="BW78" s="4">
        <f t="shared" si="150"/>
        <v>14.134821789085365</v>
      </c>
      <c r="BX78" s="4">
        <f t="shared" si="151"/>
        <v>-11.001573396732601</v>
      </c>
      <c r="BY78" s="4">
        <f t="shared" si="152"/>
        <v>11.228042584492938</v>
      </c>
      <c r="BZ78" s="4">
        <f t="shared" si="153"/>
        <v>-8.7391363285756292</v>
      </c>
      <c r="CA78" s="4">
        <f t="shared" si="154"/>
        <v>13.366948620911408</v>
      </c>
      <c r="CB78" s="4">
        <f t="shared" si="155"/>
        <v>-10.403913720147884</v>
      </c>
      <c r="CC78" s="4">
        <f t="shared" si="156"/>
        <v>13.080389457885751</v>
      </c>
      <c r="CD78" s="4">
        <f t="shared" si="157"/>
        <v>-10.180875770920437</v>
      </c>
      <c r="CG78" s="153" t="s">
        <v>148</v>
      </c>
      <c r="CH78" s="29">
        <f>RADIANS(CH55)</f>
        <v>3.8973966001636167</v>
      </c>
      <c r="CI78" s="29">
        <f t="shared" ref="CI78:CP78" si="190">RADIANS(CI55)</f>
        <v>5.6812619431098446</v>
      </c>
      <c r="CJ78" s="29">
        <f t="shared" si="190"/>
        <v>0.14699744464207923</v>
      </c>
      <c r="CK78" s="29">
        <f t="shared" si="190"/>
        <v>3.7701939363303016</v>
      </c>
      <c r="CL78" s="29">
        <f t="shared" si="190"/>
        <v>2.293731514651137</v>
      </c>
      <c r="CM78" s="29">
        <f t="shared" si="190"/>
        <v>3.3266376473106378</v>
      </c>
      <c r="CN78" s="29">
        <f t="shared" si="190"/>
        <v>5.7306136759978488</v>
      </c>
      <c r="CO78" s="29">
        <f t="shared" si="190"/>
        <v>4.8648708474324822</v>
      </c>
      <c r="CP78" s="29">
        <f t="shared" si="190"/>
        <v>1.5816331640992505</v>
      </c>
    </row>
    <row r="79" spans="1:94">
      <c r="A79">
        <v>71</v>
      </c>
      <c r="B79" s="5">
        <f t="shared" si="169"/>
        <v>-9.5</v>
      </c>
      <c r="C79" s="5">
        <f t="shared" si="169"/>
        <v>-139.22</v>
      </c>
      <c r="D79" s="5">
        <f t="shared" ref="D79:S79" si="191">D294-D$325</f>
        <v>-22.099999999999994</v>
      </c>
      <c r="E79" s="5">
        <f t="shared" si="191"/>
        <v>-126.56</v>
      </c>
      <c r="F79" s="5">
        <f t="shared" si="191"/>
        <v>-11.169999999999987</v>
      </c>
      <c r="G79" s="5">
        <f t="shared" si="191"/>
        <v>-141.86000000000001</v>
      </c>
      <c r="H79" s="5">
        <f t="shared" si="191"/>
        <v>-10.030000000000001</v>
      </c>
      <c r="I79" s="5">
        <f t="shared" si="191"/>
        <v>-122.13</v>
      </c>
      <c r="J79" s="5">
        <f t="shared" si="191"/>
        <v>-38.19</v>
      </c>
      <c r="K79" s="5">
        <f t="shared" si="191"/>
        <v>-123.81</v>
      </c>
      <c r="L79" s="5">
        <f t="shared" si="191"/>
        <v>-53.889999999999986</v>
      </c>
      <c r="M79" s="5">
        <f t="shared" si="191"/>
        <v>-108.07</v>
      </c>
      <c r="N79" s="5">
        <f t="shared" si="191"/>
        <v>-32.94</v>
      </c>
      <c r="O79" s="5">
        <f t="shared" si="191"/>
        <v>-85.78</v>
      </c>
      <c r="P79" s="5">
        <f t="shared" si="191"/>
        <v>-0.62999999999999545</v>
      </c>
      <c r="Q79" s="5">
        <f t="shared" si="191"/>
        <v>-133.32</v>
      </c>
      <c r="R79" s="5">
        <f t="shared" si="191"/>
        <v>-38.830000000000013</v>
      </c>
      <c r="S79" s="5">
        <f t="shared" si="191"/>
        <v>-123.18</v>
      </c>
      <c r="V79">
        <v>71</v>
      </c>
      <c r="W79" s="4">
        <f t="shared" si="126"/>
        <v>266.09634083752729</v>
      </c>
      <c r="X79" s="4">
        <f t="shared" si="177"/>
        <v>139.54375084538898</v>
      </c>
      <c r="Y79" s="4">
        <f t="shared" si="128"/>
        <v>260.09484051656017</v>
      </c>
      <c r="Z79" s="4">
        <f t="shared" si="178"/>
        <v>128.47506995522517</v>
      </c>
      <c r="AA79" s="4">
        <f t="shared" si="129"/>
        <v>265.49784211433166</v>
      </c>
      <c r="AB79" s="4">
        <f t="shared" si="179"/>
        <v>142.29908116358308</v>
      </c>
      <c r="AC79" s="4">
        <f t="shared" si="130"/>
        <v>265.30508572074899</v>
      </c>
      <c r="AD79" s="4">
        <f t="shared" si="180"/>
        <v>122.54116777638443</v>
      </c>
      <c r="AE79" s="4">
        <f t="shared" si="137"/>
        <v>252.85728113294135</v>
      </c>
      <c r="AF79" s="4">
        <f t="shared" si="181"/>
        <v>129.56616919551183</v>
      </c>
      <c r="AG79" s="4">
        <f t="shared" si="159"/>
        <v>243.49648187358568</v>
      </c>
      <c r="AH79" s="4">
        <f t="shared" si="182"/>
        <v>120.76115683447223</v>
      </c>
      <c r="AI79" s="4">
        <f t="shared" si="138"/>
        <v>248.99293115985347</v>
      </c>
      <c r="AJ79" s="4">
        <f t="shared" si="183"/>
        <v>91.887169942272138</v>
      </c>
      <c r="AK79" s="4">
        <f t="shared" si="123"/>
        <v>269.72925238209837</v>
      </c>
      <c r="AL79" s="4">
        <f t="shared" si="184"/>
        <v>133.32148851554277</v>
      </c>
      <c r="AM79" s="4">
        <f t="shared" si="133"/>
        <v>252.50359827921829</v>
      </c>
      <c r="AN79" s="4">
        <f t="shared" si="185"/>
        <v>129.15526044261614</v>
      </c>
      <c r="CG79" s="153" t="s">
        <v>149</v>
      </c>
      <c r="CH79" s="29">
        <f t="shared" ref="CH79:CP95" si="192">RADIANS(CH56)</f>
        <v>2.6568716222363267</v>
      </c>
      <c r="CI79" s="29">
        <f t="shared" si="192"/>
        <v>6.1453071003806423</v>
      </c>
      <c r="CJ79" s="29">
        <f t="shared" si="192"/>
        <v>5.8504581168941527</v>
      </c>
      <c r="CK79" s="29">
        <f t="shared" si="192"/>
        <v>0.44100482829234328</v>
      </c>
      <c r="CL79" s="29">
        <f t="shared" si="192"/>
        <v>3.2042697711921742</v>
      </c>
      <c r="CM79" s="29">
        <f t="shared" si="192"/>
        <v>1.8749991803118464</v>
      </c>
      <c r="CN79" s="29">
        <f t="shared" si="192"/>
        <v>5.3923368398746918</v>
      </c>
      <c r="CO79" s="29">
        <f t="shared" si="192"/>
        <v>4.9492053261144227</v>
      </c>
      <c r="CP79" s="29">
        <f t="shared" si="192"/>
        <v>6.0127850932741618</v>
      </c>
    </row>
    <row r="80" spans="1:94">
      <c r="A80">
        <v>72</v>
      </c>
      <c r="B80" s="5">
        <f t="shared" si="169"/>
        <v>-1.5</v>
      </c>
      <c r="C80" s="5">
        <f t="shared" si="169"/>
        <v>-137.22</v>
      </c>
      <c r="D80" s="5">
        <f t="shared" ref="D80:S80" si="193">D295-D$325</f>
        <v>-12.099999999999994</v>
      </c>
      <c r="E80" s="5">
        <f t="shared" si="193"/>
        <v>-128.56</v>
      </c>
      <c r="F80" s="5">
        <f t="shared" si="193"/>
        <v>-2.1699999999999875</v>
      </c>
      <c r="G80" s="5">
        <f t="shared" si="193"/>
        <v>-146.86000000000001</v>
      </c>
      <c r="H80" s="5">
        <f t="shared" si="193"/>
        <v>-1.0300000000000011</v>
      </c>
      <c r="I80" s="5">
        <f t="shared" si="193"/>
        <v>-123.13</v>
      </c>
      <c r="J80" s="5">
        <f t="shared" si="193"/>
        <v>-29.189999999999998</v>
      </c>
      <c r="K80" s="5">
        <f t="shared" si="193"/>
        <v>-121.81</v>
      </c>
      <c r="L80" s="5">
        <f t="shared" si="193"/>
        <v>-44.889999999999986</v>
      </c>
      <c r="M80" s="5">
        <f t="shared" si="193"/>
        <v>-110.07</v>
      </c>
      <c r="N80" s="5">
        <f t="shared" si="193"/>
        <v>-25.939999999999998</v>
      </c>
      <c r="O80" s="5">
        <f t="shared" si="193"/>
        <v>-83.78</v>
      </c>
      <c r="P80" s="5">
        <f t="shared" si="193"/>
        <v>8.3700000000000045</v>
      </c>
      <c r="Q80" s="5">
        <f t="shared" si="193"/>
        <v>-132.32</v>
      </c>
      <c r="R80" s="5">
        <f t="shared" si="193"/>
        <v>-29.830000000000013</v>
      </c>
      <c r="S80" s="5">
        <f t="shared" si="193"/>
        <v>-120.18</v>
      </c>
      <c r="V80">
        <v>72</v>
      </c>
      <c r="W80" s="4">
        <f t="shared" si="126"/>
        <v>269.37370466220978</v>
      </c>
      <c r="X80" s="4">
        <f t="shared" si="177"/>
        <v>137.2281982684317</v>
      </c>
      <c r="Y80" s="4">
        <f t="shared" si="128"/>
        <v>264.62319062837048</v>
      </c>
      <c r="Z80" s="4">
        <f t="shared" si="178"/>
        <v>129.12816733772689</v>
      </c>
      <c r="AA80" s="4">
        <f t="shared" si="129"/>
        <v>269.15346047737802</v>
      </c>
      <c r="AB80" s="4">
        <f t="shared" si="179"/>
        <v>146.87603106021078</v>
      </c>
      <c r="AC80" s="4">
        <f t="shared" si="130"/>
        <v>269.5207238168806</v>
      </c>
      <c r="AD80" s="4">
        <f t="shared" si="180"/>
        <v>123.13430797304218</v>
      </c>
      <c r="AE80" s="4">
        <f t="shared" si="137"/>
        <v>256.5240153560901</v>
      </c>
      <c r="AF80" s="4">
        <f t="shared" si="181"/>
        <v>125.25866117758085</v>
      </c>
      <c r="AG80" s="4">
        <f t="shared" si="159"/>
        <v>247.81282343791685</v>
      </c>
      <c r="AH80" s="4">
        <f t="shared" si="182"/>
        <v>118.87185116754932</v>
      </c>
      <c r="AI80" s="4">
        <f t="shared" si="138"/>
        <v>252.79640673998995</v>
      </c>
      <c r="AJ80" s="4">
        <f t="shared" si="183"/>
        <v>87.703888169225436</v>
      </c>
      <c r="AK80" s="4">
        <f t="shared" si="123"/>
        <v>273.61946477311972</v>
      </c>
      <c r="AL80" s="4">
        <f t="shared" si="184"/>
        <v>132.58446100505142</v>
      </c>
      <c r="AM80" s="4">
        <f t="shared" si="133"/>
        <v>256.06026877137947</v>
      </c>
      <c r="AN80" s="4">
        <f t="shared" si="185"/>
        <v>123.82673903483044</v>
      </c>
      <c r="BL80" s="153" t="s">
        <v>50</v>
      </c>
      <c r="BM80" s="4">
        <f>SUM(BM60:BM78)</f>
        <v>6.0211738175706708</v>
      </c>
      <c r="BN80" s="4">
        <f>SUM(BN60:BN78)</f>
        <v>-4.1363303344915696</v>
      </c>
      <c r="BO80" s="4">
        <f t="shared" ref="BO80:CD80" si="194">SUM(BO60:BO78)</f>
        <v>13.866439094734622</v>
      </c>
      <c r="BP80" s="4">
        <f t="shared" si="194"/>
        <v>-1.924087796954991</v>
      </c>
      <c r="BQ80" s="4">
        <f t="shared" si="194"/>
        <v>2.2302043720441205</v>
      </c>
      <c r="BR80" s="4">
        <f t="shared" si="194"/>
        <v>-3.2856896998435499</v>
      </c>
      <c r="BS80" s="4">
        <f t="shared" si="194"/>
        <v>13.391068693942849</v>
      </c>
      <c r="BT80" s="4">
        <f t="shared" si="194"/>
        <v>0.23148663013255089</v>
      </c>
      <c r="BU80" s="4">
        <f t="shared" si="194"/>
        <v>21.524326878202785</v>
      </c>
      <c r="BV80" s="4">
        <f t="shared" si="194"/>
        <v>-5.6215769277939796</v>
      </c>
      <c r="BW80" s="4">
        <f t="shared" si="194"/>
        <v>22.59062507568963</v>
      </c>
      <c r="BX80" s="4">
        <f t="shared" si="194"/>
        <v>-6.6623068455491747</v>
      </c>
      <c r="BY80" s="4">
        <f t="shared" si="194"/>
        <v>24.48604834066132</v>
      </c>
      <c r="BZ80" s="4">
        <f t="shared" si="194"/>
        <v>-5.3158437732222783</v>
      </c>
      <c r="CA80" s="4">
        <f t="shared" si="194"/>
        <v>17.378136361261731</v>
      </c>
      <c r="CB80" s="4">
        <f t="shared" si="194"/>
        <v>-2.3676594172906658</v>
      </c>
      <c r="CC80" s="4">
        <f t="shared" si="194"/>
        <v>14.414810081121686</v>
      </c>
      <c r="CD80" s="4">
        <f t="shared" si="194"/>
        <v>-2.8100712721188259</v>
      </c>
      <c r="CG80" s="153" t="s">
        <v>150</v>
      </c>
      <c r="CH80" s="29">
        <f t="shared" si="192"/>
        <v>2.505360300466684</v>
      </c>
      <c r="CI80" s="29">
        <f t="shared" si="192"/>
        <v>5.3087192350351788</v>
      </c>
      <c r="CJ80" s="29">
        <f t="shared" si="192"/>
        <v>1.1449794867915406</v>
      </c>
      <c r="CK80" s="29">
        <f t="shared" si="192"/>
        <v>0.18558912041696704</v>
      </c>
      <c r="CL80" s="29">
        <f t="shared" si="192"/>
        <v>0.65523664526143865</v>
      </c>
      <c r="CM80" s="29">
        <f t="shared" si="192"/>
        <v>4.1657813896430058</v>
      </c>
      <c r="CN80" s="29">
        <f t="shared" si="192"/>
        <v>3.2005195422974868</v>
      </c>
      <c r="CO80" s="29">
        <f t="shared" si="192"/>
        <v>3.5839523171617005</v>
      </c>
      <c r="CP80" s="29">
        <f t="shared" si="192"/>
        <v>4.9019241608995312</v>
      </c>
    </row>
    <row r="81" spans="1:94">
      <c r="A81">
        <v>73</v>
      </c>
      <c r="B81" s="5">
        <f t="shared" si="169"/>
        <v>6.5</v>
      </c>
      <c r="C81" s="5">
        <f t="shared" si="169"/>
        <v>-133.22</v>
      </c>
      <c r="D81" s="5">
        <f t="shared" ref="D81:S81" si="195">D296-D$325</f>
        <v>-4.0999999999999943</v>
      </c>
      <c r="E81" s="5">
        <f t="shared" si="195"/>
        <v>-124.56</v>
      </c>
      <c r="F81" s="5">
        <f t="shared" si="195"/>
        <v>7.8300000000000125</v>
      </c>
      <c r="G81" s="5">
        <f t="shared" si="195"/>
        <v>-148.86000000000001</v>
      </c>
      <c r="H81" s="5">
        <f t="shared" si="195"/>
        <v>5.9699999999999989</v>
      </c>
      <c r="I81" s="5">
        <f t="shared" si="195"/>
        <v>-119.13</v>
      </c>
      <c r="J81" s="5">
        <f t="shared" si="195"/>
        <v>-20.189999999999998</v>
      </c>
      <c r="K81" s="5">
        <f t="shared" si="195"/>
        <v>-118.81</v>
      </c>
      <c r="L81" s="5">
        <f t="shared" si="195"/>
        <v>-35.889999999999986</v>
      </c>
      <c r="M81" s="5">
        <f t="shared" si="195"/>
        <v>-109.07</v>
      </c>
      <c r="N81" s="5">
        <f t="shared" si="195"/>
        <v>-18.939999999999998</v>
      </c>
      <c r="O81" s="5">
        <f t="shared" si="195"/>
        <v>-82.78</v>
      </c>
      <c r="P81" s="5">
        <f t="shared" si="195"/>
        <v>13.370000000000005</v>
      </c>
      <c r="Q81" s="5">
        <f t="shared" si="195"/>
        <v>-130.32</v>
      </c>
      <c r="R81" s="5">
        <f t="shared" si="195"/>
        <v>-21.830000000000013</v>
      </c>
      <c r="S81" s="5">
        <f t="shared" si="195"/>
        <v>-119.18</v>
      </c>
      <c r="V81">
        <v>73</v>
      </c>
      <c r="W81" s="4">
        <f t="shared" si="126"/>
        <v>272.79333026237316</v>
      </c>
      <c r="X81" s="4">
        <f t="shared" si="177"/>
        <v>133.37847802400506</v>
      </c>
      <c r="Y81" s="4">
        <f t="shared" si="128"/>
        <v>268.11474059030263</v>
      </c>
      <c r="Z81" s="4">
        <f t="shared" si="178"/>
        <v>124.627459253569</v>
      </c>
      <c r="AA81" s="4">
        <f t="shared" si="129"/>
        <v>273.01096934090174</v>
      </c>
      <c r="AB81" s="4">
        <f t="shared" si="179"/>
        <v>149.06578581284174</v>
      </c>
      <c r="AC81" s="4">
        <f t="shared" si="130"/>
        <v>272.8688818461826</v>
      </c>
      <c r="AD81" s="4">
        <f t="shared" si="180"/>
        <v>119.27949446572953</v>
      </c>
      <c r="AE81" s="4">
        <f t="shared" si="137"/>
        <v>260.35556372513935</v>
      </c>
      <c r="AF81" s="4">
        <f t="shared" si="181"/>
        <v>120.51328640444588</v>
      </c>
      <c r="AG81" s="4">
        <f t="shared" si="159"/>
        <v>251.78596468251908</v>
      </c>
      <c r="AH81" s="4">
        <f t="shared" si="182"/>
        <v>114.82315533027298</v>
      </c>
      <c r="AI81" s="4">
        <f t="shared" si="138"/>
        <v>257.11259521097816</v>
      </c>
      <c r="AJ81" s="4">
        <f t="shared" si="183"/>
        <v>84.919090904224831</v>
      </c>
      <c r="AK81" s="4">
        <f t="shared" si="123"/>
        <v>275.85768695650751</v>
      </c>
      <c r="AL81" s="4">
        <f t="shared" si="184"/>
        <v>131.00404306738017</v>
      </c>
      <c r="AM81" s="4">
        <f t="shared" si="133"/>
        <v>259.62028975043222</v>
      </c>
      <c r="AN81" s="4">
        <f t="shared" si="185"/>
        <v>121.1627884294514</v>
      </c>
      <c r="CG81" s="153" t="s">
        <v>151</v>
      </c>
      <c r="CH81" s="29">
        <f t="shared" si="192"/>
        <v>2.4533334608466921</v>
      </c>
      <c r="CI81" s="29">
        <f t="shared" si="192"/>
        <v>1.7284921862768646E-2</v>
      </c>
      <c r="CJ81" s="29">
        <f t="shared" si="192"/>
        <v>5.9075210555909052</v>
      </c>
      <c r="CK81" s="29">
        <f t="shared" si="192"/>
        <v>3.6321556188485906</v>
      </c>
      <c r="CL81" s="29">
        <f t="shared" si="192"/>
        <v>2.9791494678116832</v>
      </c>
      <c r="CM81" s="29">
        <f t="shared" si="192"/>
        <v>0.85499425302550935</v>
      </c>
      <c r="CN81" s="29">
        <f t="shared" si="192"/>
        <v>0.12163749096291306</v>
      </c>
      <c r="CO81" s="29">
        <f t="shared" si="192"/>
        <v>5.3982502810465576</v>
      </c>
      <c r="CP81" s="29">
        <f t="shared" si="192"/>
        <v>3.4742599468051489</v>
      </c>
    </row>
    <row r="82" spans="1:94">
      <c r="A82">
        <v>74</v>
      </c>
      <c r="B82" s="5">
        <f t="shared" si="169"/>
        <v>14.5</v>
      </c>
      <c r="C82" s="5">
        <f t="shared" si="169"/>
        <v>-129.22</v>
      </c>
      <c r="D82" s="5">
        <f t="shared" ref="D82:S82" si="196">D297-D$325</f>
        <v>4.9000000000000057</v>
      </c>
      <c r="E82" s="5">
        <f t="shared" si="196"/>
        <v>-121.56</v>
      </c>
      <c r="F82" s="5">
        <f t="shared" si="196"/>
        <v>16.830000000000013</v>
      </c>
      <c r="G82" s="5">
        <f t="shared" si="196"/>
        <v>-151.86000000000001</v>
      </c>
      <c r="H82" s="5">
        <f t="shared" si="196"/>
        <v>12.969999999999999</v>
      </c>
      <c r="I82" s="5">
        <f t="shared" si="196"/>
        <v>-112.13</v>
      </c>
      <c r="J82" s="5">
        <f t="shared" si="196"/>
        <v>-11.189999999999998</v>
      </c>
      <c r="K82" s="5">
        <f t="shared" si="196"/>
        <v>-112.81</v>
      </c>
      <c r="L82" s="5">
        <f t="shared" si="196"/>
        <v>-25.889999999999986</v>
      </c>
      <c r="M82" s="5">
        <f t="shared" si="196"/>
        <v>-107.07</v>
      </c>
      <c r="N82" s="5">
        <f t="shared" si="196"/>
        <v>-10.939999999999998</v>
      </c>
      <c r="O82" s="5">
        <f t="shared" si="196"/>
        <v>-79.78</v>
      </c>
      <c r="P82" s="5">
        <f t="shared" si="196"/>
        <v>20.370000000000005</v>
      </c>
      <c r="Q82" s="5">
        <f t="shared" si="196"/>
        <v>-128.32</v>
      </c>
      <c r="R82" s="5">
        <f t="shared" si="196"/>
        <v>-12.830000000000013</v>
      </c>
      <c r="S82" s="5">
        <f t="shared" si="196"/>
        <v>-120.18</v>
      </c>
      <c r="V82">
        <v>74</v>
      </c>
      <c r="W82" s="4">
        <f t="shared" si="126"/>
        <v>276.40247608949818</v>
      </c>
      <c r="X82" s="4">
        <f>SQRT((B82*B82)+(C82*C82))</f>
        <v>130.0309901523479</v>
      </c>
      <c r="Y82" s="4">
        <f t="shared" si="128"/>
        <v>272.30830380098479</v>
      </c>
      <c r="Z82" s="4">
        <f t="shared" si="178"/>
        <v>121.65871773120084</v>
      </c>
      <c r="AA82" s="4">
        <f t="shared" si="129"/>
        <v>276.32404124147695</v>
      </c>
      <c r="AB82" s="4">
        <f t="shared" si="179"/>
        <v>152.78975260140976</v>
      </c>
      <c r="AC82" s="4">
        <f t="shared" si="130"/>
        <v>276.59804175320988</v>
      </c>
      <c r="AD82" s="4">
        <f t="shared" si="180"/>
        <v>112.87762311459255</v>
      </c>
      <c r="AE82" s="4">
        <f t="shared" si="137"/>
        <v>264.33517145998547</v>
      </c>
      <c r="AF82" s="4">
        <f t="shared" si="181"/>
        <v>113.36362820587563</v>
      </c>
      <c r="AG82" s="4">
        <f t="shared" si="159"/>
        <v>256.40655148178456</v>
      </c>
      <c r="AH82" s="4">
        <f t="shared" si="182"/>
        <v>110.15569436030076</v>
      </c>
      <c r="AI82" s="4">
        <f t="shared" si="138"/>
        <v>262.19189371928252</v>
      </c>
      <c r="AJ82" s="4">
        <f t="shared" si="183"/>
        <v>80.526591881191649</v>
      </c>
      <c r="AK82" s="4">
        <f t="shared" si="123"/>
        <v>279.02008288531624</v>
      </c>
      <c r="AL82" s="4">
        <f t="shared" si="184"/>
        <v>129.92674589937207</v>
      </c>
      <c r="AM82" s="4">
        <f t="shared" si="133"/>
        <v>263.90638092121577</v>
      </c>
      <c r="AN82" s="4">
        <f t="shared" si="185"/>
        <v>120.86290291069466</v>
      </c>
      <c r="BM82" s="221" t="s">
        <v>387</v>
      </c>
      <c r="BN82" s="221"/>
      <c r="BO82" s="221" t="s">
        <v>387</v>
      </c>
      <c r="BP82" s="221"/>
      <c r="BQ82" s="221" t="s">
        <v>387</v>
      </c>
      <c r="BR82" s="221"/>
      <c r="BS82" s="221" t="s">
        <v>387</v>
      </c>
      <c r="BT82" s="221"/>
      <c r="BU82" s="221" t="s">
        <v>387</v>
      </c>
      <c r="BV82" s="221"/>
      <c r="BW82" s="221" t="s">
        <v>387</v>
      </c>
      <c r="BX82" s="221"/>
      <c r="BY82" s="221" t="s">
        <v>313</v>
      </c>
      <c r="BZ82" s="221"/>
      <c r="CA82" s="221" t="s">
        <v>315</v>
      </c>
      <c r="CB82" s="221"/>
      <c r="CC82" s="221" t="s">
        <v>85</v>
      </c>
      <c r="CD82" s="221"/>
      <c r="CG82" s="153" t="s">
        <v>152</v>
      </c>
      <c r="CH82" s="29">
        <f t="shared" si="192"/>
        <v>3.6703107604887202</v>
      </c>
      <c r="CI82" s="29">
        <f t="shared" si="192"/>
        <v>6.0277186669398306</v>
      </c>
      <c r="CJ82" s="29">
        <f t="shared" si="192"/>
        <v>6.2781826970970283</v>
      </c>
      <c r="CK82" s="29">
        <f t="shared" si="192"/>
        <v>2.9887243984737353</v>
      </c>
      <c r="CL82" s="29">
        <f t="shared" si="192"/>
        <v>1.9766936444245524</v>
      </c>
      <c r="CM82" s="29">
        <f t="shared" si="192"/>
        <v>4.7170076270731984</v>
      </c>
      <c r="CN82" s="29">
        <f t="shared" si="192"/>
        <v>6.0478963432134734</v>
      </c>
      <c r="CO82" s="29">
        <f t="shared" si="192"/>
        <v>5.3132305197375169</v>
      </c>
      <c r="CP82" s="29">
        <f t="shared" si="192"/>
        <v>1.726817232924049</v>
      </c>
    </row>
    <row r="83" spans="1:94" ht="13" thickBot="1">
      <c r="A83">
        <v>75</v>
      </c>
      <c r="B83" s="5">
        <f t="shared" si="169"/>
        <v>22.5</v>
      </c>
      <c r="C83" s="5">
        <f t="shared" si="169"/>
        <v>-125.22</v>
      </c>
      <c r="D83" s="5">
        <f t="shared" ref="D83:S83" si="197">D298-D$325</f>
        <v>11.900000000000006</v>
      </c>
      <c r="E83" s="5">
        <f t="shared" si="197"/>
        <v>-115.56</v>
      </c>
      <c r="F83" s="5">
        <f t="shared" si="197"/>
        <v>25.830000000000013</v>
      </c>
      <c r="G83" s="5">
        <f t="shared" si="197"/>
        <v>-152.86000000000001</v>
      </c>
      <c r="H83" s="5">
        <f t="shared" si="197"/>
        <v>21.97</v>
      </c>
      <c r="I83" s="5">
        <f t="shared" si="197"/>
        <v>-109.13</v>
      </c>
      <c r="J83" s="5">
        <f t="shared" si="197"/>
        <v>-2.1899999999999977</v>
      </c>
      <c r="K83" s="5">
        <f t="shared" si="197"/>
        <v>-107.81</v>
      </c>
      <c r="L83" s="5">
        <f t="shared" si="197"/>
        <v>-16.889999999999986</v>
      </c>
      <c r="M83" s="5">
        <f t="shared" si="197"/>
        <v>-104.07</v>
      </c>
      <c r="N83" s="5">
        <f t="shared" si="197"/>
        <v>-3.9399999999999977</v>
      </c>
      <c r="O83" s="5">
        <f t="shared" si="197"/>
        <v>-76.78</v>
      </c>
      <c r="P83" s="5">
        <f t="shared" si="197"/>
        <v>30.370000000000005</v>
      </c>
      <c r="Q83" s="5">
        <f t="shared" si="197"/>
        <v>-122.32</v>
      </c>
      <c r="R83" s="5">
        <f t="shared" si="197"/>
        <v>-3.8300000000000125</v>
      </c>
      <c r="S83" s="5">
        <f t="shared" si="197"/>
        <v>-119.18</v>
      </c>
      <c r="V83">
        <v>75</v>
      </c>
      <c r="W83" s="4">
        <f t="shared" si="126"/>
        <v>280.1864219866211</v>
      </c>
      <c r="X83" s="4">
        <f t="shared" ref="X83:X108" si="198">SQRT((B83*B83)+(C83*C83))</f>
        <v>127.22538425958869</v>
      </c>
      <c r="Y83" s="4">
        <f t="shared" si="128"/>
        <v>275.87941276161075</v>
      </c>
      <c r="Z83" s="4">
        <f t="shared" si="178"/>
        <v>116.17109623309922</v>
      </c>
      <c r="AA83" s="4">
        <f t="shared" si="129"/>
        <v>279.59113253255327</v>
      </c>
      <c r="AB83" s="4">
        <f t="shared" si="179"/>
        <v>155.02699281092956</v>
      </c>
      <c r="AC83" s="4">
        <f t="shared" si="130"/>
        <v>281.38260950993231</v>
      </c>
      <c r="AD83" s="4">
        <f t="shared" si="180"/>
        <v>111.31953018226406</v>
      </c>
      <c r="AE83" s="4">
        <f t="shared" si="137"/>
        <v>268.83628139870723</v>
      </c>
      <c r="AF83" s="4">
        <f t="shared" si="181"/>
        <v>107.83224100425623</v>
      </c>
      <c r="AG83" s="4">
        <f t="shared" si="159"/>
        <v>260.78157938909874</v>
      </c>
      <c r="AH83" s="4">
        <f t="shared" si="182"/>
        <v>105.43166981509873</v>
      </c>
      <c r="AI83" s="4">
        <f t="shared" si="138"/>
        <v>267.06241815736621</v>
      </c>
      <c r="AJ83" s="4">
        <f t="shared" si="183"/>
        <v>76.881024967152982</v>
      </c>
      <c r="AK83" s="4">
        <f t="shared" si="123"/>
        <v>283.9436264894382</v>
      </c>
      <c r="AL83" s="4">
        <f t="shared" si="184"/>
        <v>126.03380221194629</v>
      </c>
      <c r="AM83" s="4">
        <f t="shared" si="133"/>
        <v>268.1593611354059</v>
      </c>
      <c r="AN83" s="4">
        <f t="shared" si="185"/>
        <v>119.24152506572533</v>
      </c>
      <c r="BL83" s="199" t="s">
        <v>96</v>
      </c>
      <c r="BM83" s="220" t="s">
        <v>389</v>
      </c>
      <c r="BN83" s="220"/>
      <c r="BO83" s="220" t="s">
        <v>390</v>
      </c>
      <c r="BP83" s="220"/>
      <c r="BQ83" s="220" t="s">
        <v>391</v>
      </c>
      <c r="BR83" s="220"/>
      <c r="BS83" s="220" t="s">
        <v>392</v>
      </c>
      <c r="BT83" s="220"/>
      <c r="BU83" s="220" t="s">
        <v>311</v>
      </c>
      <c r="BV83" s="220"/>
      <c r="BW83" s="220" t="s">
        <v>312</v>
      </c>
      <c r="BX83" s="220"/>
      <c r="BY83" s="220" t="s">
        <v>314</v>
      </c>
      <c r="BZ83" s="220"/>
      <c r="CA83" s="220" t="s">
        <v>84</v>
      </c>
      <c r="CB83" s="220"/>
      <c r="CC83" s="220" t="s">
        <v>86</v>
      </c>
      <c r="CD83" s="220"/>
      <c r="CG83" s="153" t="s">
        <v>153</v>
      </c>
      <c r="CH83" s="29">
        <f t="shared" si="192"/>
        <v>3.7809693030575846</v>
      </c>
      <c r="CI83" s="29">
        <f t="shared" si="192"/>
        <v>5.9964004538018871</v>
      </c>
      <c r="CJ83" s="29">
        <f t="shared" si="192"/>
        <v>5.3607487247832939</v>
      </c>
      <c r="CK83" s="29">
        <f t="shared" si="192"/>
        <v>0.31399841790307698</v>
      </c>
      <c r="CL83" s="29">
        <f t="shared" si="192"/>
        <v>0.87646145177582357</v>
      </c>
      <c r="CM83" s="29">
        <f t="shared" si="192"/>
        <v>0.92569481599223957</v>
      </c>
      <c r="CN83" s="29">
        <f t="shared" si="192"/>
        <v>3.4260297821504495</v>
      </c>
      <c r="CO83" s="29">
        <f t="shared" si="192"/>
        <v>5.3574529818766816</v>
      </c>
      <c r="CP83" s="29">
        <f t="shared" si="192"/>
        <v>1.9391176430842864E-2</v>
      </c>
    </row>
    <row r="84" spans="1:94">
      <c r="A84">
        <v>76</v>
      </c>
      <c r="B84" s="5">
        <f t="shared" si="169"/>
        <v>30.5</v>
      </c>
      <c r="C84" s="5">
        <f t="shared" si="169"/>
        <v>-119.22</v>
      </c>
      <c r="D84" s="5">
        <f t="shared" ref="D84:S84" si="199">D299-D$325</f>
        <v>17.900000000000006</v>
      </c>
      <c r="E84" s="5">
        <f t="shared" si="199"/>
        <v>-110.56</v>
      </c>
      <c r="F84" s="5">
        <f t="shared" si="199"/>
        <v>34.830000000000013</v>
      </c>
      <c r="G84" s="5">
        <f t="shared" si="199"/>
        <v>-151.86000000000001</v>
      </c>
      <c r="H84" s="5">
        <f t="shared" si="199"/>
        <v>25.97</v>
      </c>
      <c r="I84" s="5">
        <f t="shared" si="199"/>
        <v>-104.13</v>
      </c>
      <c r="J84" s="5">
        <f t="shared" si="199"/>
        <v>6.8100000000000023</v>
      </c>
      <c r="K84" s="5">
        <f t="shared" si="199"/>
        <v>-101.81</v>
      </c>
      <c r="L84" s="5">
        <f t="shared" si="199"/>
        <v>-8.8899999999999864</v>
      </c>
      <c r="M84" s="5">
        <f t="shared" si="199"/>
        <v>-100.07</v>
      </c>
      <c r="N84" s="5">
        <f t="shared" si="199"/>
        <v>3.0600000000000023</v>
      </c>
      <c r="O84" s="5">
        <f t="shared" si="199"/>
        <v>-74.78</v>
      </c>
      <c r="P84" s="5">
        <f t="shared" si="199"/>
        <v>37.370000000000005</v>
      </c>
      <c r="Q84" s="5">
        <f t="shared" si="199"/>
        <v>-116.32</v>
      </c>
      <c r="R84" s="5">
        <f t="shared" si="199"/>
        <v>5.1699999999999875</v>
      </c>
      <c r="S84" s="5">
        <f t="shared" si="199"/>
        <v>-117.18</v>
      </c>
      <c r="V84">
        <v>76</v>
      </c>
      <c r="W84" s="4">
        <f t="shared" si="126"/>
        <v>284.35017124029764</v>
      </c>
      <c r="X84" s="4">
        <f t="shared" si="198"/>
        <v>123.05957256548554</v>
      </c>
      <c r="Y84" s="4">
        <f t="shared" si="128"/>
        <v>279.19655970209044</v>
      </c>
      <c r="Z84" s="4">
        <f t="shared" si="178"/>
        <v>111.9996589280521</v>
      </c>
      <c r="AA84" s="4">
        <f t="shared" si="129"/>
        <v>282.91771419128827</v>
      </c>
      <c r="AB84" s="4">
        <f t="shared" si="179"/>
        <v>155.80304393688849</v>
      </c>
      <c r="AC84" s="4">
        <f t="shared" si="130"/>
        <v>284.00387224291762</v>
      </c>
      <c r="AD84" s="4">
        <f t="shared" si="180"/>
        <v>107.31960585093481</v>
      </c>
      <c r="AE84" s="4">
        <f t="shared" si="137"/>
        <v>273.82677436016809</v>
      </c>
      <c r="AF84" s="4">
        <f t="shared" si="181"/>
        <v>102.03750388950134</v>
      </c>
      <c r="AG84" s="4">
        <f t="shared" si="159"/>
        <v>264.92329561460195</v>
      </c>
      <c r="AH84" s="4">
        <f t="shared" si="182"/>
        <v>100.46410801873472</v>
      </c>
      <c r="AI84" s="4">
        <f t="shared" si="138"/>
        <v>272.34323784257418</v>
      </c>
      <c r="AJ84" s="4">
        <f t="shared" si="183"/>
        <v>74.842581462694085</v>
      </c>
      <c r="AK84" s="4">
        <f t="shared" si="123"/>
        <v>287.81059740308376</v>
      </c>
      <c r="AL84" s="4">
        <f t="shared" si="184"/>
        <v>122.17552660005194</v>
      </c>
      <c r="AM84" s="4">
        <f t="shared" si="133"/>
        <v>272.52626044261569</v>
      </c>
      <c r="AN84" s="4">
        <f t="shared" si="185"/>
        <v>117.29399515746746</v>
      </c>
      <c r="BL84" s="200">
        <v>2</v>
      </c>
      <c r="BM84" s="197" t="s">
        <v>94</v>
      </c>
      <c r="BN84" s="197" t="s">
        <v>95</v>
      </c>
      <c r="BO84" s="197" t="s">
        <v>94</v>
      </c>
      <c r="BP84" s="197" t="s">
        <v>95</v>
      </c>
      <c r="BQ84" s="197" t="s">
        <v>94</v>
      </c>
      <c r="BR84" s="197" t="s">
        <v>95</v>
      </c>
      <c r="BS84" s="197" t="s">
        <v>94</v>
      </c>
      <c r="BT84" s="197" t="s">
        <v>95</v>
      </c>
      <c r="BU84" s="197" t="s">
        <v>94</v>
      </c>
      <c r="BV84" s="197" t="s">
        <v>95</v>
      </c>
      <c r="BW84" s="197" t="s">
        <v>94</v>
      </c>
      <c r="BX84" s="197" t="s">
        <v>95</v>
      </c>
      <c r="BY84" s="197" t="s">
        <v>94</v>
      </c>
      <c r="BZ84" s="197" t="s">
        <v>95</v>
      </c>
      <c r="CA84" s="197" t="s">
        <v>94</v>
      </c>
      <c r="CB84" s="197" t="s">
        <v>95</v>
      </c>
      <c r="CC84" s="197" t="s">
        <v>94</v>
      </c>
      <c r="CD84" s="197" t="s">
        <v>95</v>
      </c>
      <c r="CG84" s="153" t="s">
        <v>154</v>
      </c>
      <c r="CH84" s="29">
        <f t="shared" si="192"/>
        <v>5.7018205946489147</v>
      </c>
      <c r="CI84" s="29">
        <f t="shared" si="192"/>
        <v>6.069405814921069</v>
      </c>
      <c r="CJ84" s="29">
        <f t="shared" si="192"/>
        <v>6.210299502968776</v>
      </c>
      <c r="CK84" s="29">
        <f t="shared" si="192"/>
        <v>2.9171191225406155</v>
      </c>
      <c r="CL84" s="29">
        <f t="shared" si="192"/>
        <v>0.94741095605177617</v>
      </c>
      <c r="CM84" s="29">
        <f t="shared" si="192"/>
        <v>4.9492085445349705</v>
      </c>
      <c r="CN84" s="29">
        <f t="shared" si="192"/>
        <v>2.2753103291583203</v>
      </c>
      <c r="CO84" s="29">
        <f t="shared" si="192"/>
        <v>4.0020320844776931</v>
      </c>
      <c r="CP84" s="29">
        <f t="shared" si="192"/>
        <v>2.3064932319384663</v>
      </c>
    </row>
    <row r="85" spans="1:94">
      <c r="A85">
        <v>77</v>
      </c>
      <c r="B85" s="5">
        <f t="shared" si="169"/>
        <v>35.5</v>
      </c>
      <c r="C85" s="5">
        <f t="shared" si="169"/>
        <v>-114.22</v>
      </c>
      <c r="D85" s="5">
        <f t="shared" ref="D85:S85" si="200">D300-D$325</f>
        <v>23.900000000000006</v>
      </c>
      <c r="E85" s="5">
        <f t="shared" si="200"/>
        <v>-102.56</v>
      </c>
      <c r="F85" s="5">
        <f t="shared" si="200"/>
        <v>44.830000000000013</v>
      </c>
      <c r="G85" s="5">
        <f t="shared" si="200"/>
        <v>-148.86000000000001</v>
      </c>
      <c r="H85" s="5">
        <f t="shared" si="200"/>
        <v>27.97</v>
      </c>
      <c r="I85" s="5">
        <f t="shared" si="200"/>
        <v>-95.13</v>
      </c>
      <c r="J85" s="5">
        <f t="shared" si="200"/>
        <v>14.810000000000002</v>
      </c>
      <c r="K85" s="5">
        <f t="shared" si="200"/>
        <v>-97.81</v>
      </c>
      <c r="L85" s="5">
        <f t="shared" si="200"/>
        <v>0.11000000000001364</v>
      </c>
      <c r="M85" s="5">
        <f t="shared" si="200"/>
        <v>-98.07</v>
      </c>
      <c r="N85" s="5">
        <f t="shared" si="200"/>
        <v>10.060000000000002</v>
      </c>
      <c r="O85" s="5">
        <f t="shared" si="200"/>
        <v>-79.78</v>
      </c>
      <c r="P85" s="5">
        <f t="shared" si="200"/>
        <v>42.370000000000005</v>
      </c>
      <c r="Q85" s="5">
        <f t="shared" si="200"/>
        <v>-108.32</v>
      </c>
      <c r="R85" s="5">
        <f t="shared" si="200"/>
        <v>14.169999999999987</v>
      </c>
      <c r="S85" s="5">
        <f t="shared" si="200"/>
        <v>-114.18</v>
      </c>
      <c r="V85">
        <v>77</v>
      </c>
      <c r="W85" s="4">
        <f t="shared" si="126"/>
        <v>287.2654385997327</v>
      </c>
      <c r="X85" s="4">
        <f t="shared" si="198"/>
        <v>119.6096083097006</v>
      </c>
      <c r="Y85" s="4">
        <f t="shared" si="128"/>
        <v>283.11777369638463</v>
      </c>
      <c r="Z85" s="4">
        <f t="shared" si="178"/>
        <v>105.30794651876943</v>
      </c>
      <c r="AA85" s="4">
        <f t="shared" si="129"/>
        <v>286.75996095572384</v>
      </c>
      <c r="AB85" s="4">
        <f t="shared" si="179"/>
        <v>155.46391381925264</v>
      </c>
      <c r="AC85" s="4">
        <f t="shared" si="130"/>
        <v>286.38432291135325</v>
      </c>
      <c r="AD85" s="4">
        <f t="shared" si="180"/>
        <v>99.156632657629117</v>
      </c>
      <c r="AE85" s="4">
        <f t="shared" si="137"/>
        <v>278.61009522503696</v>
      </c>
      <c r="AF85" s="4">
        <f t="shared" si="181"/>
        <v>98.92488160215305</v>
      </c>
      <c r="AG85" s="4">
        <f t="shared" si="159"/>
        <v>270.06426565823779</v>
      </c>
      <c r="AH85" s="4">
        <f t="shared" si="182"/>
        <v>98.070061690609734</v>
      </c>
      <c r="AI85" s="4">
        <f t="shared" si="138"/>
        <v>277.18688127266063</v>
      </c>
      <c r="AJ85" s="4">
        <f t="shared" si="183"/>
        <v>80.411765308317911</v>
      </c>
      <c r="AK85" s="4">
        <f t="shared" si="123"/>
        <v>291.36324262228675</v>
      </c>
      <c r="AL85" s="4">
        <f t="shared" si="184"/>
        <v>116.31181926184458</v>
      </c>
      <c r="AM85" s="4">
        <f t="shared" si="133"/>
        <v>277.0743673401991</v>
      </c>
      <c r="AN85" s="4">
        <f t="shared" si="185"/>
        <v>115.05590510703917</v>
      </c>
      <c r="BL85" s="198">
        <v>1</v>
      </c>
      <c r="BM85" s="4">
        <f>2/$BL$103*COS($BL$84*(AR34*(PI()/180)))*AS34</f>
        <v>18.247054389840947</v>
      </c>
      <c r="BN85" s="4">
        <f>2/$BL$103*SIN($BL$84*(AR34*(PI()/180)))*AS34</f>
        <v>0</v>
      </c>
      <c r="BO85" s="4">
        <f>2/$BL$103*COS($BL$84*(AT34*(PI()/180)))*AU34</f>
        <v>14.351865727545475</v>
      </c>
      <c r="BP85" s="4">
        <f>2/$BL$103*SIN($BL$84*(AT34*(PI()/180)))*AU34</f>
        <v>0</v>
      </c>
      <c r="BQ85" s="4">
        <f>2/$BL$103*COS($BL$84*(AV34*(PI()/180)))*AW34</f>
        <v>15.505064671613368</v>
      </c>
      <c r="BR85" s="4">
        <f>2/$BL$103*SIN($BL$84*(AV34*(PI()/180)))*AW34</f>
        <v>0</v>
      </c>
      <c r="BS85" s="4">
        <f>2/$BL$103*COS($BL$84*(AX34*(PI()/180)))*AY34</f>
        <v>14.155833659406841</v>
      </c>
      <c r="BT85" s="4">
        <f>2/$BL$103*SIN($BL$84*(AX34*(PI()/180)))*AY34</f>
        <v>0</v>
      </c>
      <c r="BU85" s="4">
        <f>2/$BL$103*COS($BL$84*(AZ34*(PI()/180)))*BA34</f>
        <v>15.909652290703264</v>
      </c>
      <c r="BV85" s="4">
        <f>2/$BL$103*SIN($BL$84*(AZ34*(PI()/180)))*BA34</f>
        <v>0</v>
      </c>
      <c r="BW85" s="4">
        <f>2/$BL$103*COS($BL$84*(BB34*(PI()/180)))*BC34</f>
        <v>15.319064869516421</v>
      </c>
      <c r="BX85" s="4">
        <f>2/$BL$103*SIN($BL$84*(BB34*(PI()/180)))*BC34</f>
        <v>0</v>
      </c>
      <c r="BY85" s="4">
        <f>2/$BL$103*COS($BL$84*(BD34*(PI()/180)))*BE34</f>
        <v>24.323555743125155</v>
      </c>
      <c r="BZ85" s="4">
        <f>2/$BL$103*SIN($BL$84*(BD34*(PI()/180)))*BE34</f>
        <v>0</v>
      </c>
      <c r="CA85" s="4">
        <f>2/$BL$103*COS($BL$84*(BF34*(PI()/180)))*BG34</f>
        <v>16.167446036939157</v>
      </c>
      <c r="CB85" s="4">
        <f>2/$BL$103*SIN($BL$84*(BF34*(PI()/180)))*BG34</f>
        <v>0</v>
      </c>
      <c r="CC85" s="4">
        <f>2/$BL$103*COS($BL$84*(BH34*(PI()/180)))*BI34</f>
        <v>16.893792398589682</v>
      </c>
      <c r="CD85" s="4">
        <f>2/$BL$103*SIN($BL$84*(BH34*(PI()/180)))*BI34</f>
        <v>0</v>
      </c>
      <c r="CG85" s="153" t="s">
        <v>155</v>
      </c>
      <c r="CH85" s="29">
        <f t="shared" si="192"/>
        <v>1.9030487336219712</v>
      </c>
      <c r="CI85" s="29">
        <f t="shared" si="192"/>
        <v>6.1477754650804908</v>
      </c>
      <c r="CJ85" s="29">
        <f t="shared" si="192"/>
        <v>6.2086515409749303</v>
      </c>
      <c r="CK85" s="29">
        <f t="shared" si="192"/>
        <v>1.7856129839715225</v>
      </c>
      <c r="CL85" s="29">
        <f t="shared" si="192"/>
        <v>4.4456376179342456</v>
      </c>
      <c r="CM85" s="29">
        <f t="shared" si="192"/>
        <v>2.8071560719297124</v>
      </c>
      <c r="CN85" s="29">
        <f t="shared" si="192"/>
        <v>0.30196448260294045</v>
      </c>
      <c r="CO85" s="29">
        <f t="shared" si="192"/>
        <v>1.2287736039312342</v>
      </c>
      <c r="CP85" s="29">
        <f t="shared" si="192"/>
        <v>3.5138366608857661</v>
      </c>
    </row>
    <row r="86" spans="1:94">
      <c r="A86">
        <v>78</v>
      </c>
      <c r="B86" s="5">
        <f t="shared" si="169"/>
        <v>41.5</v>
      </c>
      <c r="C86" s="5">
        <f t="shared" si="169"/>
        <v>-106.22</v>
      </c>
      <c r="D86" s="5">
        <f t="shared" ref="D86:S86" si="201">D301-D$325</f>
        <v>26.900000000000006</v>
      </c>
      <c r="E86" s="5">
        <f t="shared" si="201"/>
        <v>-94.56</v>
      </c>
      <c r="F86" s="5">
        <f t="shared" si="201"/>
        <v>53.830000000000013</v>
      </c>
      <c r="G86" s="5">
        <f t="shared" si="201"/>
        <v>-144.86000000000001</v>
      </c>
      <c r="H86" s="5">
        <f t="shared" si="201"/>
        <v>27.97</v>
      </c>
      <c r="I86" s="5">
        <f t="shared" si="201"/>
        <v>-87.13</v>
      </c>
      <c r="J86" s="5">
        <f t="shared" si="201"/>
        <v>23.810000000000002</v>
      </c>
      <c r="K86" s="5">
        <f t="shared" si="201"/>
        <v>-99.81</v>
      </c>
      <c r="L86" s="5">
        <f t="shared" si="201"/>
        <v>9.1100000000000136</v>
      </c>
      <c r="M86" s="5">
        <f t="shared" si="201"/>
        <v>-104.07</v>
      </c>
      <c r="N86" s="5">
        <f t="shared" si="201"/>
        <v>16.060000000000002</v>
      </c>
      <c r="O86" s="5">
        <f t="shared" si="201"/>
        <v>-83.78</v>
      </c>
      <c r="P86" s="5">
        <f t="shared" si="201"/>
        <v>45.370000000000005</v>
      </c>
      <c r="Q86" s="5">
        <f t="shared" si="201"/>
        <v>-101.32</v>
      </c>
      <c r="R86" s="5">
        <f t="shared" si="201"/>
        <v>22.169999999999987</v>
      </c>
      <c r="S86" s="5">
        <f t="shared" si="201"/>
        <v>-109.18</v>
      </c>
      <c r="V86">
        <v>78</v>
      </c>
      <c r="W86" s="4">
        <f t="shared" si="126"/>
        <v>291.34051542060757</v>
      </c>
      <c r="X86" s="4">
        <f t="shared" si="198"/>
        <v>114.03919677023335</v>
      </c>
      <c r="Y86" s="4">
        <f t="shared" si="128"/>
        <v>285.87975218739814</v>
      </c>
      <c r="Z86" s="4">
        <f t="shared" si="178"/>
        <v>98.311767352641979</v>
      </c>
      <c r="AA86" s="4">
        <f t="shared" si="129"/>
        <v>290.38507443014703</v>
      </c>
      <c r="AB86" s="4">
        <f t="shared" si="179"/>
        <v>154.53830754864634</v>
      </c>
      <c r="AC86" s="4">
        <f t="shared" si="130"/>
        <v>287.79738732440637</v>
      </c>
      <c r="AD86" s="4">
        <f t="shared" si="180"/>
        <v>91.509331764580168</v>
      </c>
      <c r="AE86" s="4">
        <f t="shared" si="137"/>
        <v>283.41732956186854</v>
      </c>
      <c r="AF86" s="4">
        <f t="shared" si="181"/>
        <v>102.61068267972882</v>
      </c>
      <c r="AG86" s="4">
        <f t="shared" si="159"/>
        <v>275.00276176388212</v>
      </c>
      <c r="AH86" s="4">
        <f t="shared" si="182"/>
        <v>104.46797116820063</v>
      </c>
      <c r="AI86" s="4">
        <f t="shared" si="138"/>
        <v>280.8515338662221</v>
      </c>
      <c r="AJ86" s="4">
        <f t="shared" si="183"/>
        <v>85.305404283667755</v>
      </c>
      <c r="AK86" s="4">
        <f t="shared" si="123"/>
        <v>294.12231892466662</v>
      </c>
      <c r="AL86" s="4">
        <f t="shared" si="184"/>
        <v>111.01432024743474</v>
      </c>
      <c r="AM86" s="4">
        <f t="shared" si="133"/>
        <v>281.47836889232286</v>
      </c>
      <c r="AN86" s="4">
        <f t="shared" si="185"/>
        <v>111.408174296144</v>
      </c>
      <c r="BL86" s="198">
        <v>2</v>
      </c>
      <c r="BM86" s="4">
        <f t="shared" ref="BM86:BM103" si="202">2/$BL$103*COS($BL$84*(AR35*(PI()/180)))*AS35</f>
        <v>14.31124238688894</v>
      </c>
      <c r="BN86" s="4">
        <f t="shared" ref="BN86:BN103" si="203">2/$BL$103*SIN($BL$84*(AR35*(PI()/180)))*AS35</f>
        <v>11.138887059712468</v>
      </c>
      <c r="BO86" s="4">
        <f t="shared" ref="BO86:BO103" si="204">2/$BL$103*COS($BL$84*(AT35*(PI()/180)))*AU35</f>
        <v>11.056667184082436</v>
      </c>
      <c r="BP86" s="4">
        <f t="shared" ref="BP86:BP103" si="205">2/$BL$103*SIN($BL$84*(AT35*(PI()/180)))*AU35</f>
        <v>8.6057495003476312</v>
      </c>
      <c r="BQ86" s="4">
        <f t="shared" ref="BQ86:BQ103" si="206">2/$BL$103*COS($BL$84*(AV35*(PI()/180)))*AW35</f>
        <v>11.692712567519994</v>
      </c>
      <c r="BR86" s="4">
        <f t="shared" ref="BR86:BR103" si="207">2/$BL$103*SIN($BL$84*(AV35*(PI()/180)))*AW35</f>
        <v>9.1008034935252713</v>
      </c>
      <c r="BS86" s="4">
        <f t="shared" ref="BS86:BS103" si="208">2/$BL$103*COS($BL$84*(AX35*(PI()/180)))*AY35</f>
        <v>10.918455443896558</v>
      </c>
      <c r="BT86" s="4">
        <f t="shared" ref="BT86:BT103" si="209">2/$BL$103*SIN($BL$84*(AX35*(PI()/180)))*AY35</f>
        <v>8.498174984967525</v>
      </c>
      <c r="BU86" s="4">
        <f t="shared" ref="BU86:BU103" si="210">2/$BL$103*COS($BL$84*(AZ35*(PI()/180)))*BA35</f>
        <v>11.87170146129327</v>
      </c>
      <c r="BV86" s="4">
        <f t="shared" ref="BV86:BV103" si="211">2/$BL$103*SIN($BL$84*(AZ35*(PI()/180)))*BA35</f>
        <v>9.2401161414970456</v>
      </c>
      <c r="BW86" s="4">
        <f t="shared" ref="BW86:BW103" si="212">2/$BL$103*COS($BL$84*(BB35*(PI()/180)))*BC35</f>
        <v>11.6548968075614</v>
      </c>
      <c r="BX86" s="4">
        <f t="shared" ref="BX86:BX103" si="213">2/$BL$103*SIN($BL$84*(BB35*(PI()/180)))*BC35</f>
        <v>9.0713703061143818</v>
      </c>
      <c r="BY86" s="4">
        <f t="shared" ref="BY86:BY103" si="214">2/$BL$103*COS($BL$84*(BD35*(PI()/180)))*BE35</f>
        <v>17.695914922306368</v>
      </c>
      <c r="BZ86" s="4">
        <f t="shared" ref="BZ86:BZ103" si="215">2/$BL$103*SIN($BL$84*(BD35*(PI()/180)))*BE35</f>
        <v>13.773283437532546</v>
      </c>
      <c r="CA86" s="4">
        <f t="shared" ref="CA86:CA103" si="216">2/$BL$103*COS($BL$84*(BF35*(PI()/180)))*BG35</f>
        <v>11.957808663708141</v>
      </c>
      <c r="CB86" s="4">
        <f t="shared" ref="CB86:CB103" si="217">2/$BL$103*SIN($BL$84*(BF35*(PI()/180)))*BG35</f>
        <v>9.3071360672867005</v>
      </c>
      <c r="CC86" s="4">
        <f t="shared" ref="CC86:CC103" si="218">2/$BL$103*COS($BL$84*(BH35*(PI()/180)))*BI35</f>
        <v>13.669733407016667</v>
      </c>
      <c r="CD86" s="4">
        <f t="shared" ref="CD86:CD103" si="219">2/$BL$103*SIN($BL$84*(BH35*(PI()/180)))*BI35</f>
        <v>10.639580578736711</v>
      </c>
      <c r="CG86" s="153" t="s">
        <v>156</v>
      </c>
      <c r="CH86" s="29">
        <f t="shared" si="192"/>
        <v>1.9252726844428807</v>
      </c>
      <c r="CI86" s="29">
        <f t="shared" si="192"/>
        <v>6.0906566114235829</v>
      </c>
      <c r="CJ86" s="29">
        <f t="shared" si="192"/>
        <v>5.7212263807626735</v>
      </c>
      <c r="CK86" s="29">
        <f t="shared" si="192"/>
        <v>2.8512934366825995</v>
      </c>
      <c r="CL86" s="29">
        <f t="shared" si="192"/>
        <v>3.1487153540773147</v>
      </c>
      <c r="CM86" s="29">
        <f t="shared" si="192"/>
        <v>0.24645049902422075</v>
      </c>
      <c r="CN86" s="29">
        <f t="shared" si="192"/>
        <v>3.3785339564038321</v>
      </c>
      <c r="CO86" s="29">
        <f t="shared" si="192"/>
        <v>5.8655670806031619</v>
      </c>
      <c r="CP86" s="29">
        <f t="shared" si="192"/>
        <v>2.6071821556228953</v>
      </c>
    </row>
    <row r="87" spans="1:94">
      <c r="A87">
        <v>79</v>
      </c>
      <c r="B87" s="5">
        <f t="shared" si="169"/>
        <v>48.5</v>
      </c>
      <c r="C87" s="5">
        <f t="shared" si="169"/>
        <v>-98.22</v>
      </c>
      <c r="D87" s="5">
        <f t="shared" ref="D87:S87" si="220">D302-D$325</f>
        <v>28.900000000000006</v>
      </c>
      <c r="E87" s="5">
        <f t="shared" si="220"/>
        <v>-85.56</v>
      </c>
      <c r="F87" s="5">
        <f t="shared" si="220"/>
        <v>62.830000000000013</v>
      </c>
      <c r="G87" s="5">
        <f t="shared" si="220"/>
        <v>-140.86000000000001</v>
      </c>
      <c r="H87" s="5">
        <f t="shared" si="220"/>
        <v>34.97</v>
      </c>
      <c r="I87" s="5">
        <f t="shared" si="220"/>
        <v>-83.13</v>
      </c>
      <c r="J87" s="5">
        <f t="shared" si="220"/>
        <v>31.810000000000002</v>
      </c>
      <c r="K87" s="5">
        <f t="shared" si="220"/>
        <v>-105.81</v>
      </c>
      <c r="L87" s="5">
        <f t="shared" si="220"/>
        <v>18.110000000000014</v>
      </c>
      <c r="M87" s="5">
        <f t="shared" si="220"/>
        <v>-109.07</v>
      </c>
      <c r="N87" s="5">
        <f t="shared" si="220"/>
        <v>24.060000000000002</v>
      </c>
      <c r="O87" s="5">
        <f t="shared" si="220"/>
        <v>-86.78</v>
      </c>
      <c r="P87" s="5">
        <f t="shared" si="220"/>
        <v>48.370000000000005</v>
      </c>
      <c r="Q87" s="5">
        <f t="shared" si="220"/>
        <v>-92.32</v>
      </c>
      <c r="R87" s="5">
        <f t="shared" si="220"/>
        <v>31.169999999999987</v>
      </c>
      <c r="S87" s="5">
        <f t="shared" si="220"/>
        <v>-101.18</v>
      </c>
      <c r="V87">
        <v>79</v>
      </c>
      <c r="W87" s="4">
        <f t="shared" si="126"/>
        <v>296.2796740521909</v>
      </c>
      <c r="X87" s="4">
        <f t="shared" si="198"/>
        <v>109.54185684020516</v>
      </c>
      <c r="Y87" s="4">
        <f t="shared" si="128"/>
        <v>288.66366526561217</v>
      </c>
      <c r="Z87" s="4">
        <f t="shared" si="178"/>
        <v>90.309044951211831</v>
      </c>
      <c r="AA87" s="4">
        <f t="shared" si="129"/>
        <v>294.03905630119755</v>
      </c>
      <c r="AB87" s="4">
        <f t="shared" si="179"/>
        <v>154.23731228208047</v>
      </c>
      <c r="AC87" s="4">
        <f t="shared" si="130"/>
        <v>292.81485584514058</v>
      </c>
      <c r="AD87" s="4">
        <f t="shared" si="180"/>
        <v>90.185906881286058</v>
      </c>
      <c r="AE87" s="4">
        <f t="shared" si="137"/>
        <v>286.73252309796499</v>
      </c>
      <c r="AF87" s="4">
        <f t="shared" si="181"/>
        <v>110.48815411617663</v>
      </c>
      <c r="AG87" s="4">
        <f t="shared" si="159"/>
        <v>279.42739251464377</v>
      </c>
      <c r="AH87" s="4">
        <f t="shared" si="182"/>
        <v>110.56327147837115</v>
      </c>
      <c r="AI87" s="4">
        <f t="shared" si="138"/>
        <v>285.49618410000323</v>
      </c>
      <c r="AJ87" s="4">
        <f t="shared" si="183"/>
        <v>90.053606257606361</v>
      </c>
      <c r="AK87" s="4">
        <f t="shared" si="123"/>
        <v>297.65177267748425</v>
      </c>
      <c r="AL87" s="4">
        <f t="shared" si="184"/>
        <v>104.22398620279306</v>
      </c>
      <c r="AM87" s="4">
        <f t="shared" si="133"/>
        <v>287.12222517804798</v>
      </c>
      <c r="AN87" s="4">
        <f t="shared" si="185"/>
        <v>105.87238214000854</v>
      </c>
      <c r="BL87" s="198">
        <v>3</v>
      </c>
      <c r="BM87" s="4">
        <f t="shared" si="202"/>
        <v>4.3012026376545975</v>
      </c>
      <c r="BN87" s="4">
        <f t="shared" si="203"/>
        <v>16.985065102483215</v>
      </c>
      <c r="BO87" s="4">
        <f t="shared" si="204"/>
        <v>3.4151688151718265</v>
      </c>
      <c r="BP87" s="4">
        <f t="shared" si="205"/>
        <v>13.486196663660213</v>
      </c>
      <c r="BQ87" s="4">
        <f t="shared" si="206"/>
        <v>3.157552735142958</v>
      </c>
      <c r="BR87" s="4">
        <f t="shared" si="207"/>
        <v>12.468893769713592</v>
      </c>
      <c r="BS87" s="4">
        <f t="shared" si="208"/>
        <v>3.3738085629503067</v>
      </c>
      <c r="BT87" s="4">
        <f t="shared" si="209"/>
        <v>13.322868721263918</v>
      </c>
      <c r="BU87" s="4">
        <f t="shared" si="210"/>
        <v>3.3076414574598774</v>
      </c>
      <c r="BV87" s="4">
        <f t="shared" si="211"/>
        <v>13.061580730654239</v>
      </c>
      <c r="BW87" s="4">
        <f t="shared" si="212"/>
        <v>3.375335928123067</v>
      </c>
      <c r="BX87" s="4">
        <f t="shared" si="213"/>
        <v>13.328900149931679</v>
      </c>
      <c r="BY87" s="4">
        <f t="shared" si="214"/>
        <v>4.5234830421203913</v>
      </c>
      <c r="BZ87" s="4">
        <f t="shared" si="215"/>
        <v>17.862830569240327</v>
      </c>
      <c r="CA87" s="4">
        <f t="shared" si="216"/>
        <v>3.1024464299934245</v>
      </c>
      <c r="CB87" s="4">
        <f t="shared" si="217"/>
        <v>12.251283891878934</v>
      </c>
      <c r="CC87" s="4">
        <f t="shared" si="218"/>
        <v>4.2659252243698713</v>
      </c>
      <c r="CD87" s="4">
        <f t="shared" si="219"/>
        <v>16.845757747827864</v>
      </c>
      <c r="CG87" s="153" t="s">
        <v>157</v>
      </c>
      <c r="CH87" s="29">
        <f t="shared" si="192"/>
        <v>2.1344638858640348</v>
      </c>
      <c r="CI87" s="29">
        <f t="shared" si="192"/>
        <v>-1.6589844978905883E-2</v>
      </c>
      <c r="CJ87" s="29">
        <f t="shared" si="192"/>
        <v>0.13556886375778343</v>
      </c>
      <c r="CK87" s="29">
        <f t="shared" si="192"/>
        <v>2.6338385275606586</v>
      </c>
      <c r="CL87" s="29">
        <f t="shared" si="192"/>
        <v>4.0647518534877394</v>
      </c>
      <c r="CM87" s="29">
        <f t="shared" si="192"/>
        <v>2.4819755887275727</v>
      </c>
      <c r="CN87" s="29">
        <f t="shared" si="192"/>
        <v>5.7895846694247695</v>
      </c>
      <c r="CO87" s="29">
        <f t="shared" si="192"/>
        <v>0.99275777242856567</v>
      </c>
      <c r="CP87" s="29">
        <f t="shared" si="192"/>
        <v>3.1780432742186537</v>
      </c>
    </row>
    <row r="88" spans="1:94">
      <c r="A88">
        <v>80</v>
      </c>
      <c r="B88" s="5">
        <f t="shared" si="169"/>
        <v>56.5</v>
      </c>
      <c r="C88" s="5">
        <f t="shared" si="169"/>
        <v>-92.22</v>
      </c>
      <c r="D88" s="5">
        <f>D303-D$325</f>
        <v>30.900000000000006</v>
      </c>
      <c r="E88" s="5">
        <f>E303-E$325</f>
        <v>-77.56</v>
      </c>
      <c r="F88" s="5">
        <f>F303-F$325</f>
        <v>70.830000000000013</v>
      </c>
      <c r="G88" s="5">
        <f>G303-G$325</f>
        <v>-132.86000000000001</v>
      </c>
      <c r="H88" s="5">
        <f>H303-H$325</f>
        <v>37.97</v>
      </c>
      <c r="I88" s="5">
        <f t="shared" ref="I88:S88" si="221">I303-I$325</f>
        <v>-92.13</v>
      </c>
      <c r="J88" s="5">
        <f t="shared" si="221"/>
        <v>40.81</v>
      </c>
      <c r="K88" s="5">
        <f t="shared" si="221"/>
        <v>-110.81</v>
      </c>
      <c r="L88" s="5">
        <f t="shared" si="221"/>
        <v>27.110000000000014</v>
      </c>
      <c r="M88" s="5">
        <f t="shared" si="221"/>
        <v>-112.07</v>
      </c>
      <c r="N88" s="5">
        <f t="shared" si="221"/>
        <v>31.060000000000002</v>
      </c>
      <c r="O88" s="5">
        <f t="shared" si="221"/>
        <v>-88.78</v>
      </c>
      <c r="P88" s="5">
        <f t="shared" si="221"/>
        <v>49.370000000000005</v>
      </c>
      <c r="Q88" s="5">
        <f t="shared" si="221"/>
        <v>-83.32</v>
      </c>
      <c r="R88" s="5">
        <f t="shared" si="221"/>
        <v>40.169999999999987</v>
      </c>
      <c r="S88" s="5">
        <f t="shared" si="221"/>
        <v>-103.18</v>
      </c>
      <c r="V88">
        <v>80</v>
      </c>
      <c r="W88" s="4">
        <f t="shared" si="126"/>
        <v>301.49435879470144</v>
      </c>
      <c r="X88" s="4">
        <f t="shared" si="198"/>
        <v>108.15164538739113</v>
      </c>
      <c r="Y88" s="4">
        <f t="shared" si="128"/>
        <v>291.72239845258747</v>
      </c>
      <c r="Z88" s="4">
        <f t="shared" si="178"/>
        <v>83.488703427469758</v>
      </c>
      <c r="AA88" s="4">
        <f t="shared" si="129"/>
        <v>298.06286130587301</v>
      </c>
      <c r="AB88" s="4">
        <f t="shared" si="179"/>
        <v>150.56117859528069</v>
      </c>
      <c r="AC88" s="4">
        <f t="shared" si="130"/>
        <v>292.39827454486749</v>
      </c>
      <c r="AD88" s="4">
        <f t="shared" si="180"/>
        <v>99.647668311907822</v>
      </c>
      <c r="AE88" s="4">
        <f t="shared" si="137"/>
        <v>290.21814993069955</v>
      </c>
      <c r="AF88" s="4">
        <f t="shared" si="181"/>
        <v>118.08603727791021</v>
      </c>
      <c r="AG88" s="4">
        <f t="shared" si="159"/>
        <v>283.59875080391902</v>
      </c>
      <c r="AH88" s="4">
        <f t="shared" si="182"/>
        <v>115.30237204845353</v>
      </c>
      <c r="AI88" s="4">
        <f t="shared" si="138"/>
        <v>289.28257168175867</v>
      </c>
      <c r="AJ88" s="4">
        <f t="shared" si="183"/>
        <v>94.056429870583543</v>
      </c>
      <c r="AK88" s="4">
        <f t="shared" si="123"/>
        <v>300.64821745391026</v>
      </c>
      <c r="AL88" s="4">
        <f t="shared" si="184"/>
        <v>96.84843468017435</v>
      </c>
      <c r="AM88" s="4">
        <f t="shared" si="133"/>
        <v>291.27194021459252</v>
      </c>
      <c r="AN88" s="4">
        <f t="shared" si="185"/>
        <v>110.72371606841961</v>
      </c>
      <c r="BL88" s="198">
        <v>4</v>
      </c>
      <c r="BM88" s="4">
        <f t="shared" si="202"/>
        <v>-6.1624026563484993</v>
      </c>
      <c r="BN88" s="4">
        <f t="shared" si="203"/>
        <v>14.048862980372915</v>
      </c>
      <c r="BO88" s="4">
        <f t="shared" si="204"/>
        <v>-5.5284132893881299</v>
      </c>
      <c r="BP88" s="4">
        <f t="shared" si="205"/>
        <v>12.603512807049887</v>
      </c>
      <c r="BQ88" s="4">
        <f t="shared" si="206"/>
        <v>-4.3482113454885525</v>
      </c>
      <c r="BR88" s="4">
        <f t="shared" si="207"/>
        <v>9.9129233854167964</v>
      </c>
      <c r="BS88" s="4">
        <f t="shared" si="208"/>
        <v>-5.5410839098630094</v>
      </c>
      <c r="BT88" s="4">
        <f t="shared" si="209"/>
        <v>12.632398912170672</v>
      </c>
      <c r="BU88" s="4">
        <f t="shared" si="210"/>
        <v>-4.9503309796212456</v>
      </c>
      <c r="BV88" s="4">
        <f t="shared" si="211"/>
        <v>11.285617886157985</v>
      </c>
      <c r="BW88" s="4">
        <f t="shared" si="212"/>
        <v>-4.9881156178952706</v>
      </c>
      <c r="BX88" s="4">
        <f t="shared" si="213"/>
        <v>11.371758184914327</v>
      </c>
      <c r="BY88" s="4">
        <f t="shared" si="214"/>
        <v>-7.8475724226253085</v>
      </c>
      <c r="BZ88" s="4">
        <f t="shared" si="215"/>
        <v>17.890663080971709</v>
      </c>
      <c r="CA88" s="4">
        <f t="shared" si="216"/>
        <v>-4.99113106674662</v>
      </c>
      <c r="CB88" s="4">
        <f t="shared" si="217"/>
        <v>11.378632715856133</v>
      </c>
      <c r="CC88" s="4">
        <f t="shared" si="218"/>
        <v>-6.8027470477061538</v>
      </c>
      <c r="CD88" s="4">
        <f t="shared" si="219"/>
        <v>15.508701150013808</v>
      </c>
      <c r="CG88" s="153" t="s">
        <v>158</v>
      </c>
      <c r="CH88" s="29">
        <f t="shared" si="192"/>
        <v>1.829697320946964</v>
      </c>
      <c r="CI88" s="29">
        <f t="shared" si="192"/>
        <v>5.854561020492584</v>
      </c>
      <c r="CJ88" s="29">
        <f t="shared" si="192"/>
        <v>4.7891801957395232</v>
      </c>
      <c r="CK88" s="29">
        <f t="shared" si="192"/>
        <v>3.2024010279210082</v>
      </c>
      <c r="CL88" s="29">
        <f t="shared" si="192"/>
        <v>3.9424339229101522</v>
      </c>
      <c r="CM88" s="29">
        <f t="shared" si="192"/>
        <v>1.2963992084281797</v>
      </c>
      <c r="CN88" s="29">
        <f t="shared" si="192"/>
        <v>5.7776954978270112</v>
      </c>
      <c r="CO88" s="29">
        <f t="shared" si="192"/>
        <v>3.8118505957495228</v>
      </c>
      <c r="CP88" s="29">
        <f t="shared" si="192"/>
        <v>4.9360208771235978</v>
      </c>
    </row>
    <row r="89" spans="1:94">
      <c r="A89">
        <v>81</v>
      </c>
      <c r="B89" s="5">
        <f t="shared" ref="B89:C108" si="222">B304-B$325</f>
        <v>64.5</v>
      </c>
      <c r="C89" s="5">
        <f t="shared" si="222"/>
        <v>-90.22</v>
      </c>
      <c r="D89" s="5">
        <f t="shared" ref="D89:S89" si="223">D304-D$325</f>
        <v>39.900000000000006</v>
      </c>
      <c r="E89" s="5">
        <f t="shared" si="223"/>
        <v>-81.56</v>
      </c>
      <c r="F89" s="5">
        <f t="shared" si="223"/>
        <v>77.830000000000013</v>
      </c>
      <c r="G89" s="5">
        <f t="shared" si="223"/>
        <v>-122.86000000000001</v>
      </c>
      <c r="H89" s="5">
        <f t="shared" si="223"/>
        <v>44.97</v>
      </c>
      <c r="I89" s="5">
        <f t="shared" si="223"/>
        <v>-97.13</v>
      </c>
      <c r="J89" s="5">
        <f t="shared" si="223"/>
        <v>49.81</v>
      </c>
      <c r="K89" s="5">
        <f t="shared" si="223"/>
        <v>-113.81</v>
      </c>
      <c r="L89" s="5">
        <f t="shared" si="223"/>
        <v>37.110000000000014</v>
      </c>
      <c r="M89" s="5">
        <f t="shared" si="223"/>
        <v>-115.07</v>
      </c>
      <c r="N89" s="5">
        <f t="shared" si="223"/>
        <v>39.06</v>
      </c>
      <c r="O89" s="5">
        <f t="shared" si="223"/>
        <v>-92.78</v>
      </c>
      <c r="P89" s="5">
        <f t="shared" si="223"/>
        <v>53.370000000000005</v>
      </c>
      <c r="Q89" s="5">
        <f t="shared" si="223"/>
        <v>-76.319999999999993</v>
      </c>
      <c r="R89" s="5">
        <f t="shared" si="223"/>
        <v>49.169999999999987</v>
      </c>
      <c r="S89" s="5">
        <f t="shared" si="223"/>
        <v>-107.18</v>
      </c>
      <c r="V89">
        <v>81</v>
      </c>
      <c r="W89" s="4">
        <f t="shared" si="126"/>
        <v>305.5617001709756</v>
      </c>
      <c r="X89" s="4">
        <f t="shared" si="198"/>
        <v>110.90490701497387</v>
      </c>
      <c r="Y89" s="4">
        <f t="shared" si="128"/>
        <v>296.06836096974962</v>
      </c>
      <c r="Z89" s="4">
        <f t="shared" si="178"/>
        <v>90.796715799636729</v>
      </c>
      <c r="AA89" s="4">
        <f t="shared" si="129"/>
        <v>302.35365614374768</v>
      </c>
      <c r="AB89" s="4">
        <f t="shared" si="179"/>
        <v>145.43757595614693</v>
      </c>
      <c r="AC89" s="4">
        <f t="shared" si="130"/>
        <v>294.84355854109469</v>
      </c>
      <c r="AD89" s="4">
        <f t="shared" si="180"/>
        <v>107.03521756879836</v>
      </c>
      <c r="AE89" s="4">
        <f t="shared" si="137"/>
        <v>293.63703607607044</v>
      </c>
      <c r="AF89" s="4">
        <f t="shared" si="181"/>
        <v>124.23265351750319</v>
      </c>
      <c r="AG89" s="4">
        <f t="shared" si="159"/>
        <v>287.87447754127453</v>
      </c>
      <c r="AH89" s="4">
        <f t="shared" si="182"/>
        <v>120.90598413643553</v>
      </c>
      <c r="AI89" s="4">
        <f t="shared" si="138"/>
        <v>292.83089333469155</v>
      </c>
      <c r="AJ89" s="4">
        <f t="shared" si="183"/>
        <v>100.66683664444811</v>
      </c>
      <c r="AK89" s="4">
        <f t="shared" si="123"/>
        <v>304.96480345790303</v>
      </c>
      <c r="AL89" s="4">
        <f t="shared" si="184"/>
        <v>93.12947599981436</v>
      </c>
      <c r="AM89" s="4">
        <f t="shared" si="133"/>
        <v>294.64380940818847</v>
      </c>
      <c r="AN89" s="4">
        <f t="shared" si="185"/>
        <v>117.92048719370185</v>
      </c>
      <c r="BL89" s="198">
        <v>5</v>
      </c>
      <c r="BM89" s="4">
        <f t="shared" si="202"/>
        <v>-11.451018165664609</v>
      </c>
      <c r="BN89" s="4">
        <f t="shared" si="203"/>
        <v>6.1969811334240053</v>
      </c>
      <c r="BO89" s="4">
        <f t="shared" si="204"/>
        <v>-12.025725014791762</v>
      </c>
      <c r="BP89" s="4">
        <f t="shared" si="205"/>
        <v>6.5079969269339113</v>
      </c>
      <c r="BQ89" s="4">
        <f t="shared" si="206"/>
        <v>-10.470012421704885</v>
      </c>
      <c r="BR89" s="4">
        <f t="shared" si="207"/>
        <v>5.6660873736597042</v>
      </c>
      <c r="BS89" s="4">
        <f t="shared" si="208"/>
        <v>-12.141811940454842</v>
      </c>
      <c r="BT89" s="4">
        <f t="shared" si="209"/>
        <v>6.5708200294531576</v>
      </c>
      <c r="BU89" s="4">
        <f t="shared" si="210"/>
        <v>-11.643156324034081</v>
      </c>
      <c r="BV89" s="4">
        <f t="shared" si="211"/>
        <v>6.3009611049165537</v>
      </c>
      <c r="BW89" s="4">
        <f t="shared" si="212"/>
        <v>-11.495441708839309</v>
      </c>
      <c r="BX89" s="4">
        <f t="shared" si="213"/>
        <v>6.2210219527599584</v>
      </c>
      <c r="BY89" s="4">
        <f t="shared" si="214"/>
        <v>-18.529829791391048</v>
      </c>
      <c r="BZ89" s="4">
        <f t="shared" si="215"/>
        <v>10.027842412050161</v>
      </c>
      <c r="CA89" s="4">
        <f t="shared" si="216"/>
        <v>-11.621179413451685</v>
      </c>
      <c r="CB89" s="4">
        <f t="shared" si="217"/>
        <v>6.2890677956684371</v>
      </c>
      <c r="CC89" s="4">
        <f t="shared" si="218"/>
        <v>-14.5907478177499</v>
      </c>
      <c r="CD89" s="4">
        <f t="shared" si="219"/>
        <v>7.8961178509226286</v>
      </c>
      <c r="CG89" s="153" t="s">
        <v>401</v>
      </c>
      <c r="CH89" s="29">
        <f t="shared" si="192"/>
        <v>3.2815794551790471</v>
      </c>
      <c r="CI89" s="29">
        <f t="shared" si="192"/>
        <v>0.16291161653425812</v>
      </c>
      <c r="CJ89" s="29">
        <f t="shared" si="192"/>
        <v>5.751842075343891</v>
      </c>
      <c r="CK89" s="29">
        <f t="shared" si="192"/>
        <v>2.470368229351295E-3</v>
      </c>
      <c r="CL89" s="29">
        <f t="shared" si="192"/>
        <v>3.3160328263131404</v>
      </c>
      <c r="CM89" s="29">
        <f t="shared" si="192"/>
        <v>2.1036486087819384</v>
      </c>
      <c r="CN89" s="29">
        <f t="shared" si="192"/>
        <v>3.1558277692937415</v>
      </c>
      <c r="CO89" s="29">
        <f t="shared" si="192"/>
        <v>5.3785923481958502</v>
      </c>
      <c r="CP89" s="29">
        <f t="shared" si="192"/>
        <v>1.0092713866526872</v>
      </c>
    </row>
    <row r="90" spans="1:94">
      <c r="A90">
        <v>82</v>
      </c>
      <c r="B90" s="5">
        <f t="shared" si="222"/>
        <v>72.5</v>
      </c>
      <c r="C90" s="5">
        <f t="shared" si="222"/>
        <v>-88.22</v>
      </c>
      <c r="D90" s="5">
        <f t="shared" ref="D90:S90" si="224">D305-D$325</f>
        <v>47.900000000000006</v>
      </c>
      <c r="E90" s="5">
        <f t="shared" si="224"/>
        <v>-83.56</v>
      </c>
      <c r="F90" s="5">
        <f t="shared" si="224"/>
        <v>81.830000000000013</v>
      </c>
      <c r="G90" s="5">
        <f t="shared" si="224"/>
        <v>-113.86000000000001</v>
      </c>
      <c r="H90" s="5">
        <f t="shared" si="224"/>
        <v>53.97</v>
      </c>
      <c r="I90" s="5">
        <f t="shared" si="224"/>
        <v>-100.13</v>
      </c>
      <c r="J90" s="5">
        <f t="shared" si="224"/>
        <v>58.81</v>
      </c>
      <c r="K90" s="5">
        <f t="shared" si="224"/>
        <v>-114.81</v>
      </c>
      <c r="L90" s="5">
        <f t="shared" si="224"/>
        <v>46.110000000000014</v>
      </c>
      <c r="M90" s="5">
        <f t="shared" si="224"/>
        <v>-115.07</v>
      </c>
      <c r="N90" s="5">
        <f t="shared" si="224"/>
        <v>46.06</v>
      </c>
      <c r="O90" s="5">
        <f t="shared" si="224"/>
        <v>-91.78</v>
      </c>
      <c r="P90" s="5">
        <f t="shared" si="224"/>
        <v>63.370000000000005</v>
      </c>
      <c r="Q90" s="5">
        <f t="shared" si="224"/>
        <v>-80.319999999999993</v>
      </c>
      <c r="R90" s="5">
        <f t="shared" si="224"/>
        <v>58.169999999999987</v>
      </c>
      <c r="S90" s="5">
        <f t="shared" si="224"/>
        <v>-110.18</v>
      </c>
      <c r="V90">
        <v>82</v>
      </c>
      <c r="W90" s="4">
        <f t="shared" si="126"/>
        <v>309.41367720708519</v>
      </c>
      <c r="X90" s="4">
        <f t="shared" si="198"/>
        <v>114.18852131453494</v>
      </c>
      <c r="Y90" s="4">
        <f t="shared" si="128"/>
        <v>299.82309369142047</v>
      </c>
      <c r="Z90" s="4">
        <f t="shared" si="178"/>
        <v>96.315541840348899</v>
      </c>
      <c r="AA90" s="4">
        <f t="shared" si="129"/>
        <v>305.70441019156237</v>
      </c>
      <c r="AB90" s="4">
        <f t="shared" si="179"/>
        <v>140.21500811254123</v>
      </c>
      <c r="AC90" s="4">
        <f t="shared" si="130"/>
        <v>298.32463639771186</v>
      </c>
      <c r="AD90" s="4">
        <f t="shared" si="180"/>
        <v>113.74874856454464</v>
      </c>
      <c r="AE90" s="4">
        <f t="shared" si="137"/>
        <v>297.1232318342569</v>
      </c>
      <c r="AF90" s="4">
        <f t="shared" si="181"/>
        <v>128.99593869575895</v>
      </c>
      <c r="AG90" s="4">
        <f t="shared" si="159"/>
        <v>291.83659870493068</v>
      </c>
      <c r="AH90" s="4">
        <f t="shared" si="182"/>
        <v>123.96466028671236</v>
      </c>
      <c r="AI90" s="4">
        <f t="shared" si="138"/>
        <v>296.64988939150817</v>
      </c>
      <c r="AJ90" s="4">
        <f t="shared" si="183"/>
        <v>102.6892983713493</v>
      </c>
      <c r="AK90" s="4">
        <f t="shared" si="123"/>
        <v>308.27234957099017</v>
      </c>
      <c r="AL90" s="4">
        <f t="shared" si="184"/>
        <v>102.30864723961508</v>
      </c>
      <c r="AM90" s="4">
        <f t="shared" si="133"/>
        <v>297.83200437690357</v>
      </c>
      <c r="AN90" s="4">
        <f t="shared" si="185"/>
        <v>124.592862155101</v>
      </c>
      <c r="BL90" s="198">
        <v>6</v>
      </c>
      <c r="BM90" s="4">
        <f t="shared" si="202"/>
        <v>-14.293678878539721</v>
      </c>
      <c r="BN90" s="4">
        <f t="shared" si="203"/>
        <v>-2.3851931442377508</v>
      </c>
      <c r="BO90" s="4">
        <f t="shared" si="204"/>
        <v>-12.846036463161603</v>
      </c>
      <c r="BP90" s="4">
        <f t="shared" si="205"/>
        <v>-2.1436243505207044</v>
      </c>
      <c r="BQ90" s="4">
        <f t="shared" si="206"/>
        <v>-12.630570025029636</v>
      </c>
      <c r="BR90" s="4">
        <f t="shared" si="207"/>
        <v>-2.1076693612269897</v>
      </c>
      <c r="BS90" s="4">
        <f t="shared" si="208"/>
        <v>-14.074007109487804</v>
      </c>
      <c r="BT90" s="4">
        <f t="shared" si="209"/>
        <v>-2.348536409328736</v>
      </c>
      <c r="BU90" s="4">
        <f t="shared" si="210"/>
        <v>-13.260309089701352</v>
      </c>
      <c r="BV90" s="4">
        <f t="shared" si="211"/>
        <v>-2.2127542251362255</v>
      </c>
      <c r="BW90" s="4">
        <f t="shared" si="212"/>
        <v>-14.234170665273544</v>
      </c>
      <c r="BX90" s="4">
        <f t="shared" si="213"/>
        <v>-2.3752629797563429</v>
      </c>
      <c r="BY90" s="4">
        <f t="shared" si="214"/>
        <v>-19.893264018755787</v>
      </c>
      <c r="BZ90" s="4">
        <f t="shared" si="215"/>
        <v>-3.3195986391780035</v>
      </c>
      <c r="CA90" s="4">
        <f t="shared" si="216"/>
        <v>-13.610044113068497</v>
      </c>
      <c r="CB90" s="4">
        <f t="shared" si="217"/>
        <v>-2.2711146785312977</v>
      </c>
      <c r="CC90" s="4">
        <f t="shared" si="218"/>
        <v>-16.131956791218265</v>
      </c>
      <c r="CD90" s="4">
        <f t="shared" si="219"/>
        <v>-2.6919474733214677</v>
      </c>
      <c r="CG90" s="153" t="s">
        <v>402</v>
      </c>
      <c r="CH90" s="29">
        <f t="shared" si="192"/>
        <v>2.0097803907394534</v>
      </c>
      <c r="CI90" s="29">
        <f t="shared" si="192"/>
        <v>6.0400656352270845</v>
      </c>
      <c r="CJ90" s="29">
        <f t="shared" si="192"/>
        <v>4.7238495112205978</v>
      </c>
      <c r="CK90" s="29">
        <f t="shared" si="192"/>
        <v>3.6101811319204189</v>
      </c>
      <c r="CL90" s="29">
        <f t="shared" si="192"/>
        <v>2.5474676872399358</v>
      </c>
      <c r="CM90" s="29">
        <f t="shared" si="192"/>
        <v>1.4929534234391797</v>
      </c>
      <c r="CN90" s="29">
        <f t="shared" si="192"/>
        <v>0.19427964388369029</v>
      </c>
      <c r="CO90" s="29">
        <f t="shared" si="192"/>
        <v>5.3878037345103937</v>
      </c>
      <c r="CP90" s="29">
        <f t="shared" si="192"/>
        <v>3.6493410268450472</v>
      </c>
    </row>
    <row r="91" spans="1:94">
      <c r="A91">
        <v>83</v>
      </c>
      <c r="B91" s="5">
        <f t="shared" si="222"/>
        <v>80.5</v>
      </c>
      <c r="C91" s="5">
        <f t="shared" si="222"/>
        <v>-86.22</v>
      </c>
      <c r="D91" s="5">
        <f t="shared" ref="D91:S91" si="225">D306-D$325</f>
        <v>56.900000000000006</v>
      </c>
      <c r="E91" s="5">
        <f t="shared" si="225"/>
        <v>-86.56</v>
      </c>
      <c r="F91" s="5">
        <f t="shared" si="225"/>
        <v>82.830000000000013</v>
      </c>
      <c r="G91" s="5">
        <f t="shared" si="225"/>
        <v>-104.86000000000001</v>
      </c>
      <c r="H91" s="5">
        <f t="shared" si="225"/>
        <v>62.97</v>
      </c>
      <c r="I91" s="5">
        <f t="shared" si="225"/>
        <v>-101.13</v>
      </c>
      <c r="J91" s="5">
        <f t="shared" si="225"/>
        <v>67.81</v>
      </c>
      <c r="K91" s="5">
        <f t="shared" si="225"/>
        <v>-115.81</v>
      </c>
      <c r="L91" s="5">
        <f t="shared" si="225"/>
        <v>55.110000000000014</v>
      </c>
      <c r="M91" s="5">
        <f t="shared" si="225"/>
        <v>-116.07</v>
      </c>
      <c r="N91" s="5">
        <f t="shared" si="225"/>
        <v>53.06</v>
      </c>
      <c r="O91" s="5">
        <f t="shared" si="225"/>
        <v>-92.78</v>
      </c>
      <c r="P91" s="5">
        <f t="shared" si="225"/>
        <v>70.37</v>
      </c>
      <c r="Q91" s="5">
        <f t="shared" si="225"/>
        <v>-79.319999999999993</v>
      </c>
      <c r="R91" s="5">
        <f t="shared" si="225"/>
        <v>66.169999999999987</v>
      </c>
      <c r="S91" s="5">
        <f t="shared" si="225"/>
        <v>-112.18</v>
      </c>
      <c r="V91">
        <v>83</v>
      </c>
      <c r="W91" s="4">
        <f t="shared" si="126"/>
        <v>313.03500865207468</v>
      </c>
      <c r="X91" s="4">
        <f t="shared" si="198"/>
        <v>117.95820615794392</v>
      </c>
      <c r="Y91" s="4">
        <f t="shared" si="128"/>
        <v>303.31881914327005</v>
      </c>
      <c r="Z91" s="4">
        <f t="shared" si="178"/>
        <v>103.58688913178155</v>
      </c>
      <c r="AA91" s="4">
        <f t="shared" si="129"/>
        <v>308.30557294897363</v>
      </c>
      <c r="AB91" s="4">
        <f t="shared" si="179"/>
        <v>133.62794804979984</v>
      </c>
      <c r="AC91" s="4">
        <f t="shared" si="130"/>
        <v>301.9090313220446</v>
      </c>
      <c r="AD91" s="4">
        <f t="shared" si="180"/>
        <v>119.13227018738458</v>
      </c>
      <c r="AE91" s="4">
        <f t="shared" si="137"/>
        <v>300.35016861007313</v>
      </c>
      <c r="AF91" s="4">
        <f t="shared" si="181"/>
        <v>134.2019083321843</v>
      </c>
      <c r="AG91" s="4">
        <f t="shared" si="159"/>
        <v>295.39835323994879</v>
      </c>
      <c r="AH91" s="4">
        <f t="shared" si="182"/>
        <v>128.48874269756087</v>
      </c>
      <c r="AI91" s="4">
        <f t="shared" si="138"/>
        <v>299.76482876492349</v>
      </c>
      <c r="AJ91" s="4">
        <f t="shared" si="183"/>
        <v>106.8807372729062</v>
      </c>
      <c r="AK91" s="4">
        <f t="shared" si="123"/>
        <v>311.57834543051951</v>
      </c>
      <c r="AL91" s="4">
        <f t="shared" si="184"/>
        <v>106.03583969583114</v>
      </c>
      <c r="AM91" s="4">
        <f t="shared" si="133"/>
        <v>300.53446684027028</v>
      </c>
      <c r="AN91" s="4">
        <f t="shared" si="185"/>
        <v>130.24139626094308</v>
      </c>
      <c r="BL91" s="198">
        <v>7</v>
      </c>
      <c r="BM91" s="4">
        <f t="shared" si="202"/>
        <v>-11.014926177862815</v>
      </c>
      <c r="BN91" s="4">
        <f t="shared" si="203"/>
        <v>-11.965399477650028</v>
      </c>
      <c r="BO91" s="4">
        <f t="shared" si="204"/>
        <v>-9.8329173208173124</v>
      </c>
      <c r="BP91" s="4">
        <f t="shared" si="205"/>
        <v>-10.68139557855044</v>
      </c>
      <c r="BQ91" s="4">
        <f t="shared" si="206"/>
        <v>-8.9926863755817674</v>
      </c>
      <c r="BR91" s="4">
        <f t="shared" si="207"/>
        <v>-9.768661462053851</v>
      </c>
      <c r="BS91" s="4">
        <f t="shared" si="208"/>
        <v>-9.7081308907443162</v>
      </c>
      <c r="BT91" s="4">
        <f t="shared" si="209"/>
        <v>-10.545841380446596</v>
      </c>
      <c r="BU91" s="4">
        <f t="shared" si="210"/>
        <v>-9.0402550533075487</v>
      </c>
      <c r="BV91" s="4">
        <f t="shared" si="211"/>
        <v>-9.8203348207692702</v>
      </c>
      <c r="BW91" s="4">
        <f t="shared" si="212"/>
        <v>-10.003789184373304</v>
      </c>
      <c r="BX91" s="4">
        <f t="shared" si="213"/>
        <v>-10.86701190261142</v>
      </c>
      <c r="BY91" s="4">
        <f t="shared" si="214"/>
        <v>-11.180534323266455</v>
      </c>
      <c r="BZ91" s="4">
        <f t="shared" si="215"/>
        <v>-12.145297879555775</v>
      </c>
      <c r="CA91" s="4">
        <f t="shared" si="216"/>
        <v>-9.3859484524280496</v>
      </c>
      <c r="CB91" s="4">
        <f t="shared" si="217"/>
        <v>-10.195857956419198</v>
      </c>
      <c r="CC91" s="4">
        <f t="shared" si="218"/>
        <v>-11.112702426945653</v>
      </c>
      <c r="CD91" s="4">
        <f t="shared" si="219"/>
        <v>-12.071612797722352</v>
      </c>
      <c r="CG91" s="153" t="s">
        <v>403</v>
      </c>
      <c r="CH91" s="29">
        <f t="shared" si="192"/>
        <v>1.9204093151666055</v>
      </c>
      <c r="CI91" s="29">
        <f t="shared" si="192"/>
        <v>4.2193321760107594E-2</v>
      </c>
      <c r="CJ91" s="29">
        <f t="shared" si="192"/>
        <v>5.4794063984630093</v>
      </c>
      <c r="CK91" s="29">
        <f t="shared" si="192"/>
        <v>5.2543213013878507</v>
      </c>
      <c r="CL91" s="29">
        <f t="shared" si="192"/>
        <v>1.439656127538486</v>
      </c>
      <c r="CM91" s="29">
        <f t="shared" si="192"/>
        <v>5.0953988602503104</v>
      </c>
      <c r="CN91" s="29">
        <f t="shared" si="192"/>
        <v>4.8472373310461538</v>
      </c>
      <c r="CO91" s="29">
        <f t="shared" si="192"/>
        <v>3.6449460135331795</v>
      </c>
      <c r="CP91" s="29">
        <f t="shared" si="192"/>
        <v>6.1224366343601435</v>
      </c>
    </row>
    <row r="92" spans="1:94">
      <c r="A92">
        <v>84</v>
      </c>
      <c r="B92" s="5">
        <f t="shared" si="222"/>
        <v>88.5</v>
      </c>
      <c r="C92" s="5">
        <f t="shared" si="222"/>
        <v>-84.22</v>
      </c>
      <c r="D92" s="5">
        <f t="shared" ref="D92:S92" si="226">D307-D$325</f>
        <v>65.900000000000006</v>
      </c>
      <c r="E92" s="5">
        <f t="shared" si="226"/>
        <v>-86.56</v>
      </c>
      <c r="F92" s="5">
        <f t="shared" si="226"/>
        <v>82.830000000000013</v>
      </c>
      <c r="G92" s="5">
        <f t="shared" si="226"/>
        <v>-95.860000000000014</v>
      </c>
      <c r="H92" s="5">
        <f t="shared" si="226"/>
        <v>70.97</v>
      </c>
      <c r="I92" s="5">
        <f t="shared" si="226"/>
        <v>-101.13</v>
      </c>
      <c r="J92" s="5">
        <f t="shared" si="226"/>
        <v>76.81</v>
      </c>
      <c r="K92" s="5">
        <f t="shared" si="226"/>
        <v>-113.81</v>
      </c>
      <c r="L92" s="5">
        <f t="shared" si="226"/>
        <v>64.110000000000014</v>
      </c>
      <c r="M92" s="5">
        <f t="shared" si="226"/>
        <v>-116.07</v>
      </c>
      <c r="N92" s="5">
        <f t="shared" si="226"/>
        <v>61.06</v>
      </c>
      <c r="O92" s="5">
        <f t="shared" si="226"/>
        <v>-92.78</v>
      </c>
      <c r="P92" s="5">
        <f t="shared" si="226"/>
        <v>80.37</v>
      </c>
      <c r="Q92" s="5">
        <f t="shared" si="226"/>
        <v>-81.319999999999993</v>
      </c>
      <c r="R92" s="5">
        <f t="shared" si="226"/>
        <v>75.169999999999987</v>
      </c>
      <c r="S92" s="5">
        <f t="shared" si="226"/>
        <v>-113.18</v>
      </c>
      <c r="V92">
        <v>84</v>
      </c>
      <c r="W92" s="4">
        <f t="shared" si="126"/>
        <v>316.41949838644547</v>
      </c>
      <c r="X92" s="4">
        <f t="shared" si="198"/>
        <v>122.16897478492646</v>
      </c>
      <c r="Y92" s="4">
        <f t="shared" si="128"/>
        <v>307.28280268598076</v>
      </c>
      <c r="Z92" s="4">
        <f t="shared" si="178"/>
        <v>108.79082498078596</v>
      </c>
      <c r="AA92" s="4">
        <f t="shared" si="129"/>
        <v>310.8293973566179</v>
      </c>
      <c r="AB92" s="4">
        <f t="shared" si="179"/>
        <v>126.68839133874897</v>
      </c>
      <c r="AC92" s="4">
        <f t="shared" si="130"/>
        <v>305.06002635015858</v>
      </c>
      <c r="AD92" s="4">
        <f t="shared" si="180"/>
        <v>123.54763372885779</v>
      </c>
      <c r="AE92" s="4">
        <f t="shared" si="137"/>
        <v>304.01528601170213</v>
      </c>
      <c r="AF92" s="4">
        <f t="shared" si="181"/>
        <v>137.30437793457278</v>
      </c>
      <c r="AG92" s="4">
        <f t="shared" si="159"/>
        <v>298.91358721453213</v>
      </c>
      <c r="AH92" s="4">
        <f t="shared" si="182"/>
        <v>132.59840496778233</v>
      </c>
      <c r="AI92" s="4">
        <f t="shared" si="138"/>
        <v>303.34955324300108</v>
      </c>
      <c r="AJ92" s="4">
        <f t="shared" si="183"/>
        <v>111.06958179447692</v>
      </c>
      <c r="AK92" s="4">
        <f t="shared" si="123"/>
        <v>314.6633659211048</v>
      </c>
      <c r="AL92" s="4">
        <f t="shared" si="184"/>
        <v>114.33406885088976</v>
      </c>
      <c r="AM92" s="4">
        <f t="shared" si="133"/>
        <v>303.59065264128941</v>
      </c>
      <c r="AN92" s="4">
        <f t="shared" si="185"/>
        <v>135.86847058828624</v>
      </c>
      <c r="BL92" s="198">
        <v>8</v>
      </c>
      <c r="BM92" s="4">
        <f t="shared" si="202"/>
        <v>-1.4724159184962462</v>
      </c>
      <c r="BN92" s="4">
        <f t="shared" si="203"/>
        <v>-17.769417561209778</v>
      </c>
      <c r="BO92" s="4">
        <f t="shared" si="204"/>
        <v>-1.2607381167582243</v>
      </c>
      <c r="BP92" s="4">
        <f t="shared" si="205"/>
        <v>-15.214846396722956</v>
      </c>
      <c r="BQ92" s="4">
        <f t="shared" si="206"/>
        <v>-1.143106372965323</v>
      </c>
      <c r="BR92" s="4">
        <f t="shared" si="207"/>
        <v>-13.795242365245189</v>
      </c>
      <c r="BS92" s="4">
        <f t="shared" si="208"/>
        <v>-1.2099936733603061</v>
      </c>
      <c r="BT92" s="4">
        <f t="shared" si="209"/>
        <v>-14.602452037003133</v>
      </c>
      <c r="BU92" s="4">
        <f t="shared" si="210"/>
        <v>-1.1045731906932212</v>
      </c>
      <c r="BV92" s="4">
        <f t="shared" si="211"/>
        <v>-13.330216011513246</v>
      </c>
      <c r="BW92" s="4">
        <f t="shared" si="212"/>
        <v>-1.1714529247644376</v>
      </c>
      <c r="BX92" s="4">
        <f t="shared" si="213"/>
        <v>-14.13733437132276</v>
      </c>
      <c r="BY92" s="4">
        <f t="shared" si="214"/>
        <v>-1.6595678316824012</v>
      </c>
      <c r="BZ92" s="4">
        <f t="shared" si="215"/>
        <v>-20.028005267990636</v>
      </c>
      <c r="CA92" s="4">
        <f t="shared" si="216"/>
        <v>-1.04671015495856</v>
      </c>
      <c r="CB92" s="4">
        <f t="shared" si="217"/>
        <v>-12.631913018172565</v>
      </c>
      <c r="CC92" s="4">
        <f t="shared" si="218"/>
        <v>-1.3770689055882166</v>
      </c>
      <c r="CD92" s="4">
        <f t="shared" si="219"/>
        <v>-16.61875023664896</v>
      </c>
      <c r="CG92" s="153" t="s">
        <v>404</v>
      </c>
      <c r="CH92" s="29">
        <f t="shared" si="192"/>
        <v>2.5890484044385094</v>
      </c>
      <c r="CI92" s="29">
        <f t="shared" si="192"/>
        <v>2.9696144876360398E-2</v>
      </c>
      <c r="CJ92" s="29">
        <f t="shared" si="192"/>
        <v>5.8569726492663836</v>
      </c>
      <c r="CK92" s="29">
        <f t="shared" si="192"/>
        <v>5.6187912870778964</v>
      </c>
      <c r="CL92" s="29">
        <f t="shared" si="192"/>
        <v>2.5577800967166628</v>
      </c>
      <c r="CM92" s="29">
        <f t="shared" si="192"/>
        <v>5.2471320478495524</v>
      </c>
      <c r="CN92" s="29">
        <f t="shared" si="192"/>
        <v>3.2703755663269614</v>
      </c>
      <c r="CO92" s="29">
        <f t="shared" si="192"/>
        <v>1.1365007232593172</v>
      </c>
      <c r="CP92" s="29">
        <f t="shared" si="192"/>
        <v>0.3089671329132917</v>
      </c>
    </row>
    <row r="93" spans="1:94">
      <c r="A93">
        <v>85</v>
      </c>
      <c r="B93" s="5">
        <f t="shared" si="222"/>
        <v>96.5</v>
      </c>
      <c r="C93" s="5">
        <f t="shared" si="222"/>
        <v>-81.22</v>
      </c>
      <c r="D93" s="5">
        <f t="shared" ref="D93:S93" si="227">D308-D$325</f>
        <v>74.900000000000006</v>
      </c>
      <c r="E93" s="5">
        <f t="shared" si="227"/>
        <v>-86.56</v>
      </c>
      <c r="F93" s="5">
        <f t="shared" si="227"/>
        <v>80.830000000000013</v>
      </c>
      <c r="G93" s="5">
        <f t="shared" si="227"/>
        <v>-85.860000000000014</v>
      </c>
      <c r="H93" s="5">
        <f t="shared" si="227"/>
        <v>79.97</v>
      </c>
      <c r="I93" s="5">
        <f t="shared" si="227"/>
        <v>-102.13</v>
      </c>
      <c r="J93" s="5">
        <f t="shared" si="227"/>
        <v>85.81</v>
      </c>
      <c r="K93" s="5">
        <f t="shared" si="227"/>
        <v>-111.81</v>
      </c>
      <c r="L93" s="5">
        <f t="shared" si="227"/>
        <v>74.110000000000014</v>
      </c>
      <c r="M93" s="5">
        <f t="shared" si="227"/>
        <v>-115.07</v>
      </c>
      <c r="N93" s="5">
        <f t="shared" si="227"/>
        <v>68.06</v>
      </c>
      <c r="O93" s="5">
        <f t="shared" si="227"/>
        <v>-90.78</v>
      </c>
      <c r="P93" s="5">
        <f t="shared" si="227"/>
        <v>89.37</v>
      </c>
      <c r="Q93" s="5">
        <f t="shared" si="227"/>
        <v>-81.319999999999993</v>
      </c>
      <c r="R93" s="5">
        <f t="shared" si="227"/>
        <v>84.169999999999987</v>
      </c>
      <c r="S93" s="5">
        <f t="shared" si="227"/>
        <v>-113.18</v>
      </c>
      <c r="V93">
        <v>85</v>
      </c>
      <c r="W93" s="4">
        <f t="shared" si="126"/>
        <v>319.91408838044254</v>
      </c>
      <c r="X93" s="4">
        <f t="shared" si="198"/>
        <v>126.13064021085439</v>
      </c>
      <c r="Y93" s="4">
        <f t="shared" si="128"/>
        <v>310.86949678603503</v>
      </c>
      <c r="Z93" s="4">
        <f t="shared" si="178"/>
        <v>114.4667794602434</v>
      </c>
      <c r="AA93" s="4">
        <f t="shared" si="129"/>
        <v>313.2715799193071</v>
      </c>
      <c r="AB93" s="4">
        <f t="shared" si="179"/>
        <v>117.92128094623126</v>
      </c>
      <c r="AC93" s="4">
        <f t="shared" si="130"/>
        <v>308.06171262247352</v>
      </c>
      <c r="AD93" s="4">
        <f t="shared" si="180"/>
        <v>129.71406168954852</v>
      </c>
      <c r="AE93" s="4">
        <f t="shared" si="137"/>
        <v>307.50489234822112</v>
      </c>
      <c r="AF93" s="4">
        <f t="shared" si="181"/>
        <v>140.94265571501057</v>
      </c>
      <c r="AG93" s="4">
        <f t="shared" si="159"/>
        <v>302.78326681400449</v>
      </c>
      <c r="AH93" s="4">
        <f t="shared" si="182"/>
        <v>136.87000036531015</v>
      </c>
      <c r="AI93" s="4">
        <f t="shared" si="138"/>
        <v>306.85979791397028</v>
      </c>
      <c r="AJ93" s="4">
        <f t="shared" si="183"/>
        <v>113.46000176273576</v>
      </c>
      <c r="AK93" s="4">
        <f t="shared" si="123"/>
        <v>317.70015538481795</v>
      </c>
      <c r="AL93" s="4">
        <f t="shared" si="184"/>
        <v>120.83020855729745</v>
      </c>
      <c r="AM93" s="4">
        <f t="shared" si="133"/>
        <v>306.63754078200935</v>
      </c>
      <c r="AN93" s="4">
        <f t="shared" si="185"/>
        <v>141.04715984379126</v>
      </c>
      <c r="BL93" s="198">
        <v>9</v>
      </c>
      <c r="BM93" s="4">
        <f t="shared" si="202"/>
        <v>9.7135488310498665</v>
      </c>
      <c r="BN93" s="4">
        <f t="shared" si="203"/>
        <v>-14.867693300652702</v>
      </c>
      <c r="BO93" s="4">
        <f t="shared" si="204"/>
        <v>8.2214001001584069</v>
      </c>
      <c r="BP93" s="4">
        <f t="shared" si="205"/>
        <v>-12.583789644458841</v>
      </c>
      <c r="BQ93" s="4">
        <f t="shared" si="206"/>
        <v>7.1974398628525504</v>
      </c>
      <c r="BR93" s="4">
        <f t="shared" si="207"/>
        <v>-11.016501825648177</v>
      </c>
      <c r="BS93" s="4">
        <f t="shared" si="208"/>
        <v>8.1840429646804793</v>
      </c>
      <c r="BT93" s="4">
        <f t="shared" si="209"/>
        <v>-12.526610291934114</v>
      </c>
      <c r="BU93" s="4">
        <f t="shared" si="210"/>
        <v>8.1175606509601934</v>
      </c>
      <c r="BV93" s="4">
        <f t="shared" si="211"/>
        <v>-12.424851535427802</v>
      </c>
      <c r="BW93" s="4">
        <f t="shared" si="212"/>
        <v>7.7469600146625321</v>
      </c>
      <c r="BX93" s="4">
        <f t="shared" si="213"/>
        <v>-11.857605033316498</v>
      </c>
      <c r="BY93" s="4">
        <f t="shared" si="214"/>
        <v>12.470811110889578</v>
      </c>
      <c r="BZ93" s="4">
        <f t="shared" si="215"/>
        <v>-19.087997397449477</v>
      </c>
      <c r="CA93" s="4">
        <f t="shared" si="216"/>
        <v>7.4021714563648011</v>
      </c>
      <c r="CB93" s="4">
        <f t="shared" si="217"/>
        <v>-11.329866857753034</v>
      </c>
      <c r="CC93" s="4">
        <f t="shared" si="218"/>
        <v>9.3097553310230801</v>
      </c>
      <c r="CD93" s="4">
        <f t="shared" si="219"/>
        <v>-14.249641338428049</v>
      </c>
      <c r="CG93" s="153" t="s">
        <v>405</v>
      </c>
      <c r="CH93" s="29">
        <f t="shared" si="192"/>
        <v>2.1782269781176002</v>
      </c>
      <c r="CI93" s="29">
        <f t="shared" si="192"/>
        <v>0.54128139960736799</v>
      </c>
      <c r="CJ93" s="29">
        <f t="shared" si="192"/>
        <v>6.0318115370219996</v>
      </c>
      <c r="CK93" s="29">
        <f t="shared" si="192"/>
        <v>5.3573716713814985</v>
      </c>
      <c r="CL93" s="29">
        <f t="shared" si="192"/>
        <v>5.9526795316150203</v>
      </c>
      <c r="CM93" s="29">
        <f t="shared" si="192"/>
        <v>2.595397842244334</v>
      </c>
      <c r="CN93" s="29">
        <f t="shared" si="192"/>
        <v>0.27586262989437127</v>
      </c>
      <c r="CO93" s="29">
        <f t="shared" si="192"/>
        <v>4.1631721592440218</v>
      </c>
      <c r="CP93" s="29">
        <f t="shared" si="192"/>
        <v>1.9889390678796641</v>
      </c>
    </row>
    <row r="94" spans="1:94">
      <c r="A94">
        <v>86</v>
      </c>
      <c r="B94" s="5">
        <f t="shared" si="222"/>
        <v>104.5</v>
      </c>
      <c r="C94" s="5">
        <f t="shared" si="222"/>
        <v>-76.22</v>
      </c>
      <c r="D94" s="5">
        <f t="shared" ref="D94:S94" si="228">D309-D$325</f>
        <v>82.9</v>
      </c>
      <c r="E94" s="5">
        <f t="shared" si="228"/>
        <v>-84.56</v>
      </c>
      <c r="F94" s="5">
        <f t="shared" si="228"/>
        <v>75.830000000000013</v>
      </c>
      <c r="G94" s="5">
        <f t="shared" si="228"/>
        <v>-77.860000000000014</v>
      </c>
      <c r="H94" s="5">
        <f t="shared" si="228"/>
        <v>86.97</v>
      </c>
      <c r="I94" s="5">
        <f t="shared" si="228"/>
        <v>-97.13</v>
      </c>
      <c r="J94" s="5">
        <f t="shared" si="228"/>
        <v>94.81</v>
      </c>
      <c r="K94" s="5">
        <f t="shared" si="228"/>
        <v>-108.81</v>
      </c>
      <c r="L94" s="5">
        <f t="shared" si="228"/>
        <v>83.110000000000014</v>
      </c>
      <c r="M94" s="5">
        <f t="shared" si="228"/>
        <v>-113.07</v>
      </c>
      <c r="N94" s="5">
        <f t="shared" si="228"/>
        <v>75.06</v>
      </c>
      <c r="O94" s="5">
        <f t="shared" si="228"/>
        <v>-88.78</v>
      </c>
      <c r="P94" s="5">
        <f t="shared" si="228"/>
        <v>98.37</v>
      </c>
      <c r="Q94" s="5">
        <f t="shared" si="228"/>
        <v>-79.319999999999993</v>
      </c>
      <c r="R94" s="5">
        <f t="shared" si="228"/>
        <v>93.169999999999987</v>
      </c>
      <c r="S94" s="5">
        <f t="shared" si="228"/>
        <v>-112.18</v>
      </c>
      <c r="V94">
        <v>86</v>
      </c>
      <c r="W94" s="4">
        <f t="shared" si="126"/>
        <v>323.89381182972181</v>
      </c>
      <c r="X94" s="4">
        <f t="shared" si="198"/>
        <v>129.34348997920227</v>
      </c>
      <c r="Y94" s="4">
        <f t="shared" si="128"/>
        <v>314.43205613967751</v>
      </c>
      <c r="Z94" s="4">
        <f t="shared" si="178"/>
        <v>118.41791925211319</v>
      </c>
      <c r="AA94" s="4">
        <f t="shared" si="129"/>
        <v>314.2432580571118</v>
      </c>
      <c r="AB94" s="4">
        <f t="shared" si="179"/>
        <v>108.68472063726347</v>
      </c>
      <c r="AC94" s="4">
        <f t="shared" si="130"/>
        <v>311.84119926913775</v>
      </c>
      <c r="AD94" s="4">
        <f t="shared" si="180"/>
        <v>130.37644649245507</v>
      </c>
      <c r="AE94" s="4">
        <f t="shared" si="137"/>
        <v>311.06678865804474</v>
      </c>
      <c r="AF94" s="4">
        <f t="shared" si="181"/>
        <v>144.32100401535462</v>
      </c>
      <c r="AG94" s="4">
        <f t="shared" si="159"/>
        <v>306.3170543434681</v>
      </c>
      <c r="AH94" s="4">
        <f t="shared" si="182"/>
        <v>140.32853238026829</v>
      </c>
      <c r="AI94" s="4">
        <f t="shared" si="138"/>
        <v>310.21320616202877</v>
      </c>
      <c r="AJ94" s="4">
        <f t="shared" si="183"/>
        <v>116.25786855090712</v>
      </c>
      <c r="AK94" s="4">
        <f t="shared" si="123"/>
        <v>321.1192606889731</v>
      </c>
      <c r="AL94" s="4">
        <f t="shared" si="184"/>
        <v>126.36581539324629</v>
      </c>
      <c r="AM94" s="4">
        <f t="shared" si="133"/>
        <v>309.71099463220816</v>
      </c>
      <c r="AN94" s="4">
        <f t="shared" si="185"/>
        <v>145.82524232793168</v>
      </c>
      <c r="BL94" s="198">
        <v>10</v>
      </c>
      <c r="BM94" s="4">
        <f t="shared" si="202"/>
        <v>16.099474382275947</v>
      </c>
      <c r="BN94" s="4">
        <f t="shared" si="203"/>
        <v>-5.5269565365508448</v>
      </c>
      <c r="BO94" s="4">
        <f t="shared" si="204"/>
        <v>13.329908949318988</v>
      </c>
      <c r="BP94" s="4">
        <f t="shared" si="205"/>
        <v>-4.5761635224671897</v>
      </c>
      <c r="BQ94" s="4">
        <f t="shared" si="206"/>
        <v>14.497929600917203</v>
      </c>
      <c r="BR94" s="4">
        <f t="shared" si="207"/>
        <v>-4.9771455186424287</v>
      </c>
      <c r="BS94" s="4">
        <f t="shared" si="208"/>
        <v>14.426509465631005</v>
      </c>
      <c r="BT94" s="4">
        <f t="shared" si="209"/>
        <v>-4.9526269552292055</v>
      </c>
      <c r="BU94" s="4">
        <f t="shared" si="210"/>
        <v>14.429836396818487</v>
      </c>
      <c r="BV94" s="4">
        <f t="shared" si="211"/>
        <v>-4.9537690921485042</v>
      </c>
      <c r="BW94" s="4">
        <f t="shared" si="212"/>
        <v>14.507687789287827</v>
      </c>
      <c r="BX94" s="4">
        <f t="shared" si="213"/>
        <v>-4.9804955089414467</v>
      </c>
      <c r="BY94" s="4">
        <f t="shared" si="214"/>
        <v>20.245411272871603</v>
      </c>
      <c r="BZ94" s="4">
        <f t="shared" si="215"/>
        <v>-6.9502584688693076</v>
      </c>
      <c r="CA94" s="4">
        <f t="shared" si="216"/>
        <v>14.508091071315167</v>
      </c>
      <c r="CB94" s="4">
        <f t="shared" si="217"/>
        <v>-4.9806339558363053</v>
      </c>
      <c r="CC94" s="4">
        <f t="shared" si="218"/>
        <v>16.65265198499187</v>
      </c>
      <c r="CD94" s="4">
        <f t="shared" si="219"/>
        <v>-5.7168626474342039</v>
      </c>
      <c r="CG94" s="153" t="s">
        <v>406</v>
      </c>
      <c r="CH94" s="29">
        <f t="shared" si="192"/>
        <v>2.5581267551008904</v>
      </c>
      <c r="CI94" s="29">
        <f t="shared" si="192"/>
        <v>0.3476211164475016</v>
      </c>
      <c r="CJ94" s="29">
        <f t="shared" si="192"/>
        <v>5.8021733317868529</v>
      </c>
      <c r="CK94" s="29">
        <f t="shared" si="192"/>
        <v>5.8840154200757535</v>
      </c>
      <c r="CL94" s="29">
        <f t="shared" si="192"/>
        <v>3.5318545623379927</v>
      </c>
      <c r="CM94" s="29">
        <f t="shared" si="192"/>
        <v>1.6757570958940675</v>
      </c>
      <c r="CN94" s="29">
        <f t="shared" si="192"/>
        <v>2.3045405066472653</v>
      </c>
      <c r="CO94" s="29">
        <f t="shared" si="192"/>
        <v>2.118635835666085</v>
      </c>
      <c r="CP94" s="29">
        <f t="shared" si="192"/>
        <v>0.38222567224986587</v>
      </c>
    </row>
    <row r="95" spans="1:94">
      <c r="A95">
        <v>87</v>
      </c>
      <c r="B95" s="5">
        <f t="shared" si="222"/>
        <v>112.5</v>
      </c>
      <c r="C95" s="5">
        <f t="shared" si="222"/>
        <v>-71.22</v>
      </c>
      <c r="D95" s="5">
        <f t="shared" ref="D95:S95" si="229">D310-D$325</f>
        <v>90.9</v>
      </c>
      <c r="E95" s="5">
        <f t="shared" si="229"/>
        <v>-80.56</v>
      </c>
      <c r="F95" s="5">
        <f t="shared" si="229"/>
        <v>76.830000000000013</v>
      </c>
      <c r="G95" s="5">
        <f t="shared" si="229"/>
        <v>-71.860000000000014</v>
      </c>
      <c r="H95" s="5">
        <f t="shared" si="229"/>
        <v>95.97</v>
      </c>
      <c r="I95" s="5">
        <f t="shared" si="229"/>
        <v>-94.13</v>
      </c>
      <c r="J95" s="5">
        <f t="shared" si="229"/>
        <v>103.81</v>
      </c>
      <c r="K95" s="5">
        <f t="shared" si="229"/>
        <v>-104.81</v>
      </c>
      <c r="L95" s="5">
        <f t="shared" si="229"/>
        <v>92.110000000000014</v>
      </c>
      <c r="M95" s="5">
        <f t="shared" si="229"/>
        <v>-111.07</v>
      </c>
      <c r="N95" s="5">
        <f t="shared" si="229"/>
        <v>83.06</v>
      </c>
      <c r="O95" s="5">
        <f t="shared" si="229"/>
        <v>-86.78</v>
      </c>
      <c r="P95" s="5">
        <f t="shared" si="229"/>
        <v>104.37</v>
      </c>
      <c r="Q95" s="5">
        <f t="shared" si="229"/>
        <v>-78.319999999999993</v>
      </c>
      <c r="R95" s="5">
        <f t="shared" si="229"/>
        <v>102.16999999999999</v>
      </c>
      <c r="S95" s="5">
        <f t="shared" si="229"/>
        <v>-109.18</v>
      </c>
      <c r="V95">
        <v>87</v>
      </c>
      <c r="W95" s="4">
        <f t="shared" si="126"/>
        <v>327.66346264223171</v>
      </c>
      <c r="X95" s="4">
        <f t="shared" si="198"/>
        <v>133.1485576339451</v>
      </c>
      <c r="Y95" s="4">
        <f t="shared" si="128"/>
        <v>318.45107743227186</v>
      </c>
      <c r="Z95" s="4">
        <f t="shared" si="178"/>
        <v>121.46079038109377</v>
      </c>
      <c r="AA95" s="4">
        <f t="shared" si="129"/>
        <v>316.91441284622312</v>
      </c>
      <c r="AB95" s="4">
        <f t="shared" si="179"/>
        <v>105.19842441785906</v>
      </c>
      <c r="AC95" s="4">
        <f t="shared" si="130"/>
        <v>315.55455519334953</v>
      </c>
      <c r="AD95" s="4">
        <f t="shared" si="180"/>
        <v>134.42729559133443</v>
      </c>
      <c r="AE95" s="4">
        <f t="shared" si="137"/>
        <v>314.72536026892908</v>
      </c>
      <c r="AF95" s="4">
        <f t="shared" si="181"/>
        <v>147.51831140573702</v>
      </c>
      <c r="AG95" s="4">
        <f t="shared" si="159"/>
        <v>309.6688102608465</v>
      </c>
      <c r="AH95" s="4">
        <f t="shared" si="182"/>
        <v>144.29413362988811</v>
      </c>
      <c r="AI95" s="4">
        <f t="shared" si="138"/>
        <v>313.74525302860684</v>
      </c>
      <c r="AJ95" s="4">
        <f t="shared" si="183"/>
        <v>120.12381945309598</v>
      </c>
      <c r="AK95" s="4">
        <f t="shared" si="123"/>
        <v>323.11517334566969</v>
      </c>
      <c r="AL95" s="4">
        <f t="shared" si="184"/>
        <v>130.488004429526</v>
      </c>
      <c r="AM95" s="4">
        <f t="shared" si="133"/>
        <v>313.1003253886912</v>
      </c>
      <c r="AN95" s="4">
        <f t="shared" si="185"/>
        <v>149.52919882083231</v>
      </c>
      <c r="BL95" s="198">
        <v>11</v>
      </c>
      <c r="BM95" s="4">
        <f t="shared" si="202"/>
        <v>17.356806797443003</v>
      </c>
      <c r="BN95" s="4">
        <f t="shared" si="203"/>
        <v>5.9585992998862753</v>
      </c>
      <c r="BO95" s="4">
        <f t="shared" si="204"/>
        <v>14.210209424738395</v>
      </c>
      <c r="BP95" s="4">
        <f t="shared" si="205"/>
        <v>4.8783710573973504</v>
      </c>
      <c r="BQ95" s="4">
        <f t="shared" si="206"/>
        <v>15.06483903460926</v>
      </c>
      <c r="BR95" s="4">
        <f t="shared" si="207"/>
        <v>5.1717657730537372</v>
      </c>
      <c r="BS95" s="4">
        <f t="shared" si="208"/>
        <v>14.459646584839705</v>
      </c>
      <c r="BT95" s="4">
        <f t="shared" si="209"/>
        <v>4.9640029426220131</v>
      </c>
      <c r="BU95" s="4">
        <f t="shared" si="210"/>
        <v>13.953488923874358</v>
      </c>
      <c r="BV95" s="4">
        <f t="shared" si="211"/>
        <v>4.7902387981306145</v>
      </c>
      <c r="BW95" s="4">
        <f t="shared" si="212"/>
        <v>14.133990442699366</v>
      </c>
      <c r="BX95" s="4">
        <f t="shared" si="213"/>
        <v>4.8522050478129897</v>
      </c>
      <c r="BY95" s="4">
        <f t="shared" si="214"/>
        <v>19.758595577141602</v>
      </c>
      <c r="BZ95" s="4">
        <f t="shared" si="215"/>
        <v>6.7831344294295226</v>
      </c>
      <c r="CA95" s="4">
        <f t="shared" si="216"/>
        <v>15.388340700538127</v>
      </c>
      <c r="CB95" s="4">
        <f t="shared" si="217"/>
        <v>5.2828240352451301</v>
      </c>
      <c r="CC95" s="4">
        <f t="shared" si="218"/>
        <v>16.801224075425274</v>
      </c>
      <c r="CD95" s="4">
        <f t="shared" si="219"/>
        <v>5.7678675105037112</v>
      </c>
      <c r="CG95" s="153" t="s">
        <v>407</v>
      </c>
      <c r="CH95" s="29">
        <f t="shared" si="192"/>
        <v>3.3015408512732205</v>
      </c>
      <c r="CI95" s="29">
        <f t="shared" si="192"/>
        <v>0.71891317062553295</v>
      </c>
      <c r="CJ95" s="29">
        <f t="shared" si="192"/>
        <v>2.6374506791672792</v>
      </c>
      <c r="CK95" s="29">
        <f t="shared" si="192"/>
        <v>2.0280280166506426</v>
      </c>
      <c r="CL95" s="29">
        <f t="shared" si="192"/>
        <v>2.6389281664864326</v>
      </c>
      <c r="CM95" s="29">
        <f t="shared" si="192"/>
        <v>2.2329430703843514</v>
      </c>
      <c r="CN95" s="29">
        <f t="shared" si="192"/>
        <v>3.616871086362591</v>
      </c>
      <c r="CO95" s="29">
        <f t="shared" si="192"/>
        <v>3.7986774093349287</v>
      </c>
      <c r="CP95" s="29">
        <f t="shared" si="192"/>
        <v>1.0954158274293686</v>
      </c>
    </row>
    <row r="96" spans="1:94">
      <c r="A96">
        <v>88</v>
      </c>
      <c r="B96" s="5">
        <f t="shared" si="222"/>
        <v>119.5</v>
      </c>
      <c r="C96" s="5">
        <f t="shared" si="222"/>
        <v>-66.22</v>
      </c>
      <c r="D96" s="5">
        <f t="shared" ref="D96:S96" si="230">D311-D$325</f>
        <v>99.9</v>
      </c>
      <c r="E96" s="5">
        <f t="shared" si="230"/>
        <v>-77.56</v>
      </c>
      <c r="F96" s="5">
        <f t="shared" si="230"/>
        <v>85.830000000000013</v>
      </c>
      <c r="G96" s="5">
        <f t="shared" si="230"/>
        <v>-70.860000000000014</v>
      </c>
      <c r="H96" s="5">
        <f t="shared" si="230"/>
        <v>103.97</v>
      </c>
      <c r="I96" s="5">
        <f t="shared" si="230"/>
        <v>-88.13</v>
      </c>
      <c r="J96" s="5">
        <f t="shared" si="230"/>
        <v>112.81</v>
      </c>
      <c r="K96" s="5">
        <f t="shared" si="230"/>
        <v>-98.81</v>
      </c>
      <c r="L96" s="5">
        <f t="shared" si="230"/>
        <v>102.11000000000001</v>
      </c>
      <c r="M96" s="5">
        <f t="shared" si="230"/>
        <v>-108.07</v>
      </c>
      <c r="N96" s="5">
        <f t="shared" si="230"/>
        <v>89.06</v>
      </c>
      <c r="O96" s="5">
        <f t="shared" si="230"/>
        <v>-82.78</v>
      </c>
      <c r="P96" s="5">
        <f t="shared" si="230"/>
        <v>113.37</v>
      </c>
      <c r="Q96" s="5">
        <f t="shared" si="230"/>
        <v>-72.319999999999993</v>
      </c>
      <c r="R96" s="5">
        <f t="shared" si="230"/>
        <v>110.16999999999999</v>
      </c>
      <c r="S96" s="5">
        <f t="shared" si="230"/>
        <v>-105.18</v>
      </c>
      <c r="V96">
        <v>88</v>
      </c>
      <c r="W96" s="4">
        <f t="shared" si="126"/>
        <v>331.00731083833261</v>
      </c>
      <c r="X96" s="4">
        <f t="shared" si="198"/>
        <v>136.62114916805524</v>
      </c>
      <c r="Y96" s="4">
        <f t="shared" si="128"/>
        <v>322.17507991515879</v>
      </c>
      <c r="Z96" s="4">
        <f t="shared" si="178"/>
        <v>126.47356878020008</v>
      </c>
      <c r="AA96" s="4">
        <f t="shared" si="129"/>
        <v>320.45741500520978</v>
      </c>
      <c r="AB96" s="4">
        <f t="shared" si="179"/>
        <v>111.30107142341446</v>
      </c>
      <c r="AC96" s="4">
        <f t="shared" si="130"/>
        <v>319.71377721385556</v>
      </c>
      <c r="AD96" s="4">
        <f t="shared" si="180"/>
        <v>136.296213447036</v>
      </c>
      <c r="AE96" s="4">
        <f t="shared" si="137"/>
        <v>318.78496240609246</v>
      </c>
      <c r="AF96" s="4">
        <f t="shared" si="181"/>
        <v>149.96503659186698</v>
      </c>
      <c r="AG96" s="4">
        <f t="shared" si="159"/>
        <v>313.37571909166854</v>
      </c>
      <c r="AH96" s="4">
        <f t="shared" si="182"/>
        <v>148.67944377081858</v>
      </c>
      <c r="AI96" s="4">
        <f t="shared" si="138"/>
        <v>317.09297855518139</v>
      </c>
      <c r="AJ96" s="4">
        <f t="shared" si="183"/>
        <v>121.59034501143583</v>
      </c>
      <c r="AK96" s="4">
        <f t="shared" si="123"/>
        <v>327.46573796689461</v>
      </c>
      <c r="AL96" s="4">
        <f t="shared" si="184"/>
        <v>134.47281993027437</v>
      </c>
      <c r="AM96" s="4">
        <f t="shared" si="133"/>
        <v>316.32739626887542</v>
      </c>
      <c r="AN96" s="4">
        <f t="shared" si="185"/>
        <v>152.31631987413562</v>
      </c>
      <c r="BL96" s="198">
        <v>12</v>
      </c>
      <c r="BM96" s="4">
        <f t="shared" si="202"/>
        <v>9.8302096222907061</v>
      </c>
      <c r="BN96" s="4">
        <f t="shared" si="203"/>
        <v>15.046255934612496</v>
      </c>
      <c r="BO96" s="4">
        <f t="shared" si="204"/>
        <v>8.1525980050330578</v>
      </c>
      <c r="BP96" s="4">
        <f t="shared" si="205"/>
        <v>12.478480198182602</v>
      </c>
      <c r="BQ96" s="4">
        <f t="shared" si="206"/>
        <v>8.4506990008804426</v>
      </c>
      <c r="BR96" s="4">
        <f t="shared" si="207"/>
        <v>12.934757739580281</v>
      </c>
      <c r="BS96" s="4">
        <f t="shared" si="208"/>
        <v>8.2166038050170549</v>
      </c>
      <c r="BT96" s="4">
        <f t="shared" si="209"/>
        <v>12.576448368228034</v>
      </c>
      <c r="BU96" s="4">
        <f t="shared" si="210"/>
        <v>8.0688159056656694</v>
      </c>
      <c r="BV96" s="4">
        <f t="shared" si="211"/>
        <v>12.350242148511477</v>
      </c>
      <c r="BW96" s="4">
        <f t="shared" si="212"/>
        <v>7.6585378984543206</v>
      </c>
      <c r="BX96" s="4">
        <f t="shared" si="213"/>
        <v>11.722264909160785</v>
      </c>
      <c r="BY96" s="4">
        <f t="shared" si="214"/>
        <v>13.053069531711676</v>
      </c>
      <c r="BZ96" s="4">
        <f t="shared" si="215"/>
        <v>19.979210256216273</v>
      </c>
      <c r="CA96" s="4">
        <f t="shared" si="216"/>
        <v>7.9011025469859364</v>
      </c>
      <c r="CB96" s="4">
        <f t="shared" si="217"/>
        <v>12.09353774287738</v>
      </c>
      <c r="CC96" s="4">
        <f t="shared" si="218"/>
        <v>9.7350630617549747</v>
      </c>
      <c r="CD96" s="4">
        <f t="shared" si="219"/>
        <v>14.900623282194539</v>
      </c>
    </row>
    <row r="97" spans="1:82">
      <c r="A97">
        <v>89</v>
      </c>
      <c r="B97" s="5">
        <f t="shared" si="222"/>
        <v>126.5</v>
      </c>
      <c r="C97" s="5">
        <f t="shared" si="222"/>
        <v>-58.22</v>
      </c>
      <c r="D97" s="5">
        <f t="shared" ref="D97:S97" si="231">D312-D$325</f>
        <v>108.9</v>
      </c>
      <c r="E97" s="5">
        <f t="shared" si="231"/>
        <v>-75.56</v>
      </c>
      <c r="F97" s="5">
        <f t="shared" si="231"/>
        <v>91.830000000000013</v>
      </c>
      <c r="G97" s="5">
        <f t="shared" si="231"/>
        <v>-69.860000000000014</v>
      </c>
      <c r="H97" s="5">
        <f t="shared" si="231"/>
        <v>110.97</v>
      </c>
      <c r="I97" s="5">
        <f t="shared" si="231"/>
        <v>-81.13</v>
      </c>
      <c r="J97" s="5">
        <f t="shared" si="231"/>
        <v>121.81</v>
      </c>
      <c r="K97" s="5">
        <f t="shared" si="231"/>
        <v>-91.81</v>
      </c>
      <c r="L97" s="5">
        <f t="shared" si="231"/>
        <v>111.11000000000001</v>
      </c>
      <c r="M97" s="5">
        <f t="shared" si="231"/>
        <v>-103.07</v>
      </c>
      <c r="N97" s="5">
        <f t="shared" si="231"/>
        <v>97.06</v>
      </c>
      <c r="O97" s="5">
        <f t="shared" si="231"/>
        <v>-77.78</v>
      </c>
      <c r="P97" s="5">
        <f t="shared" si="231"/>
        <v>122.37</v>
      </c>
      <c r="Q97" s="5">
        <f t="shared" si="231"/>
        <v>-68.319999999999993</v>
      </c>
      <c r="R97" s="5">
        <f t="shared" si="231"/>
        <v>118.16999999999999</v>
      </c>
      <c r="S97" s="5">
        <f t="shared" si="231"/>
        <v>-97.18</v>
      </c>
      <c r="V97">
        <v>89</v>
      </c>
      <c r="W97" s="4">
        <f t="shared" si="126"/>
        <v>335.28635591584288</v>
      </c>
      <c r="X97" s="4">
        <f t="shared" si="198"/>
        <v>139.25450944224391</v>
      </c>
      <c r="Y97" s="4">
        <f t="shared" si="128"/>
        <v>325.2452471127923</v>
      </c>
      <c r="Z97" s="4">
        <f t="shared" si="178"/>
        <v>132.54630737972295</v>
      </c>
      <c r="AA97" s="4">
        <f t="shared" si="129"/>
        <v>322.73780768865038</v>
      </c>
      <c r="AB97" s="4">
        <f t="shared" si="179"/>
        <v>115.38270450981813</v>
      </c>
      <c r="AC97" s="4">
        <f t="shared" si="130"/>
        <v>323.82951846769328</v>
      </c>
      <c r="AD97" s="4">
        <f t="shared" si="180"/>
        <v>137.46424189584724</v>
      </c>
      <c r="AE97" s="4">
        <f t="shared" si="137"/>
        <v>322.99412589484814</v>
      </c>
      <c r="AF97" s="4">
        <f t="shared" si="181"/>
        <v>152.53442955608418</v>
      </c>
      <c r="AG97" s="4">
        <f t="shared" si="159"/>
        <v>317.14978930220252</v>
      </c>
      <c r="AH97" s="4">
        <f t="shared" si="182"/>
        <v>151.55479867031596</v>
      </c>
      <c r="AI97" s="4">
        <f t="shared" si="138"/>
        <v>321.29271025897839</v>
      </c>
      <c r="AJ97" s="4">
        <f t="shared" si="183"/>
        <v>124.3799501527477</v>
      </c>
      <c r="AK97" s="4">
        <f t="shared" si="123"/>
        <v>330.82508101610517</v>
      </c>
      <c r="AL97" s="4">
        <f t="shared" si="184"/>
        <v>140.15005993577029</v>
      </c>
      <c r="AM97" s="4">
        <f t="shared" si="133"/>
        <v>320.56699103102784</v>
      </c>
      <c r="AN97" s="4">
        <f t="shared" si="185"/>
        <v>152.99706304370682</v>
      </c>
      <c r="BL97" s="198">
        <v>13</v>
      </c>
      <c r="BM97" s="4">
        <f t="shared" si="202"/>
        <v>-1.3189653078388404</v>
      </c>
      <c r="BN97" s="4">
        <f t="shared" si="203"/>
        <v>15.917544091539035</v>
      </c>
      <c r="BO97" s="4">
        <f t="shared" si="204"/>
        <v>-1.11457136769021</v>
      </c>
      <c r="BP97" s="4">
        <f t="shared" si="205"/>
        <v>13.450876063939374</v>
      </c>
      <c r="BQ97" s="4">
        <f t="shared" si="206"/>
        <v>-1.1984077757034712</v>
      </c>
      <c r="BR97" s="4">
        <f t="shared" si="207"/>
        <v>14.462631045739391</v>
      </c>
      <c r="BS97" s="4">
        <f t="shared" si="208"/>
        <v>-1.1751979515787661</v>
      </c>
      <c r="BT97" s="4">
        <f t="shared" si="209"/>
        <v>14.182530123701341</v>
      </c>
      <c r="BU97" s="4">
        <f t="shared" si="210"/>
        <v>-1.1864850693948521</v>
      </c>
      <c r="BV97" s="4">
        <f t="shared" si="211"/>
        <v>14.318745378519777</v>
      </c>
      <c r="BW97" s="4">
        <f t="shared" si="212"/>
        <v>-1.2551975349687634</v>
      </c>
      <c r="BX97" s="4">
        <f t="shared" si="213"/>
        <v>15.147981518326366</v>
      </c>
      <c r="BY97" s="4">
        <f t="shared" si="214"/>
        <v>-1.6684608898730344</v>
      </c>
      <c r="BZ97" s="4">
        <f t="shared" si="215"/>
        <v>20.135328519806283</v>
      </c>
      <c r="CA97" s="4">
        <f t="shared" si="216"/>
        <v>-1.1217547109551089</v>
      </c>
      <c r="CB97" s="4">
        <f t="shared" si="217"/>
        <v>13.537566125053292</v>
      </c>
      <c r="CC97" s="4">
        <f t="shared" si="218"/>
        <v>-1.4293971784454582</v>
      </c>
      <c r="CD97" s="4">
        <f t="shared" si="219"/>
        <v>17.250258575418965</v>
      </c>
    </row>
    <row r="98" spans="1:82">
      <c r="A98">
        <v>90</v>
      </c>
      <c r="B98" s="5">
        <f t="shared" si="222"/>
        <v>131.5</v>
      </c>
      <c r="C98" s="5">
        <f t="shared" si="222"/>
        <v>-50.22</v>
      </c>
      <c r="D98" s="5">
        <f t="shared" ref="D98:S98" si="232">D313-D$325</f>
        <v>114.9</v>
      </c>
      <c r="E98" s="5">
        <f t="shared" si="232"/>
        <v>-68.56</v>
      </c>
      <c r="F98" s="5">
        <f t="shared" si="232"/>
        <v>101.83000000000001</v>
      </c>
      <c r="G98" s="5">
        <f t="shared" si="232"/>
        <v>-66.860000000000014</v>
      </c>
      <c r="H98" s="5">
        <f t="shared" si="232"/>
        <v>118.97</v>
      </c>
      <c r="I98" s="5">
        <f t="shared" si="232"/>
        <v>-74.13</v>
      </c>
      <c r="J98" s="5">
        <f t="shared" si="232"/>
        <v>130.81</v>
      </c>
      <c r="K98" s="5">
        <f t="shared" si="232"/>
        <v>-85.81</v>
      </c>
      <c r="L98" s="5">
        <f t="shared" si="232"/>
        <v>120.11000000000001</v>
      </c>
      <c r="M98" s="5">
        <f t="shared" si="232"/>
        <v>-98.07</v>
      </c>
      <c r="N98" s="5">
        <f t="shared" si="232"/>
        <v>104.06</v>
      </c>
      <c r="O98" s="5">
        <f t="shared" si="232"/>
        <v>-73.78</v>
      </c>
      <c r="P98" s="5">
        <f t="shared" si="232"/>
        <v>131.37</v>
      </c>
      <c r="Q98" s="5">
        <f t="shared" si="232"/>
        <v>-62.319999999999993</v>
      </c>
      <c r="R98" s="5">
        <f t="shared" si="232"/>
        <v>127.16999999999999</v>
      </c>
      <c r="S98" s="5">
        <f t="shared" si="232"/>
        <v>-89.18</v>
      </c>
      <c r="V98">
        <v>90</v>
      </c>
      <c r="W98" s="4">
        <f t="shared" si="126"/>
        <v>339.09808620022574</v>
      </c>
      <c r="X98" s="4">
        <f t="shared" si="198"/>
        <v>140.76327077757179</v>
      </c>
      <c r="Y98" s="4">
        <f t="shared" si="128"/>
        <v>329.17577763422224</v>
      </c>
      <c r="Z98" s="4">
        <f t="shared" si="178"/>
        <v>133.80016292964669</v>
      </c>
      <c r="AA98" s="4">
        <f t="shared" si="129"/>
        <v>326.71171774358993</v>
      </c>
      <c r="AB98" s="4">
        <f t="shared" si="179"/>
        <v>121.81793176704325</v>
      </c>
      <c r="AC98" s="4">
        <f t="shared" si="130"/>
        <v>328.07303823168104</v>
      </c>
      <c r="AD98" s="4">
        <f t="shared" si="180"/>
        <v>140.17531095025257</v>
      </c>
      <c r="AE98" s="4">
        <f t="shared" si="137"/>
        <v>326.73554172943687</v>
      </c>
      <c r="AF98" s="4">
        <f t="shared" si="181"/>
        <v>156.44363905253547</v>
      </c>
      <c r="AG98" s="4">
        <f t="shared" si="159"/>
        <v>320.76830902771678</v>
      </c>
      <c r="AH98" s="4">
        <f t="shared" si="182"/>
        <v>155.06171996982363</v>
      </c>
      <c r="AI98" s="4">
        <f t="shared" si="138"/>
        <v>324.66282424501486</v>
      </c>
      <c r="AJ98" s="4">
        <f t="shared" si="183"/>
        <v>127.5616400020006</v>
      </c>
      <c r="AK98" s="4">
        <f t="shared" si="123"/>
        <v>334.6210237455827</v>
      </c>
      <c r="AL98" s="4">
        <f t="shared" si="184"/>
        <v>145.40240472564406</v>
      </c>
      <c r="AM98" s="4">
        <f t="shared" si="133"/>
        <v>324.95932572496122</v>
      </c>
      <c r="AN98" s="4">
        <f t="shared" si="185"/>
        <v>155.32315120419105</v>
      </c>
      <c r="BL98" s="198">
        <v>14</v>
      </c>
      <c r="BM98" s="4">
        <f t="shared" si="202"/>
        <v>-10.299114611394522</v>
      </c>
      <c r="BN98" s="4">
        <f t="shared" si="203"/>
        <v>11.187820835251118</v>
      </c>
      <c r="BO98" s="4">
        <f t="shared" si="204"/>
        <v>-8.8218023241869226</v>
      </c>
      <c r="BP98" s="4">
        <f t="shared" si="205"/>
        <v>9.5830318984712655</v>
      </c>
      <c r="BQ98" s="4">
        <f t="shared" si="206"/>
        <v>-9.4272116459157171</v>
      </c>
      <c r="BR98" s="4">
        <f t="shared" si="207"/>
        <v>10.240681733341445</v>
      </c>
      <c r="BS98" s="4">
        <f t="shared" si="208"/>
        <v>-8.6651600541901423</v>
      </c>
      <c r="BT98" s="4">
        <f t="shared" si="209"/>
        <v>9.4128730335517385</v>
      </c>
      <c r="BU98" s="4">
        <f t="shared" si="210"/>
        <v>-8.9276103816987948</v>
      </c>
      <c r="BV98" s="4">
        <f t="shared" si="211"/>
        <v>9.6979700883093631</v>
      </c>
      <c r="BW98" s="4">
        <f t="shared" si="212"/>
        <v>-9.955346698302904</v>
      </c>
      <c r="BX98" s="4">
        <f t="shared" si="213"/>
        <v>10.814389335001366</v>
      </c>
      <c r="BY98" s="4">
        <f t="shared" si="214"/>
        <v>-13.841131533611971</v>
      </c>
      <c r="BZ98" s="4">
        <f t="shared" si="215"/>
        <v>15.03547689272952</v>
      </c>
      <c r="CA98" s="4">
        <f t="shared" si="216"/>
        <v>-10.00221770389375</v>
      </c>
      <c r="CB98" s="4">
        <f t="shared" si="217"/>
        <v>10.865304819749763</v>
      </c>
      <c r="CC98" s="4">
        <f t="shared" si="218"/>
        <v>-11.539308174709628</v>
      </c>
      <c r="CD98" s="4">
        <f t="shared" si="219"/>
        <v>12.535030174202475</v>
      </c>
    </row>
    <row r="99" spans="1:82">
      <c r="A99">
        <v>91</v>
      </c>
      <c r="B99" s="5">
        <f t="shared" si="222"/>
        <v>134.5</v>
      </c>
      <c r="C99" s="5">
        <f t="shared" si="222"/>
        <v>-42.22</v>
      </c>
      <c r="D99" s="5">
        <f t="shared" ref="D99:S99" si="233">D314-D$325</f>
        <v>121.9</v>
      </c>
      <c r="E99" s="5">
        <f t="shared" si="233"/>
        <v>-61.56</v>
      </c>
      <c r="F99" s="5">
        <f t="shared" si="233"/>
        <v>110.83000000000001</v>
      </c>
      <c r="G99" s="5">
        <f t="shared" si="233"/>
        <v>-61.860000000000014</v>
      </c>
      <c r="H99" s="5">
        <f t="shared" si="233"/>
        <v>123.97</v>
      </c>
      <c r="I99" s="5">
        <f t="shared" si="233"/>
        <v>-67.13</v>
      </c>
      <c r="J99" s="5">
        <f t="shared" si="233"/>
        <v>135.81</v>
      </c>
      <c r="K99" s="5">
        <f t="shared" si="233"/>
        <v>-76.81</v>
      </c>
      <c r="L99" s="5">
        <f t="shared" si="233"/>
        <v>129.11000000000001</v>
      </c>
      <c r="M99" s="5">
        <f t="shared" si="233"/>
        <v>-92.07</v>
      </c>
      <c r="N99" s="5">
        <f t="shared" si="233"/>
        <v>109.06</v>
      </c>
      <c r="O99" s="5">
        <f t="shared" si="233"/>
        <v>-68.78</v>
      </c>
      <c r="P99" s="5">
        <f t="shared" si="233"/>
        <v>139.37</v>
      </c>
      <c r="Q99" s="5">
        <f t="shared" si="233"/>
        <v>-56.319999999999993</v>
      </c>
      <c r="R99" s="5">
        <f t="shared" si="233"/>
        <v>133.16999999999999</v>
      </c>
      <c r="S99" s="5">
        <f t="shared" si="233"/>
        <v>-81.180000000000007</v>
      </c>
      <c r="V99">
        <v>91</v>
      </c>
      <c r="W99" s="4">
        <f t="shared" si="126"/>
        <v>342.57275241086825</v>
      </c>
      <c r="X99" s="4">
        <f t="shared" si="198"/>
        <v>140.97084237529404</v>
      </c>
      <c r="Y99" s="4">
        <f t="shared" si="128"/>
        <v>333.20603711515582</v>
      </c>
      <c r="Z99" s="4">
        <f t="shared" si="178"/>
        <v>136.56223343223411</v>
      </c>
      <c r="AA99" s="4">
        <f t="shared" si="129"/>
        <v>330.83183660997946</v>
      </c>
      <c r="AB99" s="4">
        <f t="shared" si="179"/>
        <v>126.92497193224037</v>
      </c>
      <c r="AC99" s="4">
        <f t="shared" si="130"/>
        <v>331.56436741271847</v>
      </c>
      <c r="AD99" s="4">
        <f t="shared" si="180"/>
        <v>140.97871399612072</v>
      </c>
      <c r="AE99" s="4">
        <f t="shared" si="137"/>
        <v>330.50882159605936</v>
      </c>
      <c r="AF99" s="4">
        <f t="shared" si="181"/>
        <v>156.02606256648278</v>
      </c>
      <c r="AG99" s="4">
        <f t="shared" si="159"/>
        <v>324.50684432782435</v>
      </c>
      <c r="AH99" s="4">
        <f t="shared" si="182"/>
        <v>158.57577683870889</v>
      </c>
      <c r="AI99" s="4">
        <f t="shared" si="138"/>
        <v>327.76192668299672</v>
      </c>
      <c r="AJ99" s="4">
        <f t="shared" si="183"/>
        <v>128.93708543316777</v>
      </c>
      <c r="AK99" s="4">
        <f t="shared" si="123"/>
        <v>337.99616028278444</v>
      </c>
      <c r="AL99" s="4">
        <f t="shared" si="184"/>
        <v>150.31945748970756</v>
      </c>
      <c r="AM99" s="4">
        <f t="shared" si="133"/>
        <v>328.63365051482469</v>
      </c>
      <c r="AN99" s="4">
        <f t="shared" si="185"/>
        <v>155.96294848456796</v>
      </c>
      <c r="BL99" s="198">
        <v>15</v>
      </c>
      <c r="BM99" s="4">
        <f t="shared" si="202"/>
        <v>-14.299805088479388</v>
      </c>
      <c r="BN99" s="4">
        <f t="shared" si="203"/>
        <v>2.386215427869498</v>
      </c>
      <c r="BO99" s="4">
        <f t="shared" si="204"/>
        <v>-11.429616582535612</v>
      </c>
      <c r="BP99" s="4">
        <f t="shared" si="205"/>
        <v>1.9072656763589311</v>
      </c>
      <c r="BQ99" s="4">
        <f t="shared" si="206"/>
        <v>-11.835565062289763</v>
      </c>
      <c r="BR99" s="4">
        <f t="shared" si="207"/>
        <v>1.9750064965530425</v>
      </c>
      <c r="BS99" s="4">
        <f t="shared" si="208"/>
        <v>-10.971850729350075</v>
      </c>
      <c r="BT99" s="4">
        <f t="shared" si="209"/>
        <v>1.8308780658660297</v>
      </c>
      <c r="BU99" s="4">
        <f t="shared" si="210"/>
        <v>-10.755704693165045</v>
      </c>
      <c r="BV99" s="4">
        <f t="shared" si="211"/>
        <v>1.7948096717147635</v>
      </c>
      <c r="BW99" s="4">
        <f t="shared" si="212"/>
        <v>-12.381521392415289</v>
      </c>
      <c r="BX99" s="4">
        <f t="shared" si="213"/>
        <v>2.0661104948122997</v>
      </c>
      <c r="BY99" s="4">
        <f t="shared" si="214"/>
        <v>-19.474808541338192</v>
      </c>
      <c r="BZ99" s="4">
        <f t="shared" si="215"/>
        <v>3.2497707702033791</v>
      </c>
      <c r="CA99" s="4">
        <f t="shared" si="216"/>
        <v>-13.047241430575728</v>
      </c>
      <c r="CB99" s="4">
        <f t="shared" si="217"/>
        <v>2.1771995212620463</v>
      </c>
      <c r="CC99" s="4">
        <f t="shared" si="218"/>
        <v>-16.315088630537382</v>
      </c>
      <c r="CD99" s="4">
        <f t="shared" si="219"/>
        <v>2.7225067723903091</v>
      </c>
    </row>
    <row r="100" spans="1:82">
      <c r="A100">
        <v>92</v>
      </c>
      <c r="B100" s="5">
        <f t="shared" si="222"/>
        <v>137.5</v>
      </c>
      <c r="C100" s="5">
        <f t="shared" si="222"/>
        <v>-34.22</v>
      </c>
      <c r="D100" s="5">
        <f t="shared" ref="D100:S100" si="234">D315-D$325</f>
        <v>126.9</v>
      </c>
      <c r="E100" s="5">
        <f t="shared" si="234"/>
        <v>-55.56</v>
      </c>
      <c r="F100" s="5">
        <f t="shared" si="234"/>
        <v>118.83000000000001</v>
      </c>
      <c r="G100" s="5">
        <f t="shared" si="234"/>
        <v>-53.860000000000014</v>
      </c>
      <c r="H100" s="5">
        <f t="shared" si="234"/>
        <v>126.97</v>
      </c>
      <c r="I100" s="5">
        <f t="shared" si="234"/>
        <v>-58.129999999999995</v>
      </c>
      <c r="J100" s="5">
        <f t="shared" si="234"/>
        <v>139.81</v>
      </c>
      <c r="K100" s="5">
        <f t="shared" si="234"/>
        <v>-68.81</v>
      </c>
      <c r="L100" s="5">
        <f t="shared" si="234"/>
        <v>139.11000000000001</v>
      </c>
      <c r="M100" s="5">
        <f t="shared" si="234"/>
        <v>-84.07</v>
      </c>
      <c r="N100" s="5">
        <f t="shared" si="234"/>
        <v>116.06</v>
      </c>
      <c r="O100" s="5">
        <f t="shared" si="234"/>
        <v>-60.78</v>
      </c>
      <c r="P100" s="5">
        <f t="shared" si="234"/>
        <v>146.37</v>
      </c>
      <c r="Q100" s="5">
        <f t="shared" si="234"/>
        <v>-47.319999999999993</v>
      </c>
      <c r="R100" s="5">
        <f t="shared" si="234"/>
        <v>139.16999999999999</v>
      </c>
      <c r="S100" s="5">
        <f t="shared" si="234"/>
        <v>-72.180000000000007</v>
      </c>
      <c r="V100">
        <v>92</v>
      </c>
      <c r="W100" s="4">
        <f t="shared" si="126"/>
        <v>346.02456131445376</v>
      </c>
      <c r="X100" s="4">
        <f t="shared" si="198"/>
        <v>141.6942426494457</v>
      </c>
      <c r="Y100" s="4">
        <f t="shared" si="128"/>
        <v>336.35499175600035</v>
      </c>
      <c r="Z100" s="4">
        <f t="shared" si="178"/>
        <v>138.52986537205615</v>
      </c>
      <c r="AA100" s="4">
        <f t="shared" si="129"/>
        <v>335.61746870827778</v>
      </c>
      <c r="AB100" s="4">
        <f t="shared" si="179"/>
        <v>130.46635006774738</v>
      </c>
      <c r="AC100" s="4">
        <f t="shared" si="130"/>
        <v>335.40052402283214</v>
      </c>
      <c r="AD100" s="4">
        <f t="shared" si="180"/>
        <v>139.64411122564388</v>
      </c>
      <c r="AE100" s="4">
        <f t="shared" si="137"/>
        <v>333.79506736845639</v>
      </c>
      <c r="AF100" s="4">
        <f t="shared" si="181"/>
        <v>155.82571097222691</v>
      </c>
      <c r="AG100" s="4">
        <f t="shared" si="159"/>
        <v>328.8536733357198</v>
      </c>
      <c r="AH100" s="4">
        <f t="shared" si="182"/>
        <v>162.54032422755901</v>
      </c>
      <c r="AI100" s="4">
        <f t="shared" si="138"/>
        <v>332.35919000801908</v>
      </c>
      <c r="AJ100" s="4">
        <f t="shared" si="183"/>
        <v>131.01195365309229</v>
      </c>
      <c r="AK100" s="4">
        <f t="shared" si="123"/>
        <v>342.08448350090509</v>
      </c>
      <c r="AL100" s="4">
        <f t="shared" si="184"/>
        <v>153.82899369104643</v>
      </c>
      <c r="AM100" s="4">
        <f t="shared" si="133"/>
        <v>332.58665666377459</v>
      </c>
      <c r="AN100" s="4">
        <f t="shared" si="185"/>
        <v>156.7744918665023</v>
      </c>
      <c r="BL100" s="198">
        <v>16</v>
      </c>
      <c r="BM100" s="4">
        <f t="shared" si="202"/>
        <v>-11.502106373933279</v>
      </c>
      <c r="BN100" s="4">
        <f t="shared" si="203"/>
        <v>-6.2246286891433753</v>
      </c>
      <c r="BO100" s="4">
        <f t="shared" si="204"/>
        <v>-10.004134063904052</v>
      </c>
      <c r="BP100" s="4">
        <f t="shared" si="205"/>
        <v>-5.4139666144401195</v>
      </c>
      <c r="BQ100" s="4">
        <f t="shared" si="206"/>
        <v>-9.5474071568149448</v>
      </c>
      <c r="BR100" s="4">
        <f t="shared" si="207"/>
        <v>-5.1667983726810762</v>
      </c>
      <c r="BS100" s="4">
        <f t="shared" si="208"/>
        <v>-8.3876777888753189</v>
      </c>
      <c r="BT100" s="4">
        <f t="shared" si="209"/>
        <v>-4.5391842243995963</v>
      </c>
      <c r="BU100" s="4">
        <f t="shared" si="210"/>
        <v>-9.6604401822638533</v>
      </c>
      <c r="BV100" s="4">
        <f t="shared" si="211"/>
        <v>-5.2279687870518261</v>
      </c>
      <c r="BW100" s="4">
        <f t="shared" si="212"/>
        <v>-10.731691674330147</v>
      </c>
      <c r="BX100" s="4">
        <f t="shared" si="213"/>
        <v>-5.8077011033791406</v>
      </c>
      <c r="BY100" s="4">
        <f t="shared" si="214"/>
        <v>-12.36503511877584</v>
      </c>
      <c r="BZ100" s="4">
        <f t="shared" si="215"/>
        <v>-6.6916223724922341</v>
      </c>
      <c r="CA100" s="4">
        <f t="shared" si="216"/>
        <v>-9.7615960872033476</v>
      </c>
      <c r="CB100" s="4">
        <f t="shared" si="217"/>
        <v>-5.2827116252322837</v>
      </c>
      <c r="CC100" s="4">
        <f t="shared" si="218"/>
        <v>-14.529057429798861</v>
      </c>
      <c r="CD100" s="4">
        <f t="shared" si="219"/>
        <v>-7.8627326824844337</v>
      </c>
    </row>
    <row r="101" spans="1:82">
      <c r="A101">
        <v>93</v>
      </c>
      <c r="B101" s="5">
        <f t="shared" si="222"/>
        <v>139.5</v>
      </c>
      <c r="C101" s="5">
        <f t="shared" si="222"/>
        <v>-26.22</v>
      </c>
      <c r="D101" s="5">
        <f t="shared" ref="D101:S101" si="235">D316-D$325</f>
        <v>130.9</v>
      </c>
      <c r="E101" s="5">
        <f t="shared" si="235"/>
        <v>-49.56</v>
      </c>
      <c r="F101" s="5">
        <f t="shared" si="235"/>
        <v>127.83000000000001</v>
      </c>
      <c r="G101" s="5">
        <f t="shared" si="235"/>
        <v>-45.860000000000014</v>
      </c>
      <c r="H101" s="5">
        <f t="shared" si="235"/>
        <v>131.97</v>
      </c>
      <c r="I101" s="5">
        <f t="shared" si="235"/>
        <v>-49.129999999999995</v>
      </c>
      <c r="J101" s="5">
        <f t="shared" si="235"/>
        <v>145.81</v>
      </c>
      <c r="K101" s="5">
        <f t="shared" si="235"/>
        <v>-59.81</v>
      </c>
      <c r="L101" s="5">
        <f t="shared" si="235"/>
        <v>147.11000000000001</v>
      </c>
      <c r="M101" s="5">
        <f t="shared" si="235"/>
        <v>-77.069999999999993</v>
      </c>
      <c r="N101" s="5">
        <f t="shared" si="235"/>
        <v>122.06</v>
      </c>
      <c r="O101" s="5">
        <f t="shared" si="235"/>
        <v>-53.78</v>
      </c>
      <c r="P101" s="5">
        <f t="shared" si="235"/>
        <v>152.37</v>
      </c>
      <c r="Q101" s="5">
        <f t="shared" si="235"/>
        <v>-38.319999999999993</v>
      </c>
      <c r="R101" s="5">
        <f t="shared" si="235"/>
        <v>143.16999999999999</v>
      </c>
      <c r="S101" s="5">
        <f t="shared" si="235"/>
        <v>-64.180000000000007</v>
      </c>
      <c r="V101">
        <v>93</v>
      </c>
      <c r="W101" s="4">
        <f t="shared" si="126"/>
        <v>349.35505251672339</v>
      </c>
      <c r="X101" s="4">
        <f t="shared" si="198"/>
        <v>141.94272929600868</v>
      </c>
      <c r="Y101" s="4">
        <f t="shared" si="128"/>
        <v>339.26285188941773</v>
      </c>
      <c r="Z101" s="4">
        <f t="shared" si="178"/>
        <v>139.96786631223611</v>
      </c>
      <c r="AA101" s="4">
        <f t="shared" si="129"/>
        <v>340.26415947289667</v>
      </c>
      <c r="AB101" s="4">
        <f t="shared" si="179"/>
        <v>135.80739486493363</v>
      </c>
      <c r="AC101" s="4">
        <f t="shared" si="130"/>
        <v>339.58062815888911</v>
      </c>
      <c r="AD101" s="4">
        <f t="shared" si="180"/>
        <v>140.81845688687261</v>
      </c>
      <c r="AE101" s="4">
        <f t="shared" si="137"/>
        <v>337.69698592557688</v>
      </c>
      <c r="AF101" s="4">
        <f t="shared" si="181"/>
        <v>157.60010215732731</v>
      </c>
      <c r="AG101" s="4">
        <f t="shared" si="159"/>
        <v>332.35024089230598</v>
      </c>
      <c r="AH101" s="4">
        <f t="shared" si="182"/>
        <v>166.07569659646171</v>
      </c>
      <c r="AI101" s="4">
        <f t="shared" si="138"/>
        <v>336.22156729404441</v>
      </c>
      <c r="AJ101" s="4">
        <f t="shared" si="183"/>
        <v>133.38265254522418</v>
      </c>
      <c r="AK101" s="4">
        <f t="shared" si="123"/>
        <v>345.88327007782698</v>
      </c>
      <c r="AL101" s="4">
        <f t="shared" si="184"/>
        <v>157.11473291833582</v>
      </c>
      <c r="AM101" s="4">
        <f t="shared" si="133"/>
        <v>335.85434313248442</v>
      </c>
      <c r="AN101" s="4">
        <f t="shared" si="185"/>
        <v>156.897167915804</v>
      </c>
      <c r="BL101" s="198">
        <v>17</v>
      </c>
      <c r="BM101" s="4">
        <f t="shared" si="202"/>
        <v>-5.7594100709764762</v>
      </c>
      <c r="BN101" s="4">
        <f t="shared" si="203"/>
        <v>-13.130132425145964</v>
      </c>
      <c r="BO101" s="4">
        <f t="shared" si="204"/>
        <v>-5.7917683396176498</v>
      </c>
      <c r="BP101" s="4">
        <f t="shared" si="205"/>
        <v>-13.203901847199814</v>
      </c>
      <c r="BQ101" s="4">
        <f t="shared" si="206"/>
        <v>-4.2282027278974583</v>
      </c>
      <c r="BR101" s="4">
        <f t="shared" si="207"/>
        <v>-9.6393312949575183</v>
      </c>
      <c r="BS101" s="4">
        <f t="shared" si="208"/>
        <v>-5.6400619115056507</v>
      </c>
      <c r="BT101" s="4">
        <f t="shared" si="209"/>
        <v>-12.858046027539675</v>
      </c>
      <c r="BU101" s="4">
        <f t="shared" si="210"/>
        <v>-4.99108594975411</v>
      </c>
      <c r="BV101" s="4">
        <f t="shared" si="211"/>
        <v>-11.378529859473266</v>
      </c>
      <c r="BW101" s="4">
        <f t="shared" si="212"/>
        <v>-4.8781687715733684</v>
      </c>
      <c r="BX101" s="4">
        <f t="shared" si="213"/>
        <v>-11.121104622458398</v>
      </c>
      <c r="BY101" s="4">
        <f t="shared" si="214"/>
        <v>-5.1080122831657251</v>
      </c>
      <c r="BZ101" s="4">
        <f t="shared" si="215"/>
        <v>-11.645095049789882</v>
      </c>
      <c r="CA101" s="4">
        <f t="shared" si="216"/>
        <v>-3.8497839202651924</v>
      </c>
      <c r="CB101" s="4">
        <f t="shared" si="217"/>
        <v>-8.7766233100865811</v>
      </c>
      <c r="CC101" s="4">
        <f t="shared" si="218"/>
        <v>-6.6137448862217898</v>
      </c>
      <c r="CD101" s="4">
        <f t="shared" si="219"/>
        <v>-15.077819622505348</v>
      </c>
    </row>
    <row r="102" spans="1:82">
      <c r="A102">
        <v>94</v>
      </c>
      <c r="B102" s="5">
        <f t="shared" si="222"/>
        <v>141.5</v>
      </c>
      <c r="C102" s="5">
        <f t="shared" si="222"/>
        <v>-18.22</v>
      </c>
      <c r="D102" s="5">
        <f t="shared" ref="D102:S102" si="236">D317-D$325</f>
        <v>135.9</v>
      </c>
      <c r="E102" s="5">
        <f t="shared" si="236"/>
        <v>-43.56</v>
      </c>
      <c r="F102" s="5">
        <f t="shared" si="236"/>
        <v>135.83000000000001</v>
      </c>
      <c r="G102" s="5">
        <f t="shared" si="236"/>
        <v>-37.860000000000014</v>
      </c>
      <c r="H102" s="5">
        <f t="shared" si="236"/>
        <v>134.97</v>
      </c>
      <c r="I102" s="5">
        <f t="shared" si="236"/>
        <v>-41.129999999999995</v>
      </c>
      <c r="J102" s="5">
        <f t="shared" si="236"/>
        <v>147.81</v>
      </c>
      <c r="K102" s="5">
        <f t="shared" si="236"/>
        <v>-50.81</v>
      </c>
      <c r="L102" s="5">
        <f t="shared" si="236"/>
        <v>154.11000000000001</v>
      </c>
      <c r="M102" s="5">
        <f t="shared" si="236"/>
        <v>-69.069999999999993</v>
      </c>
      <c r="N102" s="5">
        <f t="shared" si="236"/>
        <v>127.06</v>
      </c>
      <c r="O102" s="5">
        <f t="shared" si="236"/>
        <v>-45.78</v>
      </c>
      <c r="P102" s="5">
        <f t="shared" si="236"/>
        <v>157.37</v>
      </c>
      <c r="Q102" s="5">
        <f t="shared" si="236"/>
        <v>-28.319999999999993</v>
      </c>
      <c r="R102" s="5">
        <f t="shared" si="236"/>
        <v>147.16999999999999</v>
      </c>
      <c r="S102" s="5">
        <f t="shared" si="236"/>
        <v>-55.180000000000007</v>
      </c>
      <c r="V102">
        <v>94</v>
      </c>
      <c r="W102" s="4">
        <f t="shared" si="126"/>
        <v>352.66278172040296</v>
      </c>
      <c r="X102" s="4">
        <f t="shared" si="198"/>
        <v>142.66821089506942</v>
      </c>
      <c r="Y102" s="4">
        <f t="shared" si="128"/>
        <v>342.22779688914068</v>
      </c>
      <c r="Z102" s="4">
        <f t="shared" si="178"/>
        <v>142.7104887525791</v>
      </c>
      <c r="AA102" s="4">
        <f t="shared" si="129"/>
        <v>344.42521057931657</v>
      </c>
      <c r="AB102" s="4">
        <f t="shared" si="179"/>
        <v>141.0076895066365</v>
      </c>
      <c r="AC102" s="4">
        <f t="shared" si="130"/>
        <v>343.05221851795915</v>
      </c>
      <c r="AD102" s="4">
        <f t="shared" si="180"/>
        <v>141.09775972707718</v>
      </c>
      <c r="AE102" s="4">
        <f t="shared" si="137"/>
        <v>341.02948385795099</v>
      </c>
      <c r="AF102" s="4">
        <f t="shared" si="181"/>
        <v>156.29923928157808</v>
      </c>
      <c r="AG102" s="4">
        <f t="shared" si="159"/>
        <v>335.85872818765881</v>
      </c>
      <c r="AH102" s="4">
        <f t="shared" si="182"/>
        <v>168.8803037657145</v>
      </c>
      <c r="AI102" s="4">
        <f t="shared" si="138"/>
        <v>340.18579589280256</v>
      </c>
      <c r="AJ102" s="4">
        <f t="shared" si="183"/>
        <v>135.05573664232111</v>
      </c>
      <c r="AK102" s="4">
        <f t="shared" si="123"/>
        <v>349.79835383246728</v>
      </c>
      <c r="AL102" s="4">
        <f t="shared" si="184"/>
        <v>159.89790273796589</v>
      </c>
      <c r="AM102" s="4">
        <f t="shared" si="133"/>
        <v>339.44694137998636</v>
      </c>
      <c r="AN102" s="4">
        <f t="shared" si="185"/>
        <v>157.17455678321474</v>
      </c>
      <c r="BL102" s="198">
        <v>18</v>
      </c>
      <c r="BM102" s="4">
        <f t="shared" si="202"/>
        <v>4.1154448763755607</v>
      </c>
      <c r="BN102" s="4">
        <f t="shared" si="203"/>
        <v>-16.251524292062733</v>
      </c>
      <c r="BO102" s="4">
        <f t="shared" si="204"/>
        <v>3.7749847659799141</v>
      </c>
      <c r="BP102" s="4">
        <f t="shared" si="205"/>
        <v>-14.907077720481855</v>
      </c>
      <c r="BQ102" s="4">
        <f t="shared" si="206"/>
        <v>3.3467113821720336</v>
      </c>
      <c r="BR102" s="4">
        <f t="shared" si="207"/>
        <v>-13.215864374252474</v>
      </c>
      <c r="BS102" s="4">
        <f t="shared" si="208"/>
        <v>3.8939131476344957</v>
      </c>
      <c r="BT102" s="4">
        <f t="shared" si="209"/>
        <v>-15.376715278882907</v>
      </c>
      <c r="BU102" s="4">
        <f t="shared" si="210"/>
        <v>3.3964657627183126</v>
      </c>
      <c r="BV102" s="4">
        <f t="shared" si="211"/>
        <v>-13.412339979775952</v>
      </c>
      <c r="BW102" s="4">
        <f t="shared" si="212"/>
        <v>3.4945917375633915</v>
      </c>
      <c r="BX102" s="4">
        <f t="shared" si="213"/>
        <v>-13.799830691419642</v>
      </c>
      <c r="BY102" s="4">
        <f t="shared" si="214"/>
        <v>4.3616192159983358</v>
      </c>
      <c r="BZ102" s="4">
        <f t="shared" si="215"/>
        <v>-17.223644774936364</v>
      </c>
      <c r="CA102" s="4">
        <f t="shared" si="216"/>
        <v>3.323384570207681</v>
      </c>
      <c r="CB102" s="4">
        <f t="shared" si="217"/>
        <v>-13.123748876977505</v>
      </c>
      <c r="CC102" s="4">
        <f t="shared" si="218"/>
        <v>4.0558935644054328</v>
      </c>
      <c r="CD102" s="4">
        <f t="shared" si="219"/>
        <v>-16.016361479249387</v>
      </c>
    </row>
    <row r="103" spans="1:82">
      <c r="A103">
        <v>95</v>
      </c>
      <c r="B103" s="5">
        <f t="shared" si="222"/>
        <v>142.5</v>
      </c>
      <c r="C103" s="5">
        <f t="shared" si="222"/>
        <v>-10.219999999999999</v>
      </c>
      <c r="D103" s="5">
        <f t="shared" ref="D103:S103" si="237">D318-D$325</f>
        <v>138.9</v>
      </c>
      <c r="E103" s="5">
        <f t="shared" si="237"/>
        <v>-35.56</v>
      </c>
      <c r="F103" s="5">
        <f t="shared" si="237"/>
        <v>141.83000000000001</v>
      </c>
      <c r="G103" s="5">
        <f t="shared" si="237"/>
        <v>-29.860000000000014</v>
      </c>
      <c r="H103" s="5">
        <f t="shared" si="237"/>
        <v>137.97</v>
      </c>
      <c r="I103" s="5">
        <f t="shared" si="237"/>
        <v>-32.129999999999995</v>
      </c>
      <c r="J103" s="5">
        <f t="shared" si="237"/>
        <v>154.81</v>
      </c>
      <c r="K103" s="5">
        <f t="shared" si="237"/>
        <v>-43.81</v>
      </c>
      <c r="L103" s="5">
        <f t="shared" si="237"/>
        <v>162.11000000000001</v>
      </c>
      <c r="M103" s="5">
        <f t="shared" si="237"/>
        <v>-59.069999999999993</v>
      </c>
      <c r="N103" s="5">
        <f t="shared" si="237"/>
        <v>130.06</v>
      </c>
      <c r="O103" s="5">
        <f t="shared" si="237"/>
        <v>-38.78</v>
      </c>
      <c r="P103" s="5">
        <f t="shared" si="237"/>
        <v>161.37</v>
      </c>
      <c r="Q103" s="5">
        <f t="shared" si="237"/>
        <v>-19.319999999999993</v>
      </c>
      <c r="R103" s="5">
        <f t="shared" si="237"/>
        <v>151.16999999999999</v>
      </c>
      <c r="S103" s="5">
        <f t="shared" si="237"/>
        <v>-46.180000000000007</v>
      </c>
      <c r="V103">
        <v>95</v>
      </c>
      <c r="W103" s="4">
        <f t="shared" si="126"/>
        <v>355.89781069871032</v>
      </c>
      <c r="X103" s="4">
        <f t="shared" si="198"/>
        <v>142.86601555303486</v>
      </c>
      <c r="Y103" s="4">
        <f t="shared" si="128"/>
        <v>345.64004405598484</v>
      </c>
      <c r="Z103" s="4">
        <f t="shared" si="178"/>
        <v>143.37964848610838</v>
      </c>
      <c r="AA103" s="4">
        <f t="shared" si="129"/>
        <v>348.11093477128867</v>
      </c>
      <c r="AB103" s="4">
        <f t="shared" si="179"/>
        <v>144.93918897247909</v>
      </c>
      <c r="AC103" s="4">
        <f t="shared" si="130"/>
        <v>346.89079180184569</v>
      </c>
      <c r="AD103" s="4">
        <f t="shared" si="180"/>
        <v>141.66177254291293</v>
      </c>
      <c r="AE103" s="4">
        <f t="shared" si="137"/>
        <v>344.19890840644604</v>
      </c>
      <c r="AF103" s="4">
        <f t="shared" si="181"/>
        <v>160.88956523031567</v>
      </c>
      <c r="AG103" s="4">
        <f t="shared" si="159"/>
        <v>339.97915950777326</v>
      </c>
      <c r="AH103" s="4">
        <f t="shared" si="182"/>
        <v>172.536712035439</v>
      </c>
      <c r="AI103" s="4">
        <f t="shared" si="138"/>
        <v>343.39699401674363</v>
      </c>
      <c r="AJ103" s="4">
        <f t="shared" si="183"/>
        <v>135.71842910968283</v>
      </c>
      <c r="AK103" s="4">
        <f t="shared" si="123"/>
        <v>353.17276789969168</v>
      </c>
      <c r="AL103" s="4">
        <f t="shared" si="184"/>
        <v>162.52242706777426</v>
      </c>
      <c r="AM103" s="4">
        <f t="shared" si="133"/>
        <v>343.01293216657388</v>
      </c>
      <c r="AN103" s="4">
        <f t="shared" si="185"/>
        <v>158.06631930933293</v>
      </c>
      <c r="BL103" s="198">
        <v>19</v>
      </c>
      <c r="BM103" s="4">
        <f t="shared" si="202"/>
        <v>14.24566374033032</v>
      </c>
      <c r="BN103" s="4">
        <f t="shared" si="203"/>
        <v>-11.087845150296559</v>
      </c>
      <c r="BO103" s="4">
        <f t="shared" si="204"/>
        <v>11.816419539662245</v>
      </c>
      <c r="BP103" s="4">
        <f t="shared" si="205"/>
        <v>-9.1970884947811875</v>
      </c>
      <c r="BQ103" s="4">
        <f t="shared" si="206"/>
        <v>12.102948019846867</v>
      </c>
      <c r="BR103" s="4">
        <f t="shared" si="207"/>
        <v>-9.4201025625948667</v>
      </c>
      <c r="BS103" s="4">
        <f t="shared" si="208"/>
        <v>11.821897367197074</v>
      </c>
      <c r="BT103" s="4">
        <f t="shared" si="209"/>
        <v>-9.20135205908913</v>
      </c>
      <c r="BU103" s="4">
        <f t="shared" si="210"/>
        <v>12.101969801416704</v>
      </c>
      <c r="BV103" s="4">
        <f t="shared" si="211"/>
        <v>-9.419341184629296</v>
      </c>
      <c r="BW103" s="4">
        <f t="shared" si="212"/>
        <v>12.059887983061223</v>
      </c>
      <c r="BX103" s="4">
        <f t="shared" si="213"/>
        <v>-9.3865875906884604</v>
      </c>
      <c r="BY103" s="4">
        <f t="shared" si="214"/>
        <v>17.920766461028094</v>
      </c>
      <c r="BZ103" s="4">
        <f t="shared" si="215"/>
        <v>-13.948292414902966</v>
      </c>
      <c r="CA103" s="4">
        <f t="shared" si="216"/>
        <v>12.373707282360288</v>
      </c>
      <c r="CB103" s="4">
        <f t="shared" si="217"/>
        <v>-9.6308429556351776</v>
      </c>
      <c r="CC103" s="4">
        <f t="shared" si="218"/>
        <v>13.116353508833033</v>
      </c>
      <c r="CD103" s="4">
        <f t="shared" si="219"/>
        <v>-10.208867715356968</v>
      </c>
    </row>
    <row r="104" spans="1:82">
      <c r="A104">
        <v>96</v>
      </c>
      <c r="B104" s="5">
        <f t="shared" si="222"/>
        <v>143.5</v>
      </c>
      <c r="C104" s="5">
        <f t="shared" si="222"/>
        <v>-2.2199999999999989</v>
      </c>
      <c r="D104" s="5">
        <f t="shared" ref="D104:S104" si="238">D319-D$325</f>
        <v>141.9</v>
      </c>
      <c r="E104" s="5">
        <f t="shared" si="238"/>
        <v>-25.560000000000002</v>
      </c>
      <c r="F104" s="5">
        <f t="shared" si="238"/>
        <v>144.83000000000001</v>
      </c>
      <c r="G104" s="5">
        <f t="shared" si="238"/>
        <v>-20.860000000000014</v>
      </c>
      <c r="H104" s="5">
        <f t="shared" si="238"/>
        <v>138.97</v>
      </c>
      <c r="I104" s="5">
        <f t="shared" si="238"/>
        <v>-23.129999999999995</v>
      </c>
      <c r="J104" s="5">
        <f t="shared" si="238"/>
        <v>158.81</v>
      </c>
      <c r="K104" s="5">
        <f t="shared" si="238"/>
        <v>-34.81</v>
      </c>
      <c r="L104" s="5">
        <f t="shared" si="238"/>
        <v>168.11</v>
      </c>
      <c r="M104" s="5">
        <f t="shared" si="238"/>
        <v>-50.069999999999993</v>
      </c>
      <c r="N104" s="5">
        <f t="shared" si="238"/>
        <v>133.06</v>
      </c>
      <c r="O104" s="5">
        <f t="shared" si="238"/>
        <v>-31.78</v>
      </c>
      <c r="P104" s="5">
        <f t="shared" si="238"/>
        <v>163.37</v>
      </c>
      <c r="Q104" s="5">
        <f t="shared" si="238"/>
        <v>-9.3199999999999932</v>
      </c>
      <c r="R104" s="5">
        <f t="shared" si="238"/>
        <v>154.16999999999999</v>
      </c>
      <c r="S104" s="5">
        <f t="shared" si="238"/>
        <v>-37.180000000000007</v>
      </c>
      <c r="V104">
        <v>96</v>
      </c>
      <c r="W104" s="4">
        <f>360+ATAN2(B104,C104)*(180/PI())</f>
        <v>359.11368303459369</v>
      </c>
      <c r="X104" s="4">
        <f t="shared" si="198"/>
        <v>143.51717109809545</v>
      </c>
      <c r="Y104" s="4">
        <f t="shared" si="128"/>
        <v>349.78898656226647</v>
      </c>
      <c r="Z104" s="4">
        <f t="shared" si="178"/>
        <v>144.18364539711155</v>
      </c>
      <c r="AA104" s="4">
        <f t="shared" si="129"/>
        <v>351.80400035728132</v>
      </c>
      <c r="AB104" s="4">
        <f t="shared" si="179"/>
        <v>146.32453143611977</v>
      </c>
      <c r="AC104" s="4">
        <f t="shared" si="130"/>
        <v>350.55038121449508</v>
      </c>
      <c r="AD104" s="4">
        <f t="shared" si="180"/>
        <v>140.88171563407366</v>
      </c>
      <c r="AE104" s="4">
        <f t="shared" si="137"/>
        <v>347.63670592088101</v>
      </c>
      <c r="AF104" s="4">
        <f t="shared" si="181"/>
        <v>162.58029462391806</v>
      </c>
      <c r="AG104" s="4">
        <f t="shared" si="159"/>
        <v>343.41432660176827</v>
      </c>
      <c r="AH104" s="4">
        <f t="shared" si="182"/>
        <v>175.40803003283517</v>
      </c>
      <c r="AI104" s="4">
        <f t="shared" si="138"/>
        <v>346.56714710068269</v>
      </c>
      <c r="AJ104" s="4">
        <f t="shared" si="183"/>
        <v>136.80252921638547</v>
      </c>
      <c r="AK104" s="4">
        <f t="shared" si="123"/>
        <v>356.73490547617837</v>
      </c>
      <c r="AL104" s="4">
        <f t="shared" si="184"/>
        <v>163.6356296776469</v>
      </c>
      <c r="AM104" s="4">
        <f t="shared" si="133"/>
        <v>346.44131253376355</v>
      </c>
      <c r="AN104" s="4">
        <f t="shared" si="185"/>
        <v>158.58985244964444</v>
      </c>
    </row>
    <row r="105" spans="1:82">
      <c r="A105">
        <v>97</v>
      </c>
      <c r="B105" s="5">
        <f t="shared" si="222"/>
        <v>144.5</v>
      </c>
      <c r="C105" s="5">
        <f t="shared" si="222"/>
        <v>5.7800000000000011</v>
      </c>
      <c r="D105" s="5">
        <f t="shared" ref="D105:S105" si="239">D320-D$325</f>
        <v>144.9</v>
      </c>
      <c r="E105" s="5">
        <f t="shared" si="239"/>
        <v>-16.560000000000002</v>
      </c>
      <c r="F105" s="5">
        <f t="shared" si="239"/>
        <v>151.83000000000001</v>
      </c>
      <c r="G105" s="5">
        <f t="shared" si="239"/>
        <v>-11.860000000000014</v>
      </c>
      <c r="H105" s="5">
        <f t="shared" si="239"/>
        <v>137.97</v>
      </c>
      <c r="I105" s="5">
        <f t="shared" si="239"/>
        <v>-15.129999999999995</v>
      </c>
      <c r="J105" s="5">
        <f t="shared" si="239"/>
        <v>161.81</v>
      </c>
      <c r="K105" s="5">
        <f t="shared" si="239"/>
        <v>-25.810000000000002</v>
      </c>
      <c r="L105" s="5">
        <f t="shared" si="239"/>
        <v>174.11</v>
      </c>
      <c r="M105" s="5">
        <f t="shared" si="239"/>
        <v>-41.069999999999993</v>
      </c>
      <c r="N105" s="5">
        <f t="shared" si="239"/>
        <v>136.06</v>
      </c>
      <c r="O105" s="5">
        <f t="shared" si="239"/>
        <v>-23.78</v>
      </c>
      <c r="P105" s="5">
        <f t="shared" si="239"/>
        <v>166.37</v>
      </c>
      <c r="Q105" s="5">
        <f t="shared" si="239"/>
        <v>-0.31999999999999318</v>
      </c>
      <c r="R105" s="5">
        <f t="shared" si="239"/>
        <v>157.16999999999999</v>
      </c>
      <c r="S105" s="5">
        <f t="shared" si="239"/>
        <v>-28.180000000000007</v>
      </c>
      <c r="V105">
        <v>97</v>
      </c>
      <c r="W105" s="4">
        <f>ATAN2(B105,C105)*(180/PI())</f>
        <v>2.2906100426385301</v>
      </c>
      <c r="X105" s="4">
        <f t="shared" si="198"/>
        <v>144.61555379695506</v>
      </c>
      <c r="Y105" s="4">
        <f t="shared" si="128"/>
        <v>353.48019824834302</v>
      </c>
      <c r="Z105" s="4">
        <f t="shared" si="178"/>
        <v>145.84321581753468</v>
      </c>
      <c r="AA105" s="4">
        <f t="shared" si="129"/>
        <v>355.53348560565104</v>
      </c>
      <c r="AB105" s="4">
        <f t="shared" si="179"/>
        <v>152.29250966478949</v>
      </c>
      <c r="AC105" s="4">
        <f t="shared" si="130"/>
        <v>353.74186379934935</v>
      </c>
      <c r="AD105" s="4">
        <f t="shared" si="180"/>
        <v>138.79711020046491</v>
      </c>
      <c r="AE105" s="4">
        <f t="shared" si="137"/>
        <v>350.93720743914616</v>
      </c>
      <c r="AF105" s="4">
        <f t="shared" si="181"/>
        <v>163.85552233598963</v>
      </c>
      <c r="AG105" s="4">
        <f t="shared" si="159"/>
        <v>346.7273857219746</v>
      </c>
      <c r="AH105" s="4">
        <f t="shared" si="182"/>
        <v>178.888336679617</v>
      </c>
      <c r="AI105" s="4">
        <f t="shared" si="138"/>
        <v>350.08621707039669</v>
      </c>
      <c r="AJ105" s="4">
        <f t="shared" si="183"/>
        <v>138.12245291769185</v>
      </c>
      <c r="AK105" s="4">
        <f t="shared" si="123"/>
        <v>359.8897960760101</v>
      </c>
      <c r="AL105" s="4">
        <f t="shared" si="184"/>
        <v>166.37030774750644</v>
      </c>
      <c r="AM105" s="4">
        <f t="shared" si="133"/>
        <v>349.83508457765578</v>
      </c>
      <c r="AN105" s="4">
        <f t="shared" si="185"/>
        <v>159.67630162300227</v>
      </c>
      <c r="BL105" s="153" t="s">
        <v>50</v>
      </c>
      <c r="BM105" s="4">
        <f>SUM(BM85:BM103)</f>
        <v>20.646804414615502</v>
      </c>
      <c r="BN105" s="4">
        <f>SUM(BN85:BN103)</f>
        <v>-0.34255871179870212</v>
      </c>
      <c r="BO105" s="4">
        <f t="shared" ref="BO105:CD105" si="240">SUM(BO85:BO103)</f>
        <v>9.6734996288392594</v>
      </c>
      <c r="BP105" s="4">
        <f t="shared" si="240"/>
        <v>-4.4203733772819334</v>
      </c>
      <c r="BQ105" s="4">
        <f t="shared" si="240"/>
        <v>17.194515966163152</v>
      </c>
      <c r="BR105" s="4">
        <f t="shared" si="240"/>
        <v>2.8262336732806919</v>
      </c>
      <c r="BS105" s="4">
        <f t="shared" si="240"/>
        <v>11.935735041843289</v>
      </c>
      <c r="BT105" s="4">
        <f t="shared" si="240"/>
        <v>-2.9603694820286641</v>
      </c>
      <c r="BU105" s="4">
        <f t="shared" si="240"/>
        <v>15.637181737276027</v>
      </c>
      <c r="BV105" s="4">
        <f t="shared" si="240"/>
        <v>0.66017645248643042</v>
      </c>
      <c r="BW105" s="4">
        <f t="shared" si="240"/>
        <v>8.856057298193214</v>
      </c>
      <c r="BX105" s="4">
        <f t="shared" si="240"/>
        <v>0.26306809494004391</v>
      </c>
      <c r="BY105" s="4">
        <f t="shared" si="240"/>
        <v>22.785010122707053</v>
      </c>
      <c r="BZ105" s="4">
        <f t="shared" si="240"/>
        <v>13.69772810301507</v>
      </c>
      <c r="CA105" s="4">
        <f t="shared" si="240"/>
        <v>13.686891704866184</v>
      </c>
      <c r="CB105" s="4">
        <f t="shared" si="240"/>
        <v>4.9592394802338724</v>
      </c>
      <c r="CC105" s="4">
        <f t="shared" si="240"/>
        <v>4.0585732674885762</v>
      </c>
      <c r="CD105" s="4">
        <f t="shared" si="240"/>
        <v>3.5518476490598356</v>
      </c>
    </row>
    <row r="106" spans="1:82">
      <c r="A106">
        <v>98</v>
      </c>
      <c r="B106" s="5">
        <f t="shared" si="222"/>
        <v>144.5</v>
      </c>
      <c r="C106" s="5">
        <f t="shared" si="222"/>
        <v>13.780000000000001</v>
      </c>
      <c r="D106" s="5">
        <f t="shared" ref="D106:S106" si="241">D321-D$325</f>
        <v>146.9</v>
      </c>
      <c r="E106" s="5">
        <f t="shared" si="241"/>
        <v>-7.5600000000000023</v>
      </c>
      <c r="F106" s="5">
        <f t="shared" si="241"/>
        <v>154.83000000000001</v>
      </c>
      <c r="G106" s="5">
        <f t="shared" si="241"/>
        <v>-1.8600000000000136</v>
      </c>
      <c r="H106" s="5">
        <f t="shared" si="241"/>
        <v>139.97</v>
      </c>
      <c r="I106" s="5">
        <f t="shared" si="241"/>
        <v>-6.1299999999999955</v>
      </c>
      <c r="J106" s="5">
        <f t="shared" si="241"/>
        <v>162.81</v>
      </c>
      <c r="K106" s="5">
        <f t="shared" si="241"/>
        <v>-16.810000000000002</v>
      </c>
      <c r="L106" s="5">
        <f t="shared" si="241"/>
        <v>180.11</v>
      </c>
      <c r="M106" s="5">
        <f t="shared" si="241"/>
        <v>-32.069999999999993</v>
      </c>
      <c r="N106" s="5">
        <f t="shared" si="241"/>
        <v>137.06</v>
      </c>
      <c r="O106" s="5">
        <f t="shared" si="241"/>
        <v>-16.78</v>
      </c>
      <c r="P106" s="5">
        <f t="shared" si="241"/>
        <v>168.37</v>
      </c>
      <c r="Q106" s="5">
        <f t="shared" si="241"/>
        <v>9.6800000000000068</v>
      </c>
      <c r="R106" s="5">
        <f t="shared" si="241"/>
        <v>156.16999999999999</v>
      </c>
      <c r="S106" s="5">
        <f t="shared" si="241"/>
        <v>-20.180000000000007</v>
      </c>
      <c r="V106">
        <v>98</v>
      </c>
      <c r="W106" s="4">
        <f>ATAN2(B106,C106)*(180/PI())</f>
        <v>5.4474424064074265</v>
      </c>
      <c r="X106" s="4">
        <f t="shared" si="198"/>
        <v>145.15556620398681</v>
      </c>
      <c r="Y106" s="4">
        <f t="shared" si="128"/>
        <v>357.05395306334992</v>
      </c>
      <c r="Z106" s="4">
        <f t="shared" si="178"/>
        <v>147.09440370048074</v>
      </c>
      <c r="AA106" s="4">
        <f t="shared" si="129"/>
        <v>359.31172883981327</v>
      </c>
      <c r="AB106" s="4">
        <f t="shared" si="179"/>
        <v>154.84117185038352</v>
      </c>
      <c r="AC106" s="4">
        <f t="shared" si="130"/>
        <v>357.49232809480623</v>
      </c>
      <c r="AD106" s="4">
        <f t="shared" si="180"/>
        <v>140.10416767534076</v>
      </c>
      <c r="AE106" s="4">
        <f t="shared" si="137"/>
        <v>354.10514533529943</v>
      </c>
      <c r="AF106" s="4">
        <f t="shared" si="181"/>
        <v>163.6755088582284</v>
      </c>
      <c r="AG106" s="4">
        <f t="shared" si="159"/>
        <v>349.90384723631087</v>
      </c>
      <c r="AH106" s="4">
        <f t="shared" si="182"/>
        <v>182.94287906338417</v>
      </c>
      <c r="AI106" s="4">
        <f t="shared" si="138"/>
        <v>353.02011933606195</v>
      </c>
      <c r="AJ106" s="4">
        <f t="shared" si="183"/>
        <v>138.08335163950795</v>
      </c>
      <c r="AK106" s="4">
        <f>ATAN2(P106,Q106)*(180/PI())</f>
        <v>3.2904512371878538</v>
      </c>
      <c r="AL106" s="4">
        <f t="shared" si="184"/>
        <v>168.64803378634451</v>
      </c>
      <c r="AM106" s="4">
        <f t="shared" si="133"/>
        <v>352.63714394247376</v>
      </c>
      <c r="AN106" s="4">
        <f t="shared" si="185"/>
        <v>157.46841365810477</v>
      </c>
    </row>
    <row r="107" spans="1:82">
      <c r="A107">
        <v>99</v>
      </c>
      <c r="B107" s="5">
        <f t="shared" si="222"/>
        <v>143.5</v>
      </c>
      <c r="C107" s="5">
        <f t="shared" si="222"/>
        <v>21.78</v>
      </c>
      <c r="D107" s="5">
        <f t="shared" ref="D107:S107" si="242">D322-D$325</f>
        <v>146.9</v>
      </c>
      <c r="E107" s="5">
        <f t="shared" si="242"/>
        <v>1.4399999999999977</v>
      </c>
      <c r="F107" s="5">
        <f t="shared" si="242"/>
        <v>153.83000000000001</v>
      </c>
      <c r="G107" s="5">
        <f t="shared" si="242"/>
        <v>7.1399999999999864</v>
      </c>
      <c r="H107" s="5">
        <f t="shared" si="242"/>
        <v>137.97</v>
      </c>
      <c r="I107" s="5">
        <f t="shared" si="242"/>
        <v>0.87000000000000455</v>
      </c>
      <c r="J107" s="5">
        <f t="shared" si="242"/>
        <v>164.81</v>
      </c>
      <c r="K107" s="5">
        <f t="shared" si="242"/>
        <v>-7.8100000000000023</v>
      </c>
      <c r="L107" s="5">
        <f t="shared" si="242"/>
        <v>183.11</v>
      </c>
      <c r="M107" s="5">
        <f t="shared" si="242"/>
        <v>-22.069999999999993</v>
      </c>
      <c r="N107" s="5">
        <f t="shared" si="242"/>
        <v>138.06</v>
      </c>
      <c r="O107" s="5">
        <f t="shared" si="242"/>
        <v>-8.7800000000000011</v>
      </c>
      <c r="P107" s="5">
        <f t="shared" si="242"/>
        <v>167.37</v>
      </c>
      <c r="Q107" s="5">
        <f t="shared" si="242"/>
        <v>18.680000000000007</v>
      </c>
      <c r="R107" s="5">
        <f t="shared" si="242"/>
        <v>156.16999999999999</v>
      </c>
      <c r="S107" s="5">
        <f t="shared" si="242"/>
        <v>-11.180000000000007</v>
      </c>
      <c r="V107">
        <v>99</v>
      </c>
      <c r="W107" s="4">
        <f>ATAN2(B107,C107)*(180/PI())</f>
        <v>8.6303139353499354</v>
      </c>
      <c r="X107" s="4">
        <f t="shared" si="198"/>
        <v>145.14344077497955</v>
      </c>
      <c r="Y107" s="4">
        <f>ATAN2(D107,E107)*(180/PI())</f>
        <v>0.56162886294775705</v>
      </c>
      <c r="Z107" s="4">
        <f t="shared" si="178"/>
        <v>146.9070576929509</v>
      </c>
      <c r="AA107" s="4">
        <f>ATAN2(F107,G107)*(180/PI())</f>
        <v>2.6574690924022337</v>
      </c>
      <c r="AB107" s="4">
        <f t="shared" si="179"/>
        <v>153.99561195047085</v>
      </c>
      <c r="AC107" s="4">
        <f>ATAN2(H107,I107)*(180/PI())</f>
        <v>0.36128627610496417</v>
      </c>
      <c r="AD107" s="4">
        <f t="shared" si="180"/>
        <v>137.97274296033981</v>
      </c>
      <c r="AE107" s="4">
        <f t="shared" si="137"/>
        <v>357.28690290096227</v>
      </c>
      <c r="AF107" s="4">
        <f t="shared" si="181"/>
        <v>164.99494598320277</v>
      </c>
      <c r="AG107" s="4">
        <f t="shared" si="159"/>
        <v>353.1273693590831</v>
      </c>
      <c r="AH107" s="4">
        <f t="shared" si="182"/>
        <v>184.43523795630813</v>
      </c>
      <c r="AI107" s="4">
        <f t="shared" si="138"/>
        <v>356.36114444064907</v>
      </c>
      <c r="AJ107" s="4">
        <f t="shared" si="183"/>
        <v>138.33890269913232</v>
      </c>
      <c r="AK107" s="4">
        <f>ATAN2(P107,Q107)*(180/PI())</f>
        <v>6.3683698110834639</v>
      </c>
      <c r="AL107" s="4">
        <f t="shared" si="184"/>
        <v>168.40920194573692</v>
      </c>
      <c r="AM107" s="4">
        <f t="shared" si="133"/>
        <v>355.90525786160032</v>
      </c>
      <c r="AN107" s="4">
        <f t="shared" si="185"/>
        <v>156.56966915721574</v>
      </c>
    </row>
    <row r="108" spans="1:82">
      <c r="A108">
        <v>100</v>
      </c>
      <c r="B108" s="5">
        <f t="shared" si="222"/>
        <v>141.5</v>
      </c>
      <c r="C108" s="5">
        <f t="shared" si="222"/>
        <v>29.78</v>
      </c>
      <c r="D108" s="5">
        <f t="shared" ref="D108:S108" si="243">D323-D$325</f>
        <v>145.9</v>
      </c>
      <c r="E108" s="5">
        <f t="shared" si="243"/>
        <v>11.439999999999998</v>
      </c>
      <c r="F108" s="5">
        <f t="shared" si="243"/>
        <v>153.83000000000001</v>
      </c>
      <c r="G108" s="5">
        <f t="shared" si="243"/>
        <v>16.139999999999986</v>
      </c>
      <c r="H108" s="5">
        <f t="shared" si="243"/>
        <v>137.97</v>
      </c>
      <c r="I108" s="5">
        <f t="shared" si="243"/>
        <v>9.8700000000000045</v>
      </c>
      <c r="J108" s="5">
        <f t="shared" si="243"/>
        <v>164.81</v>
      </c>
      <c r="K108" s="5">
        <f t="shared" si="243"/>
        <v>1.1899999999999977</v>
      </c>
      <c r="L108" s="5">
        <f t="shared" si="243"/>
        <v>184.11</v>
      </c>
      <c r="M108" s="5">
        <f t="shared" si="243"/>
        <v>-13.069999999999993</v>
      </c>
      <c r="N108" s="5">
        <f t="shared" si="243"/>
        <v>138.06</v>
      </c>
      <c r="O108" s="5">
        <f t="shared" si="243"/>
        <v>-1.7800000000000011</v>
      </c>
      <c r="P108" s="5">
        <f t="shared" si="243"/>
        <v>167.37</v>
      </c>
      <c r="Q108" s="5">
        <f t="shared" si="243"/>
        <v>28.680000000000007</v>
      </c>
      <c r="R108" s="5">
        <f t="shared" si="243"/>
        <v>155.16999999999999</v>
      </c>
      <c r="S108" s="5">
        <f t="shared" si="243"/>
        <v>-2.1800000000000068</v>
      </c>
      <c r="V108">
        <v>100</v>
      </c>
      <c r="W108" s="4">
        <f>ATAN2(B108,C108)*(180/PI())</f>
        <v>11.884984736154491</v>
      </c>
      <c r="X108" s="4">
        <f t="shared" si="198"/>
        <v>144.59978699845999</v>
      </c>
      <c r="Y108" s="4">
        <f>ATAN2(D108,E108)*(180/PI())</f>
        <v>4.4833815216260211</v>
      </c>
      <c r="Z108" s="4">
        <f t="shared" si="178"/>
        <v>146.34781720271744</v>
      </c>
      <c r="AA108" s="4">
        <f>ATAN2(F108,G108)*(180/PI())</f>
        <v>5.9896168516161197</v>
      </c>
      <c r="AB108" s="4">
        <f t="shared" si="179"/>
        <v>154.67439510145175</v>
      </c>
      <c r="AC108" s="4">
        <f>ATAN2(H108,I108)*(180/PI())</f>
        <v>4.0918142682701335</v>
      </c>
      <c r="AD108" s="4">
        <f t="shared" si="180"/>
        <v>138.32258600821487</v>
      </c>
      <c r="AE108" s="4">
        <f>ATAN2(J108,K108)*(180/PI())</f>
        <v>0.41369330001528043</v>
      </c>
      <c r="AF108" s="4">
        <f t="shared" si="181"/>
        <v>164.81429610322036</v>
      </c>
      <c r="AG108" s="4">
        <f t="shared" si="159"/>
        <v>355.93937510484903</v>
      </c>
      <c r="AH108" s="4">
        <f t="shared" si="182"/>
        <v>184.57333772785279</v>
      </c>
      <c r="AI108" s="4">
        <f t="shared" si="138"/>
        <v>359.26132958791527</v>
      </c>
      <c r="AJ108" s="4">
        <f t="shared" si="183"/>
        <v>138.07147424432029</v>
      </c>
      <c r="AK108" s="4">
        <f>ATAN2(P108,Q108)*(180/PI())</f>
        <v>9.7235878204505859</v>
      </c>
      <c r="AL108" s="4">
        <f t="shared" si="184"/>
        <v>169.80947941737529</v>
      </c>
      <c r="AM108" s="4">
        <f t="shared" si="133"/>
        <v>359.19509839198349</v>
      </c>
      <c r="AN108" s="4">
        <f t="shared" si="185"/>
        <v>155.18531277153775</v>
      </c>
      <c r="BM108" s="221" t="s">
        <v>26</v>
      </c>
      <c r="BN108" s="221"/>
      <c r="BO108" s="221" t="s">
        <v>28</v>
      </c>
      <c r="BP108" s="221"/>
      <c r="BQ108" s="221" t="s">
        <v>28</v>
      </c>
      <c r="BR108" s="221"/>
      <c r="BS108" s="221" t="s">
        <v>31</v>
      </c>
      <c r="BT108" s="221"/>
      <c r="BU108" s="221" t="s">
        <v>31</v>
      </c>
      <c r="BV108" s="221"/>
      <c r="BW108" s="221" t="s">
        <v>31</v>
      </c>
      <c r="BX108" s="221"/>
      <c r="BY108" s="221" t="s">
        <v>31</v>
      </c>
      <c r="BZ108" s="221"/>
      <c r="CA108" s="221" t="s">
        <v>385</v>
      </c>
      <c r="CB108" s="221"/>
      <c r="CC108" s="221" t="s">
        <v>387</v>
      </c>
      <c r="CD108" s="221"/>
    </row>
    <row r="109" spans="1:82" ht="13" thickBot="1">
      <c r="BL109" s="199" t="s">
        <v>96</v>
      </c>
      <c r="BM109" s="220" t="s">
        <v>27</v>
      </c>
      <c r="BN109" s="220"/>
      <c r="BO109" s="220" t="s">
        <v>29</v>
      </c>
      <c r="BP109" s="220"/>
      <c r="BQ109" s="220" t="s">
        <v>30</v>
      </c>
      <c r="BR109" s="220"/>
      <c r="BS109" s="220" t="s">
        <v>32</v>
      </c>
      <c r="BT109" s="220"/>
      <c r="BU109" s="220" t="s">
        <v>382</v>
      </c>
      <c r="BV109" s="220"/>
      <c r="BW109" s="220" t="s">
        <v>383</v>
      </c>
      <c r="BX109" s="220"/>
      <c r="BY109" s="220" t="s">
        <v>384</v>
      </c>
      <c r="BZ109" s="220"/>
      <c r="CA109" s="220" t="s">
        <v>386</v>
      </c>
      <c r="CB109" s="220"/>
      <c r="CC109" s="220" t="s">
        <v>388</v>
      </c>
      <c r="CD109" s="220"/>
    </row>
    <row r="110" spans="1:82">
      <c r="BL110" s="8">
        <v>3</v>
      </c>
      <c r="BM110" s="197" t="s">
        <v>97</v>
      </c>
      <c r="BN110" s="197" t="s">
        <v>98</v>
      </c>
      <c r="BO110" s="197" t="s">
        <v>97</v>
      </c>
      <c r="BP110" s="197" t="s">
        <v>98</v>
      </c>
      <c r="BQ110" s="197" t="s">
        <v>97</v>
      </c>
      <c r="BR110" s="197" t="s">
        <v>98</v>
      </c>
      <c r="BS110" s="197" t="s">
        <v>97</v>
      </c>
      <c r="BT110" s="197" t="s">
        <v>98</v>
      </c>
      <c r="BU110" s="197" t="s">
        <v>97</v>
      </c>
      <c r="BV110" s="197" t="s">
        <v>98</v>
      </c>
      <c r="BW110" s="197" t="s">
        <v>97</v>
      </c>
      <c r="BX110" s="197" t="s">
        <v>98</v>
      </c>
      <c r="BY110" s="197" t="s">
        <v>97</v>
      </c>
      <c r="BZ110" s="197" t="s">
        <v>98</v>
      </c>
      <c r="CA110" s="197" t="s">
        <v>97</v>
      </c>
      <c r="CB110" s="197" t="s">
        <v>98</v>
      </c>
      <c r="CC110" s="197" t="s">
        <v>94</v>
      </c>
      <c r="CD110" s="197" t="s">
        <v>95</v>
      </c>
    </row>
    <row r="111" spans="1:82">
      <c r="BL111" s="198">
        <v>1</v>
      </c>
      <c r="BM111" s="4">
        <f>2/$BL$129*COS($BL$110*(AR9*(PI()/180)))*AS9</f>
        <v>15.243056963600422</v>
      </c>
      <c r="BN111" s="4">
        <f>2/$BL$129*SIN($BL$110*(AR9*(PI()/180)))*AS9</f>
        <v>0</v>
      </c>
      <c r="BO111" s="4">
        <f>2/$BL$129*COS($BL$110*(AT9*(PI()/180)))*AU9</f>
        <v>15.413619045427367</v>
      </c>
      <c r="BP111" s="4">
        <f>2/$BL$129*SIN($BL$110*(AT9*(PI()/180)))*AU9</f>
        <v>0</v>
      </c>
      <c r="BQ111" s="4">
        <f>2/$BL$129*COS($BL$110*(AV9*(PI()/180)))*AW9</f>
        <v>16.18822406374305</v>
      </c>
      <c r="BR111" s="4">
        <f>2/$BL$129*SIN($BL$110*(AV9*(PI()/180)))*AW9</f>
        <v>0</v>
      </c>
      <c r="BS111" s="4">
        <f>2/$BL$129*COS($BL$110*(AX9*(PI()/180)))*AY9</f>
        <v>14.568161619229366</v>
      </c>
      <c r="BT111" s="4">
        <f>2/$BL$129*SIN($BL$110*(AX9*(PI()/180)))*AY9</f>
        <v>0</v>
      </c>
      <c r="BU111" s="4">
        <f>2/$BL$129*COS($BL$110*(AZ9*(PI()/180)))*BA9</f>
        <v>17.349952605170419</v>
      </c>
      <c r="BV111" s="4">
        <f>2/$BL$129*SIN($BL$110*(AZ9*(PI()/180)))*BA9</f>
        <v>0</v>
      </c>
      <c r="BW111" s="4">
        <f>2/$BL$129*COS($BL$110*(BB9*(PI()/180)))*BC9</f>
        <v>19.421602331401786</v>
      </c>
      <c r="BX111" s="4">
        <f>2/$BL$129*SIN($BL$110*(BB9*(PI()/180)))*BC9</f>
        <v>0</v>
      </c>
      <c r="BY111" s="4">
        <f>2/$BL$129*COS($BL$110*(BD9*(PI()/180)))*BE9</f>
        <v>14.532863512868211</v>
      </c>
      <c r="BZ111" s="4">
        <f>2/$BL$129*SIN($BL$110*(BD9*(PI()/180)))*BE9</f>
        <v>0</v>
      </c>
      <c r="CA111" s="4">
        <f>2/$BL$129*COS($BL$110*(BF9*(PI()/180)))*BG9</f>
        <v>17.892761284139155</v>
      </c>
      <c r="CB111" s="4">
        <f>2/$BL$129*SIN($BL$110*(BF9*(PI()/180)))*BG9</f>
        <v>0</v>
      </c>
      <c r="CC111" s="4">
        <f>2/$BL$129*COS($BL$110*(BH9*(PI()/180)))*BI9</f>
        <v>16.334156487068526</v>
      </c>
      <c r="CD111" s="4">
        <f>2/$BL$129*SIN($BL$110*(BH9*(PI()/180)))*BI9</f>
        <v>0</v>
      </c>
    </row>
    <row r="112" spans="1:82">
      <c r="B112" s="221" t="s">
        <v>387</v>
      </c>
      <c r="C112" s="221"/>
      <c r="D112" s="221" t="s">
        <v>387</v>
      </c>
      <c r="E112" s="221"/>
      <c r="F112" s="221" t="s">
        <v>387</v>
      </c>
      <c r="G112" s="221"/>
      <c r="H112" s="221" t="s">
        <v>387</v>
      </c>
      <c r="I112" s="221"/>
      <c r="J112" s="221" t="s">
        <v>387</v>
      </c>
      <c r="K112" s="221"/>
      <c r="L112" s="221" t="s">
        <v>387</v>
      </c>
      <c r="M112" s="221"/>
      <c r="N112" s="221" t="s">
        <v>313</v>
      </c>
      <c r="O112" s="221"/>
      <c r="P112" s="221" t="s">
        <v>315</v>
      </c>
      <c r="Q112" s="221"/>
      <c r="R112" s="221" t="s">
        <v>85</v>
      </c>
      <c r="S112" s="221"/>
      <c r="W112" s="221" t="s">
        <v>387</v>
      </c>
      <c r="X112" s="221"/>
      <c r="Y112" s="221" t="s">
        <v>387</v>
      </c>
      <c r="Z112" s="221"/>
      <c r="AA112" s="221" t="s">
        <v>387</v>
      </c>
      <c r="AB112" s="221"/>
      <c r="AC112" s="221" t="s">
        <v>387</v>
      </c>
      <c r="AD112" s="221"/>
      <c r="AE112" s="221" t="s">
        <v>387</v>
      </c>
      <c r="AF112" s="221"/>
      <c r="AG112" s="221" t="s">
        <v>387</v>
      </c>
      <c r="AH112" s="221"/>
      <c r="AI112" s="221" t="s">
        <v>313</v>
      </c>
      <c r="AJ112" s="221"/>
      <c r="AK112" s="221" t="s">
        <v>315</v>
      </c>
      <c r="AL112" s="221"/>
      <c r="AM112" s="221" t="s">
        <v>85</v>
      </c>
      <c r="AN112" s="221"/>
      <c r="BL112" s="198">
        <v>2</v>
      </c>
      <c r="BM112" s="4">
        <f t="shared" ref="BM112:BM129" si="244">2/$BL$129*COS($BL$110*(AR10*(PI()/180)))*AS10</f>
        <v>8.0638510546223561</v>
      </c>
      <c r="BN112" s="4">
        <f t="shared" ref="BN112:BN129" si="245">2/$BL$129*SIN($BL$110*(AR10*(PI()/180)))*AS10</f>
        <v>12.342642878268329</v>
      </c>
      <c r="BO112" s="4">
        <f t="shared" ref="BO112:BO129" si="246">2/$BL$129*COS($BL$110*(AT10*(PI()/180)))*AU10</f>
        <v>8.1044071554879498</v>
      </c>
      <c r="BP112" s="4">
        <f t="shared" ref="BP112:BP129" si="247">2/$BL$129*SIN($BL$110*(AT10*(PI()/180)))*AU10</f>
        <v>12.404718611826443</v>
      </c>
      <c r="BQ112" s="4">
        <f t="shared" ref="BQ112:BQ129" si="248">2/$BL$129*COS($BL$110*(AV10*(PI()/180)))*AW10</f>
        <v>8.4249231738822843</v>
      </c>
      <c r="BR112" s="4">
        <f t="shared" ref="BR112:BR129" si="249">2/$BL$129*SIN($BL$110*(AV10*(PI()/180)))*AW10</f>
        <v>12.895304899322181</v>
      </c>
      <c r="BS112" s="4">
        <f t="shared" ref="BS112:BS129" si="250">2/$BL$129*COS($BL$110*(AX10*(PI()/180)))*AY10</f>
        <v>8.0626483549841428</v>
      </c>
      <c r="BT112" s="4">
        <f t="shared" ref="BT112:BT129" si="251">2/$BL$129*SIN($BL$110*(AX10*(PI()/180)))*AY10</f>
        <v>12.34080200942989</v>
      </c>
      <c r="BU112" s="4">
        <f t="shared" ref="BU112:BU129" si="252">2/$BL$129*COS($BL$110*(AZ10*(PI()/180)))*BA10</f>
        <v>9.0847334024825948</v>
      </c>
      <c r="BV112" s="4">
        <f t="shared" ref="BV112:BV129" si="253">2/$BL$129*SIN($BL$110*(AZ10*(PI()/180)))*BA10</f>
        <v>13.905219636570958</v>
      </c>
      <c r="BW112" s="4">
        <f t="shared" ref="BW112:BW129" si="254">2/$BL$129*COS($BL$110*(BB10*(PI()/180)))*BC10</f>
        <v>8.6831212868346856</v>
      </c>
      <c r="BX112" s="4">
        <f t="shared" ref="BX112:BX129" si="255">2/$BL$129*SIN($BL$110*(BB10*(PI()/180)))*BC10</f>
        <v>13.290506531697012</v>
      </c>
      <c r="BY112" s="4">
        <f t="shared" ref="BY112:BY129" si="256">2/$BL$129*COS($BL$110*(BD10*(PI()/180)))*BE10</f>
        <v>7.5405238651596322</v>
      </c>
      <c r="BZ112" s="4">
        <f t="shared" ref="BZ112:BZ129" si="257">2/$BL$129*SIN($BL$110*(BD10*(PI()/180)))*BE10</f>
        <v>11.541630984041475</v>
      </c>
      <c r="CA112" s="4">
        <f t="shared" ref="CA112:CA129" si="258">2/$BL$129*COS($BL$110*(BF10*(PI()/180)))*BG10</f>
        <v>9.3590866655625433</v>
      </c>
      <c r="CB112" s="4">
        <f t="shared" ref="CB112:CB129" si="259">2/$BL$129*SIN($BL$110*(BF10*(PI()/180)))*BG10</f>
        <v>14.325148567021916</v>
      </c>
      <c r="CC112" s="4">
        <f t="shared" ref="CC112:CC129" si="260">2/$BL$129*COS($BL$110*(BH10*(PI()/180)))*BI10</f>
        <v>8.6035135972344872</v>
      </c>
      <c r="CD112" s="4">
        <f t="shared" ref="CD112:CD129" si="261">2/$BL$129*SIN($BL$110*(BH10*(PI()/180)))*BI10</f>
        <v>13.168657891829582</v>
      </c>
    </row>
    <row r="113" spans="1:82" ht="13" thickBot="1">
      <c r="B113" s="220" t="s">
        <v>389</v>
      </c>
      <c r="C113" s="220"/>
      <c r="D113" s="220" t="s">
        <v>390</v>
      </c>
      <c r="E113" s="220"/>
      <c r="F113" s="220" t="s">
        <v>391</v>
      </c>
      <c r="G113" s="220"/>
      <c r="H113" s="220" t="s">
        <v>392</v>
      </c>
      <c r="I113" s="220"/>
      <c r="J113" s="220" t="s">
        <v>311</v>
      </c>
      <c r="K113" s="220"/>
      <c r="L113" s="220" t="s">
        <v>312</v>
      </c>
      <c r="M113" s="220"/>
      <c r="N113" s="220" t="s">
        <v>314</v>
      </c>
      <c r="O113" s="220"/>
      <c r="P113" s="220" t="s">
        <v>84</v>
      </c>
      <c r="Q113" s="220"/>
      <c r="R113" s="220" t="s">
        <v>86</v>
      </c>
      <c r="S113" s="220"/>
      <c r="W113" s="220" t="s">
        <v>389</v>
      </c>
      <c r="X113" s="220"/>
      <c r="Y113" s="220" t="s">
        <v>390</v>
      </c>
      <c r="Z113" s="220"/>
      <c r="AA113" s="220" t="s">
        <v>391</v>
      </c>
      <c r="AB113" s="220"/>
      <c r="AC113" s="220" t="s">
        <v>392</v>
      </c>
      <c r="AD113" s="220"/>
      <c r="AE113" s="220" t="s">
        <v>311</v>
      </c>
      <c r="AF113" s="220"/>
      <c r="AG113" s="220" t="s">
        <v>312</v>
      </c>
      <c r="AH113" s="220"/>
      <c r="AI113" s="220" t="s">
        <v>314</v>
      </c>
      <c r="AJ113" s="220"/>
      <c r="AK113" s="220" t="s">
        <v>84</v>
      </c>
      <c r="AL113" s="220"/>
      <c r="AM113" s="220" t="s">
        <v>86</v>
      </c>
      <c r="AN113" s="220"/>
      <c r="BL113" s="198">
        <v>3</v>
      </c>
      <c r="BM113" s="4">
        <f t="shared" si="244"/>
        <v>-5.4408818160494166</v>
      </c>
      <c r="BN113" s="4">
        <f t="shared" si="245"/>
        <v>12.403961147740681</v>
      </c>
      <c r="BO113" s="4">
        <f t="shared" si="246"/>
        <v>-5.2962069583386118</v>
      </c>
      <c r="BP113" s="4">
        <f t="shared" si="247"/>
        <v>12.074135693931664</v>
      </c>
      <c r="BQ113" s="4">
        <f t="shared" si="248"/>
        <v>-5.4002403014790037</v>
      </c>
      <c r="BR113" s="4">
        <f t="shared" si="249"/>
        <v>12.311307827054739</v>
      </c>
      <c r="BS113" s="4">
        <f t="shared" si="250"/>
        <v>-5.9213284580700334</v>
      </c>
      <c r="BT113" s="4">
        <f t="shared" si="251"/>
        <v>13.499269166306192</v>
      </c>
      <c r="BU113" s="4">
        <f t="shared" si="252"/>
        <v>-6.0798505378101533</v>
      </c>
      <c r="BV113" s="4">
        <f t="shared" si="253"/>
        <v>13.860663106596411</v>
      </c>
      <c r="BW113" s="4">
        <f t="shared" si="254"/>
        <v>-5.0542626938863489</v>
      </c>
      <c r="BX113" s="4">
        <f t="shared" si="255"/>
        <v>11.522558328782493</v>
      </c>
      <c r="BY113" s="4">
        <f t="shared" si="256"/>
        <v>-4.9243378942172278</v>
      </c>
      <c r="BZ113" s="4">
        <f t="shared" si="257"/>
        <v>11.226359620244118</v>
      </c>
      <c r="CA113" s="4">
        <f t="shared" si="258"/>
        <v>-6.0366275364216273</v>
      </c>
      <c r="CB113" s="4">
        <f t="shared" si="259"/>
        <v>13.762124588753489</v>
      </c>
      <c r="CC113" s="4">
        <f t="shared" si="260"/>
        <v>-6.0984305894617385</v>
      </c>
      <c r="CD113" s="4">
        <f t="shared" si="261"/>
        <v>13.903021357813971</v>
      </c>
    </row>
    <row r="114" spans="1:82">
      <c r="B114" s="194" t="s">
        <v>132</v>
      </c>
      <c r="C114" s="194" t="s">
        <v>133</v>
      </c>
      <c r="D114" s="194" t="s">
        <v>132</v>
      </c>
      <c r="E114" s="194" t="s">
        <v>133</v>
      </c>
      <c r="F114" s="194" t="s">
        <v>132</v>
      </c>
      <c r="G114" s="194" t="s">
        <v>133</v>
      </c>
      <c r="H114" s="194" t="s">
        <v>132</v>
      </c>
      <c r="I114" s="194" t="s">
        <v>133</v>
      </c>
      <c r="J114" s="194" t="s">
        <v>132</v>
      </c>
      <c r="K114" s="194" t="s">
        <v>133</v>
      </c>
      <c r="L114" s="194" t="s">
        <v>132</v>
      </c>
      <c r="M114" s="194" t="s">
        <v>133</v>
      </c>
      <c r="N114" s="194" t="s">
        <v>132</v>
      </c>
      <c r="O114" s="194" t="s">
        <v>133</v>
      </c>
      <c r="P114" s="194" t="s">
        <v>132</v>
      </c>
      <c r="Q114" s="194" t="s">
        <v>133</v>
      </c>
      <c r="R114" s="194" t="s">
        <v>132</v>
      </c>
      <c r="S114" s="194" t="s">
        <v>133</v>
      </c>
      <c r="W114" s="197" t="s">
        <v>89</v>
      </c>
      <c r="X114" s="197" t="s">
        <v>88</v>
      </c>
      <c r="Y114" s="197" t="s">
        <v>89</v>
      </c>
      <c r="Z114" s="197" t="s">
        <v>88</v>
      </c>
      <c r="AA114" s="197" t="s">
        <v>89</v>
      </c>
      <c r="AB114" s="197" t="s">
        <v>88</v>
      </c>
      <c r="AC114" s="197" t="s">
        <v>89</v>
      </c>
      <c r="AD114" s="197" t="s">
        <v>88</v>
      </c>
      <c r="AE114" s="197" t="s">
        <v>89</v>
      </c>
      <c r="AF114" s="197" t="s">
        <v>88</v>
      </c>
      <c r="AG114" s="197" t="s">
        <v>89</v>
      </c>
      <c r="AH114" s="197" t="s">
        <v>88</v>
      </c>
      <c r="AI114" s="197" t="s">
        <v>89</v>
      </c>
      <c r="AJ114" s="197" t="s">
        <v>88</v>
      </c>
      <c r="AK114" s="197" t="s">
        <v>89</v>
      </c>
      <c r="AL114" s="197" t="s">
        <v>88</v>
      </c>
      <c r="AM114" s="197" t="s">
        <v>89</v>
      </c>
      <c r="AN114" s="197" t="s">
        <v>88</v>
      </c>
      <c r="BL114" s="198">
        <v>4</v>
      </c>
      <c r="BM114" s="4">
        <f t="shared" si="244"/>
        <v>-11.871972313074172</v>
      </c>
      <c r="BN114" s="4">
        <f t="shared" si="245"/>
        <v>1.9810817921928296</v>
      </c>
      <c r="BO114" s="4">
        <f t="shared" si="246"/>
        <v>-9.7236554383333438</v>
      </c>
      <c r="BP114" s="4">
        <f t="shared" si="247"/>
        <v>1.622591110764716</v>
      </c>
      <c r="BQ114" s="4">
        <f t="shared" si="248"/>
        <v>-12.718648864480004</v>
      </c>
      <c r="BR114" s="4">
        <f t="shared" si="249"/>
        <v>2.1223671199912713</v>
      </c>
      <c r="BS114" s="4">
        <f t="shared" si="250"/>
        <v>-13.749624977924652</v>
      </c>
      <c r="BT114" s="4">
        <f t="shared" si="251"/>
        <v>2.2944066053160181</v>
      </c>
      <c r="BU114" s="4">
        <f t="shared" si="252"/>
        <v>-11.713062863260916</v>
      </c>
      <c r="BV114" s="4">
        <f t="shared" si="253"/>
        <v>1.954564495038613</v>
      </c>
      <c r="BW114" s="4">
        <f t="shared" si="254"/>
        <v>-9.4644820804256771</v>
      </c>
      <c r="BX114" s="4">
        <f t="shared" si="255"/>
        <v>1.5793427265171451</v>
      </c>
      <c r="BY114" s="4">
        <f t="shared" si="256"/>
        <v>-10.102370493062844</v>
      </c>
      <c r="BZ114" s="4">
        <f t="shared" si="257"/>
        <v>1.6857874760837024</v>
      </c>
      <c r="CA114" s="4">
        <f t="shared" si="258"/>
        <v>-12.190579786493178</v>
      </c>
      <c r="CB114" s="4">
        <f t="shared" si="259"/>
        <v>2.0342479761934316</v>
      </c>
      <c r="CC114" s="4">
        <f t="shared" si="260"/>
        <v>-13.238492489259956</v>
      </c>
      <c r="CD114" s="4">
        <f t="shared" si="261"/>
        <v>2.2091136784131558</v>
      </c>
    </row>
    <row r="115" spans="1:82">
      <c r="A115">
        <v>1</v>
      </c>
      <c r="B115" s="5">
        <f t="shared" ref="B115:B146" si="262">D332-B$325</f>
        <v>140.5</v>
      </c>
      <c r="C115" s="5">
        <f t="shared" ref="C115:C146" si="263">E332-C$325</f>
        <v>-0.21999999999999886</v>
      </c>
      <c r="D115" s="5">
        <f t="shared" ref="D115:S115" si="264">D332-D$433</f>
        <v>136.12</v>
      </c>
      <c r="E115" s="5">
        <f t="shared" si="264"/>
        <v>-7.789999999999992</v>
      </c>
      <c r="F115" s="5">
        <f t="shared" si="264"/>
        <v>147.28</v>
      </c>
      <c r="G115" s="5">
        <f t="shared" si="264"/>
        <v>-2.3100000000000023</v>
      </c>
      <c r="H115" s="5">
        <f t="shared" si="264"/>
        <v>134.27000000000001</v>
      </c>
      <c r="I115" s="5">
        <f t="shared" si="264"/>
        <v>-7.5200000000000102</v>
      </c>
      <c r="J115" s="5">
        <f t="shared" si="264"/>
        <v>151.1</v>
      </c>
      <c r="K115" s="5">
        <f t="shared" si="264"/>
        <v>-3.5500000000000114</v>
      </c>
      <c r="L115" s="5">
        <f t="shared" si="264"/>
        <v>145.53</v>
      </c>
      <c r="M115" s="5">
        <f t="shared" si="264"/>
        <v>0.56999999999999318</v>
      </c>
      <c r="N115" s="5">
        <f t="shared" si="264"/>
        <v>230.9</v>
      </c>
      <c r="O115" s="5">
        <f t="shared" si="264"/>
        <v>8.960000000000008</v>
      </c>
      <c r="P115" s="5">
        <f t="shared" si="264"/>
        <v>153.38999999999999</v>
      </c>
      <c r="Q115" s="5">
        <f t="shared" si="264"/>
        <v>7.8499999999999943</v>
      </c>
      <c r="R115" s="5">
        <f t="shared" si="264"/>
        <v>159.36000000000001</v>
      </c>
      <c r="S115" s="5">
        <f t="shared" si="264"/>
        <v>19.02000000000001</v>
      </c>
      <c r="V115">
        <v>1</v>
      </c>
      <c r="W115" s="4">
        <f>360+ATAN2(B115,C115)*(180/PI())</f>
        <v>359.91028426198574</v>
      </c>
      <c r="X115" s="4">
        <f>SQRT((B115*B115)+(C115*C115))</f>
        <v>140.5001722418873</v>
      </c>
      <c r="Y115" s="4">
        <f>360+ATAN2(D115,E115)*(180/PI())</f>
        <v>356.72459735907989</v>
      </c>
      <c r="Z115" s="4">
        <f>SQRT((D115*D115)+(E115*E115))</f>
        <v>136.34272441168247</v>
      </c>
      <c r="AA115" s="4">
        <f>360+ATAN2(F115,G115)*(180/PI())</f>
        <v>359.10142314450189</v>
      </c>
      <c r="AB115" s="4">
        <f>SQRT((F115*F115)+(G115*G115))</f>
        <v>147.29811438032735</v>
      </c>
      <c r="AC115" s="4">
        <f>360+ATAN2(H115,I115)*(180/PI())</f>
        <v>356.7944097288966</v>
      </c>
      <c r="AD115" s="4">
        <f>SQRT((H115*H115)+(I115*I115))</f>
        <v>134.48041976436571</v>
      </c>
      <c r="AE115" s="4">
        <f>360+ATAN2(J115,K115)*(180/PI())</f>
        <v>358.65411909310461</v>
      </c>
      <c r="AF115" s="4">
        <f>SQRT((J115*J115)+(K115*K115))</f>
        <v>151.14169676168123</v>
      </c>
      <c r="AG115" s="4">
        <f>ATAN2(L115,M115)*(180/PI())</f>
        <v>0.22441027501062324</v>
      </c>
      <c r="AH115" s="4">
        <f>SQRT((L115*L115)+(M115*M115))</f>
        <v>145.53111626040666</v>
      </c>
      <c r="AI115" s="4">
        <f>ATAN2(N115,O115)*(180/PI())</f>
        <v>2.2222292718753689</v>
      </c>
      <c r="AJ115" s="4">
        <f>SQRT((N115*N115)+(O115*O115))</f>
        <v>231.07377955968957</v>
      </c>
      <c r="AK115" s="4">
        <f>ATAN2(P115,Q115)*(180/PI())</f>
        <v>2.9296552932710744</v>
      </c>
      <c r="AL115" s="4">
        <f>SQRT((P115*P115)+(Q115*Q115))</f>
        <v>153.5907373509223</v>
      </c>
      <c r="AM115" s="4">
        <f>ATAN2(R115,S115)*(180/PI())</f>
        <v>6.806193136401725</v>
      </c>
      <c r="AN115" s="4">
        <f>SQRT((R115*R115)+(S115*S115))</f>
        <v>160.49102778660247</v>
      </c>
      <c r="BL115" s="198">
        <v>5</v>
      </c>
      <c r="BM115" s="4">
        <f t="shared" si="244"/>
        <v>-7.8726962488391541</v>
      </c>
      <c r="BN115" s="4">
        <f t="shared" si="245"/>
        <v>-8.5520278631444864</v>
      </c>
      <c r="BO115" s="4">
        <f t="shared" si="246"/>
        <v>-8.0527263116422869</v>
      </c>
      <c r="BP115" s="4">
        <f t="shared" si="247"/>
        <v>-8.7475926435744515</v>
      </c>
      <c r="BQ115" s="4">
        <f t="shared" si="248"/>
        <v>-10.470051561549447</v>
      </c>
      <c r="BR115" s="4">
        <f t="shared" si="249"/>
        <v>-11.373507862205809</v>
      </c>
      <c r="BS115" s="4">
        <f t="shared" si="250"/>
        <v>-8.1339033596608328</v>
      </c>
      <c r="BT115" s="4">
        <f t="shared" si="251"/>
        <v>-8.8357744245754368</v>
      </c>
      <c r="BU115" s="4">
        <f t="shared" si="252"/>
        <v>-6.9788904146103699</v>
      </c>
      <c r="BV115" s="4">
        <f t="shared" si="253"/>
        <v>-7.5810959032466601</v>
      </c>
      <c r="BW115" s="4">
        <f t="shared" si="254"/>
        <v>-8.6827980531845856</v>
      </c>
      <c r="BX115" s="4">
        <f t="shared" si="255"/>
        <v>-9.4320330079850869</v>
      </c>
      <c r="BY115" s="4">
        <f t="shared" si="256"/>
        <v>-5.4667443853595907</v>
      </c>
      <c r="BZ115" s="4">
        <f t="shared" si="257"/>
        <v>-5.9384674356231573</v>
      </c>
      <c r="CA115" s="4">
        <f t="shared" si="258"/>
        <v>-7.2546103914712319</v>
      </c>
      <c r="CB115" s="4">
        <f t="shared" si="259"/>
        <v>-7.8806076397609868</v>
      </c>
      <c r="CC115" s="4">
        <f t="shared" si="260"/>
        <v>-8.3963451104734776</v>
      </c>
      <c r="CD115" s="4">
        <f t="shared" si="261"/>
        <v>-9.120862162557593</v>
      </c>
    </row>
    <row r="116" spans="1:82">
      <c r="A116">
        <v>2</v>
      </c>
      <c r="B116" s="5">
        <f t="shared" si="262"/>
        <v>139.5</v>
      </c>
      <c r="C116" s="5">
        <f t="shared" si="263"/>
        <v>7.7800000000000011</v>
      </c>
      <c r="D116" s="5">
        <f t="shared" ref="D116:S116" si="265">D333-D$433</f>
        <v>135.12</v>
      </c>
      <c r="E116" s="5">
        <f t="shared" si="265"/>
        <v>0.21000000000000796</v>
      </c>
      <c r="F116" s="5">
        <f t="shared" si="265"/>
        <v>146.28</v>
      </c>
      <c r="G116" s="5">
        <f t="shared" si="265"/>
        <v>5.6899999999999977</v>
      </c>
      <c r="H116" s="5">
        <f t="shared" si="265"/>
        <v>134.27000000000001</v>
      </c>
      <c r="I116" s="5">
        <f t="shared" si="265"/>
        <v>0.47999999999998977</v>
      </c>
      <c r="J116" s="5">
        <f t="shared" si="265"/>
        <v>150.1</v>
      </c>
      <c r="K116" s="5">
        <f t="shared" si="265"/>
        <v>4.4499999999999886</v>
      </c>
      <c r="L116" s="5">
        <f t="shared" si="265"/>
        <v>143.53</v>
      </c>
      <c r="M116" s="5">
        <f t="shared" si="265"/>
        <v>8.5699999999999932</v>
      </c>
      <c r="N116" s="5">
        <f t="shared" si="265"/>
        <v>227.9</v>
      </c>
      <c r="O116" s="5">
        <f t="shared" si="265"/>
        <v>22.960000000000008</v>
      </c>
      <c r="P116" s="5">
        <f t="shared" si="265"/>
        <v>152.38999999999999</v>
      </c>
      <c r="Q116" s="5">
        <f t="shared" si="265"/>
        <v>15.849999999999994</v>
      </c>
      <c r="R116" s="5">
        <f t="shared" si="265"/>
        <v>159.36000000000001</v>
      </c>
      <c r="S116" s="5">
        <f t="shared" si="265"/>
        <v>28.02000000000001</v>
      </c>
      <c r="V116">
        <v>2</v>
      </c>
      <c r="W116" s="4">
        <f t="shared" ref="W116:W165" si="266">ATAN2(B116,C116)*(180/PI())</f>
        <v>3.1921137335434917</v>
      </c>
      <c r="X116" s="4">
        <f t="shared" ref="X116:X179" si="267">SQRT((B116*B116)+(C116*C116))</f>
        <v>139.71677923570954</v>
      </c>
      <c r="Y116" s="4">
        <f t="shared" ref="Y116:Y164" si="268">ATAN2(D116,E116)*(180/PI())</f>
        <v>8.9047542999387483E-2</v>
      </c>
      <c r="Z116" s="4">
        <f t="shared" ref="Z116:Z179" si="269">SQRT((D116*D116)+(E116*E116))</f>
        <v>135.12016318817854</v>
      </c>
      <c r="AA116" s="4">
        <f t="shared" ref="AA116:AA179" si="270">ATAN2(F116,G116)*(180/PI())</f>
        <v>2.2275684261601514</v>
      </c>
      <c r="AB116" s="4">
        <f t="shared" ref="AB116:AB179" si="271">SQRT((F116*F116)+(G116*G116))</f>
        <v>146.39062299204824</v>
      </c>
      <c r="AC116" s="4">
        <f t="shared" ref="AC116:AC163" si="272">ATAN2(H116,I116)*(180/PI())</f>
        <v>0.20482503173070818</v>
      </c>
      <c r="AD116" s="4">
        <f t="shared" ref="AD116:AD179" si="273">SQRT((H116*H116)+(I116*I116))</f>
        <v>134.27085797000035</v>
      </c>
      <c r="AE116" s="4">
        <f t="shared" ref="AE116:AE163" si="274">ATAN2(J116,K116)*(180/PI())</f>
        <v>1.6981449587042123</v>
      </c>
      <c r="AF116" s="4">
        <f t="shared" ref="AF116:AF179" si="275">SQRT((J116*J116)+(K116*K116))</f>
        <v>150.16594986880349</v>
      </c>
      <c r="AG116" s="4">
        <f t="shared" ref="AG116:AG163" si="276">ATAN2(L116,M116)*(180/PI())</f>
        <v>3.4170037748029736</v>
      </c>
      <c r="AH116" s="4">
        <f t="shared" ref="AH116:AH179" si="277">SQRT((L116*L116)+(M116*M116))</f>
        <v>143.78562445529803</v>
      </c>
      <c r="AI116" s="4">
        <f t="shared" ref="AI116:AI162" si="278">ATAN2(N116,O116)*(180/PI())</f>
        <v>5.7529061261983774</v>
      </c>
      <c r="AJ116" s="4">
        <f t="shared" ref="AJ116:AJ179" si="279">SQRT((N116*N116)+(O116*O116))</f>
        <v>229.05364349863549</v>
      </c>
      <c r="AK116" s="4">
        <f t="shared" ref="AK116:AK162" si="280">ATAN2(P116,Q116)*(180/PI())</f>
        <v>5.9379517186680078</v>
      </c>
      <c r="AL116" s="4">
        <f t="shared" ref="AL116:AL179" si="281">SQRT((P116*P116)+(Q116*Q116))</f>
        <v>153.21205761949676</v>
      </c>
      <c r="AM116" s="4">
        <f t="shared" ref="AM116:AM162" si="282">ATAN2(R116,S116)*(180/PI())</f>
        <v>9.9722876357173718</v>
      </c>
      <c r="AN116" s="4">
        <f t="shared" ref="AN116:AN179" si="283">SQRT((R116*R116)+(S116*S116))</f>
        <v>161.80460438442412</v>
      </c>
      <c r="BL116" s="198">
        <v>6</v>
      </c>
      <c r="BM116" s="4">
        <f t="shared" si="244"/>
        <v>3.2374456399091431</v>
      </c>
      <c r="BN116" s="4">
        <f t="shared" si="245"/>
        <v>-12.784383715897921</v>
      </c>
      <c r="BO116" s="4">
        <f t="shared" si="246"/>
        <v>3.3863726639786726</v>
      </c>
      <c r="BP116" s="4">
        <f t="shared" si="247"/>
        <v>-13.372483234203674</v>
      </c>
      <c r="BQ116" s="4">
        <f t="shared" si="248"/>
        <v>4.0401331543900225</v>
      </c>
      <c r="BR116" s="4">
        <f t="shared" si="249"/>
        <v>-15.954125027561124</v>
      </c>
      <c r="BS116" s="4">
        <f t="shared" si="250"/>
        <v>3.3135626601729413</v>
      </c>
      <c r="BT116" s="4">
        <f t="shared" si="251"/>
        <v>-13.084963031382729</v>
      </c>
      <c r="BU116" s="4">
        <f t="shared" si="252"/>
        <v>3.1649521087359784</v>
      </c>
      <c r="BV116" s="4">
        <f t="shared" si="253"/>
        <v>-12.498113235240783</v>
      </c>
      <c r="BW116" s="4">
        <f t="shared" si="254"/>
        <v>3.677456315543794</v>
      </c>
      <c r="BX116" s="4">
        <f t="shared" si="255"/>
        <v>-14.521946579366647</v>
      </c>
      <c r="BY116" s="4">
        <f t="shared" si="256"/>
        <v>2.2247695412066388</v>
      </c>
      <c r="BZ116" s="4">
        <f t="shared" si="257"/>
        <v>-8.7854162379159071</v>
      </c>
      <c r="CA116" s="4">
        <f t="shared" si="258"/>
        <v>3.5632204328479018</v>
      </c>
      <c r="CB116" s="4">
        <f t="shared" si="259"/>
        <v>-14.070839280295649</v>
      </c>
      <c r="CC116" s="4">
        <f t="shared" si="260"/>
        <v>3.4802223775882504</v>
      </c>
      <c r="CD116" s="4">
        <f t="shared" si="261"/>
        <v>-13.743087372114585</v>
      </c>
    </row>
    <row r="117" spans="1:82">
      <c r="A117">
        <v>3</v>
      </c>
      <c r="B117" s="5">
        <f t="shared" si="262"/>
        <v>139.5</v>
      </c>
      <c r="C117" s="5">
        <f t="shared" si="263"/>
        <v>15.780000000000001</v>
      </c>
      <c r="D117" s="5">
        <f t="shared" ref="D117:S117" si="284">D334-D$433</f>
        <v>135.12</v>
      </c>
      <c r="E117" s="5">
        <f t="shared" si="284"/>
        <v>8.210000000000008</v>
      </c>
      <c r="F117" s="5">
        <f t="shared" si="284"/>
        <v>144.28</v>
      </c>
      <c r="G117" s="5">
        <f t="shared" si="284"/>
        <v>13.689999999999998</v>
      </c>
      <c r="H117" s="5">
        <f t="shared" si="284"/>
        <v>133.27000000000001</v>
      </c>
      <c r="I117" s="5">
        <f t="shared" si="284"/>
        <v>8.4799999999999898</v>
      </c>
      <c r="J117" s="5">
        <f t="shared" si="284"/>
        <v>149.1</v>
      </c>
      <c r="K117" s="5">
        <f t="shared" si="284"/>
        <v>12.449999999999989</v>
      </c>
      <c r="L117" s="5">
        <f t="shared" si="284"/>
        <v>142.53</v>
      </c>
      <c r="M117" s="5">
        <f t="shared" si="284"/>
        <v>16.569999999999993</v>
      </c>
      <c r="N117" s="5">
        <f t="shared" si="284"/>
        <v>223.9</v>
      </c>
      <c r="O117" s="5">
        <f t="shared" si="284"/>
        <v>32.960000000000008</v>
      </c>
      <c r="P117" s="5">
        <f t="shared" si="284"/>
        <v>148.38999999999999</v>
      </c>
      <c r="Q117" s="5">
        <f t="shared" si="284"/>
        <v>24.849999999999994</v>
      </c>
      <c r="R117" s="5">
        <f t="shared" si="284"/>
        <v>158.36000000000001</v>
      </c>
      <c r="S117" s="5">
        <f t="shared" si="284"/>
        <v>38.02000000000001</v>
      </c>
      <c r="V117">
        <v>3</v>
      </c>
      <c r="W117" s="4">
        <f t="shared" si="266"/>
        <v>6.4537663913544758</v>
      </c>
      <c r="X117" s="4">
        <f t="shared" si="267"/>
        <v>140.38966628637593</v>
      </c>
      <c r="Y117" s="4">
        <f t="shared" si="268"/>
        <v>3.477062941766603</v>
      </c>
      <c r="Z117" s="4">
        <f t="shared" si="269"/>
        <v>135.36919331960283</v>
      </c>
      <c r="AA117" s="4">
        <f t="shared" si="270"/>
        <v>5.4202792773712574</v>
      </c>
      <c r="AB117" s="4">
        <f t="shared" si="271"/>
        <v>144.92803214009359</v>
      </c>
      <c r="AC117" s="4">
        <f t="shared" si="272"/>
        <v>3.6408349216600202</v>
      </c>
      <c r="AD117" s="4">
        <f t="shared" si="273"/>
        <v>133.53951961872562</v>
      </c>
      <c r="AE117" s="4">
        <f t="shared" si="274"/>
        <v>4.7731822417183531</v>
      </c>
      <c r="AF117" s="4">
        <f t="shared" si="275"/>
        <v>149.6188908527262</v>
      </c>
      <c r="AG117" s="4">
        <f t="shared" si="276"/>
        <v>6.6312232638801012</v>
      </c>
      <c r="AH117" s="4">
        <f t="shared" si="277"/>
        <v>143.48995017073497</v>
      </c>
      <c r="AI117" s="4">
        <f t="shared" si="278"/>
        <v>8.3742844561457819</v>
      </c>
      <c r="AJ117" s="4">
        <f t="shared" si="279"/>
        <v>226.31299476609823</v>
      </c>
      <c r="AK117" s="4">
        <f t="shared" si="280"/>
        <v>9.5067719892656797</v>
      </c>
      <c r="AL117" s="4">
        <f t="shared" si="281"/>
        <v>150.45635446866308</v>
      </c>
      <c r="AM117" s="4">
        <f t="shared" si="282"/>
        <v>13.500385778214477</v>
      </c>
      <c r="AN117" s="4">
        <f t="shared" si="283"/>
        <v>162.86009333166922</v>
      </c>
      <c r="BL117" s="198">
        <v>7</v>
      </c>
      <c r="BM117" s="4">
        <f t="shared" si="244"/>
        <v>14.011560936795272</v>
      </c>
      <c r="BN117" s="4">
        <f t="shared" si="245"/>
        <v>-4.8101749453485976</v>
      </c>
      <c r="BO117" s="4">
        <f t="shared" si="246"/>
        <v>13.966643308212394</v>
      </c>
      <c r="BP117" s="4">
        <f t="shared" si="247"/>
        <v>-4.7947547039787413</v>
      </c>
      <c r="BQ117" s="4">
        <f t="shared" si="248"/>
        <v>14.777252259596855</v>
      </c>
      <c r="BR117" s="4">
        <f t="shared" si="249"/>
        <v>-5.0730371084883883</v>
      </c>
      <c r="BS117" s="4">
        <f t="shared" si="250"/>
        <v>13.750001222163871</v>
      </c>
      <c r="BT117" s="4">
        <f t="shared" si="251"/>
        <v>-4.720381381897111</v>
      </c>
      <c r="BU117" s="4">
        <f t="shared" si="252"/>
        <v>14.105571135855156</v>
      </c>
      <c r="BV117" s="4">
        <f t="shared" si="253"/>
        <v>-4.8424486874509185</v>
      </c>
      <c r="BW117" s="4">
        <f t="shared" si="254"/>
        <v>15.114420503368871</v>
      </c>
      <c r="BX117" s="4">
        <f t="shared" si="255"/>
        <v>-5.188787112779508</v>
      </c>
      <c r="BY117" s="4">
        <f t="shared" si="256"/>
        <v>10.798051500109656</v>
      </c>
      <c r="BZ117" s="4">
        <f t="shared" si="257"/>
        <v>-3.7069757622801416</v>
      </c>
      <c r="CA117" s="4">
        <f t="shared" si="258"/>
        <v>15.524429970617437</v>
      </c>
      <c r="CB117" s="4">
        <f t="shared" si="259"/>
        <v>-5.329543540675818</v>
      </c>
      <c r="CC117" s="4">
        <f t="shared" si="260"/>
        <v>14.901936661030211</v>
      </c>
      <c r="CD117" s="4">
        <f t="shared" si="261"/>
        <v>-5.1158413175665878</v>
      </c>
    </row>
    <row r="118" spans="1:82">
      <c r="A118">
        <v>4</v>
      </c>
      <c r="B118" s="5">
        <f t="shared" si="262"/>
        <v>138.5</v>
      </c>
      <c r="C118" s="5">
        <f t="shared" si="263"/>
        <v>23.78</v>
      </c>
      <c r="D118" s="5">
        <f t="shared" ref="D118:S118" si="285">D335-D$433</f>
        <v>134.12</v>
      </c>
      <c r="E118" s="5">
        <f t="shared" si="285"/>
        <v>16.210000000000008</v>
      </c>
      <c r="F118" s="5">
        <f t="shared" si="285"/>
        <v>143.28</v>
      </c>
      <c r="G118" s="5">
        <f t="shared" si="285"/>
        <v>22.689999999999998</v>
      </c>
      <c r="H118" s="5">
        <f t="shared" si="285"/>
        <v>131.27000000000001</v>
      </c>
      <c r="I118" s="5">
        <f t="shared" si="285"/>
        <v>16.47999999999999</v>
      </c>
      <c r="J118" s="5">
        <f t="shared" si="285"/>
        <v>146.1</v>
      </c>
      <c r="K118" s="5">
        <f t="shared" si="285"/>
        <v>20.449999999999989</v>
      </c>
      <c r="L118" s="5">
        <f t="shared" si="285"/>
        <v>140.53</v>
      </c>
      <c r="M118" s="5">
        <f t="shared" si="285"/>
        <v>24.569999999999993</v>
      </c>
      <c r="N118" s="5">
        <f t="shared" si="285"/>
        <v>217.9</v>
      </c>
      <c r="O118" s="5">
        <f t="shared" si="285"/>
        <v>46.960000000000008</v>
      </c>
      <c r="P118" s="5">
        <f t="shared" si="285"/>
        <v>145.38999999999999</v>
      </c>
      <c r="Q118" s="5">
        <f t="shared" si="285"/>
        <v>32.849999999999994</v>
      </c>
      <c r="R118" s="5">
        <f t="shared" si="285"/>
        <v>156.36000000000001</v>
      </c>
      <c r="S118" s="5">
        <f t="shared" si="285"/>
        <v>47.02000000000001</v>
      </c>
      <c r="V118">
        <v>4</v>
      </c>
      <c r="W118" s="4">
        <f t="shared" si="266"/>
        <v>9.7425047688290345</v>
      </c>
      <c r="X118" s="4">
        <f t="shared" si="267"/>
        <v>140.52664658348607</v>
      </c>
      <c r="Y118" s="4">
        <f t="shared" si="268"/>
        <v>6.8914514766628034</v>
      </c>
      <c r="Z118" s="4">
        <f t="shared" si="269"/>
        <v>135.0960343607465</v>
      </c>
      <c r="AA118" s="4">
        <f t="shared" si="270"/>
        <v>8.998703842437072</v>
      </c>
      <c r="AB118" s="4">
        <f t="shared" si="271"/>
        <v>145.06548348935388</v>
      </c>
      <c r="AC118" s="4">
        <f t="shared" si="272"/>
        <v>7.155634543619481</v>
      </c>
      <c r="AD118" s="4">
        <f t="shared" si="273"/>
        <v>132.30042819280672</v>
      </c>
      <c r="AE118" s="4">
        <f t="shared" si="274"/>
        <v>7.9680718705403013</v>
      </c>
      <c r="AF118" s="4">
        <f t="shared" si="275"/>
        <v>147.52427766303416</v>
      </c>
      <c r="AG118" s="4">
        <f t="shared" si="276"/>
        <v>9.9172454291593244</v>
      </c>
      <c r="AH118" s="4">
        <f t="shared" si="277"/>
        <v>142.66171806059256</v>
      </c>
      <c r="AI118" s="4">
        <f t="shared" si="278"/>
        <v>12.161900257382145</v>
      </c>
      <c r="AJ118" s="4">
        <f t="shared" si="279"/>
        <v>222.90278508802891</v>
      </c>
      <c r="AK118" s="4">
        <f t="shared" si="280"/>
        <v>12.731854753003656</v>
      </c>
      <c r="AL118" s="4">
        <f t="shared" si="281"/>
        <v>149.05493819394243</v>
      </c>
      <c r="AM118" s="4">
        <f t="shared" si="282"/>
        <v>16.736888845717292</v>
      </c>
      <c r="AN118" s="4">
        <f t="shared" si="283"/>
        <v>163.27685077805734</v>
      </c>
      <c r="BL118" s="198">
        <v>8</v>
      </c>
      <c r="BM118" s="4">
        <f t="shared" si="244"/>
        <v>12.179516982016215</v>
      </c>
      <c r="BN118" s="4">
        <f t="shared" si="245"/>
        <v>9.4796985780082821</v>
      </c>
      <c r="BO118" s="4">
        <f t="shared" si="246"/>
        <v>11.397167039331572</v>
      </c>
      <c r="BP118" s="4">
        <f t="shared" si="247"/>
        <v>8.8707711755404102</v>
      </c>
      <c r="BQ118" s="4">
        <f t="shared" si="248"/>
        <v>10.518442362219332</v>
      </c>
      <c r="BR118" s="4">
        <f t="shared" si="249"/>
        <v>8.1868323063404649</v>
      </c>
      <c r="BS118" s="4">
        <f t="shared" si="250"/>
        <v>11.741470659354892</v>
      </c>
      <c r="BT118" s="4">
        <f t="shared" si="251"/>
        <v>9.13875343969403</v>
      </c>
      <c r="BU118" s="4">
        <f t="shared" si="252"/>
        <v>13.100068616756312</v>
      </c>
      <c r="BV118" s="4">
        <f t="shared" si="253"/>
        <v>10.196192675082425</v>
      </c>
      <c r="BW118" s="4">
        <f t="shared" si="254"/>
        <v>12.093939253126333</v>
      </c>
      <c r="BX118" s="4">
        <f t="shared" si="255"/>
        <v>9.4130907580048735</v>
      </c>
      <c r="BY118" s="4">
        <f t="shared" si="256"/>
        <v>10.257472680807016</v>
      </c>
      <c r="BZ118" s="4">
        <f t="shared" si="257"/>
        <v>7.9837114501159947</v>
      </c>
      <c r="CA118" s="4">
        <f t="shared" si="258"/>
        <v>13.518356790382308</v>
      </c>
      <c r="CB118" s="4">
        <f t="shared" si="259"/>
        <v>10.521759428720928</v>
      </c>
      <c r="CC118" s="4">
        <f t="shared" si="260"/>
        <v>12.597493185436935</v>
      </c>
      <c r="CD118" s="4">
        <f t="shared" si="261"/>
        <v>9.805022515489485</v>
      </c>
    </row>
    <row r="119" spans="1:82">
      <c r="A119">
        <v>5</v>
      </c>
      <c r="B119" s="5">
        <f t="shared" si="262"/>
        <v>136.5</v>
      </c>
      <c r="C119" s="5">
        <f t="shared" si="263"/>
        <v>32.78</v>
      </c>
      <c r="D119" s="5">
        <f t="shared" ref="D119:S119" si="286">D336-D$433</f>
        <v>132.12</v>
      </c>
      <c r="E119" s="5">
        <f t="shared" si="286"/>
        <v>25.210000000000008</v>
      </c>
      <c r="F119" s="5">
        <f t="shared" si="286"/>
        <v>139.28</v>
      </c>
      <c r="G119" s="5">
        <f t="shared" si="286"/>
        <v>30.689999999999998</v>
      </c>
      <c r="H119" s="5">
        <f t="shared" si="286"/>
        <v>129.27000000000001</v>
      </c>
      <c r="I119" s="5">
        <f t="shared" si="286"/>
        <v>25.47999999999999</v>
      </c>
      <c r="J119" s="5">
        <f t="shared" si="286"/>
        <v>144.1</v>
      </c>
      <c r="K119" s="5">
        <f t="shared" si="286"/>
        <v>27.449999999999989</v>
      </c>
      <c r="L119" s="5">
        <f t="shared" si="286"/>
        <v>137.53</v>
      </c>
      <c r="M119" s="5">
        <f t="shared" si="286"/>
        <v>32.569999999999993</v>
      </c>
      <c r="N119" s="5">
        <f t="shared" si="286"/>
        <v>210.9</v>
      </c>
      <c r="O119" s="5">
        <f t="shared" si="286"/>
        <v>60.960000000000008</v>
      </c>
      <c r="P119" s="5">
        <f t="shared" si="286"/>
        <v>140.38999999999999</v>
      </c>
      <c r="Q119" s="5">
        <f t="shared" si="286"/>
        <v>41.849999999999994</v>
      </c>
      <c r="R119" s="5">
        <f t="shared" si="286"/>
        <v>154.36000000000001</v>
      </c>
      <c r="S119" s="5">
        <f t="shared" si="286"/>
        <v>56.02000000000001</v>
      </c>
      <c r="V119">
        <v>5</v>
      </c>
      <c r="W119" s="4">
        <f t="shared" si="266"/>
        <v>13.50367078725802</v>
      </c>
      <c r="X119" s="4">
        <f t="shared" si="267"/>
        <v>140.38083344958457</v>
      </c>
      <c r="Y119" s="4">
        <f t="shared" si="268"/>
        <v>10.802829485547511</v>
      </c>
      <c r="Z119" s="4">
        <f t="shared" si="269"/>
        <v>134.50367467099178</v>
      </c>
      <c r="AA119" s="4">
        <f t="shared" si="270"/>
        <v>12.426408333914749</v>
      </c>
      <c r="AB119" s="4">
        <f t="shared" si="271"/>
        <v>142.62115726637475</v>
      </c>
      <c r="AC119" s="4">
        <f t="shared" si="272"/>
        <v>11.1504533930148</v>
      </c>
      <c r="AD119" s="4">
        <f t="shared" si="273"/>
        <v>131.75721346476632</v>
      </c>
      <c r="AE119" s="4">
        <f t="shared" si="274"/>
        <v>10.785211413586199</v>
      </c>
      <c r="AF119" s="4">
        <f t="shared" si="275"/>
        <v>146.69121480170514</v>
      </c>
      <c r="AG119" s="4">
        <f t="shared" si="276"/>
        <v>13.323389347154665</v>
      </c>
      <c r="AH119" s="4">
        <f t="shared" si="277"/>
        <v>141.33402208951671</v>
      </c>
      <c r="AI119" s="4">
        <f t="shared" si="278"/>
        <v>16.121776089339136</v>
      </c>
      <c r="AJ119" s="4">
        <f t="shared" si="279"/>
        <v>219.53344073284143</v>
      </c>
      <c r="AK119" s="4">
        <f t="shared" si="280"/>
        <v>16.599221627242596</v>
      </c>
      <c r="AL119" s="4">
        <f t="shared" si="281"/>
        <v>146.4949644185765</v>
      </c>
      <c r="AM119" s="4">
        <f t="shared" si="282"/>
        <v>19.946738474607351</v>
      </c>
      <c r="AN119" s="4">
        <f t="shared" si="283"/>
        <v>164.2109923239002</v>
      </c>
      <c r="BL119" s="198">
        <v>9</v>
      </c>
      <c r="BM119" s="4">
        <f t="shared" si="244"/>
        <v>-1.2542629041740818</v>
      </c>
      <c r="BN119" s="4">
        <f t="shared" si="245"/>
        <v>15.136702202032179</v>
      </c>
      <c r="BO119" s="4">
        <f t="shared" si="246"/>
        <v>-1.0718731637011198</v>
      </c>
      <c r="BP119" s="4">
        <f t="shared" si="247"/>
        <v>12.935585373130106</v>
      </c>
      <c r="BQ119" s="4">
        <f t="shared" si="248"/>
        <v>-1.3111262629936029</v>
      </c>
      <c r="BR119" s="4">
        <f t="shared" si="249"/>
        <v>15.822940889147915</v>
      </c>
      <c r="BS119" s="4">
        <f t="shared" si="250"/>
        <v>-1.2659743352610442</v>
      </c>
      <c r="BT119" s="4">
        <f t="shared" si="251"/>
        <v>15.278038156506337</v>
      </c>
      <c r="BU119" s="4">
        <f t="shared" si="252"/>
        <v>-1.3853547740674164</v>
      </c>
      <c r="BV119" s="4">
        <f t="shared" si="253"/>
        <v>16.71874579837819</v>
      </c>
      <c r="BW119" s="4">
        <f t="shared" si="254"/>
        <v>-1.1073939480647141</v>
      </c>
      <c r="BX119" s="4">
        <f t="shared" si="255"/>
        <v>13.364257490518746</v>
      </c>
      <c r="BY119" s="4">
        <f t="shared" si="256"/>
        <v>-1.1482595613032882</v>
      </c>
      <c r="BZ119" s="4">
        <f t="shared" si="257"/>
        <v>13.85743209995443</v>
      </c>
      <c r="CA119" s="4">
        <f t="shared" si="258"/>
        <v>-1.3155162630156314</v>
      </c>
      <c r="CB119" s="4">
        <f t="shared" si="259"/>
        <v>15.875920310590756</v>
      </c>
      <c r="CC119" s="4">
        <f t="shared" si="260"/>
        <v>-1.1896802563499231</v>
      </c>
      <c r="CD119" s="4">
        <f t="shared" si="261"/>
        <v>14.357305550596708</v>
      </c>
    </row>
    <row r="120" spans="1:82">
      <c r="A120">
        <v>6</v>
      </c>
      <c r="B120" s="5">
        <f t="shared" si="262"/>
        <v>133.5</v>
      </c>
      <c r="C120" s="5">
        <f t="shared" si="263"/>
        <v>40.78</v>
      </c>
      <c r="D120" s="5">
        <f t="shared" ref="D120:S120" si="287">D337-D$433</f>
        <v>129.12</v>
      </c>
      <c r="E120" s="5">
        <f t="shared" si="287"/>
        <v>33.210000000000008</v>
      </c>
      <c r="F120" s="5">
        <f t="shared" si="287"/>
        <v>137.28</v>
      </c>
      <c r="G120" s="5">
        <f t="shared" si="287"/>
        <v>38.69</v>
      </c>
      <c r="H120" s="5">
        <f t="shared" si="287"/>
        <v>127.27000000000001</v>
      </c>
      <c r="I120" s="5">
        <f t="shared" si="287"/>
        <v>33.47999999999999</v>
      </c>
      <c r="J120" s="5">
        <f t="shared" si="287"/>
        <v>140.1</v>
      </c>
      <c r="K120" s="5">
        <f t="shared" si="287"/>
        <v>35.449999999999989</v>
      </c>
      <c r="L120" s="5">
        <f t="shared" si="287"/>
        <v>134.53</v>
      </c>
      <c r="M120" s="5">
        <f t="shared" si="287"/>
        <v>40.569999999999993</v>
      </c>
      <c r="N120" s="5">
        <f t="shared" si="287"/>
        <v>202.9</v>
      </c>
      <c r="O120" s="5">
        <f t="shared" si="287"/>
        <v>72.960000000000008</v>
      </c>
      <c r="P120" s="5">
        <f t="shared" si="287"/>
        <v>136.38999999999999</v>
      </c>
      <c r="Q120" s="5">
        <f t="shared" si="287"/>
        <v>49.849999999999994</v>
      </c>
      <c r="R120" s="5">
        <f t="shared" si="287"/>
        <v>151.36000000000001</v>
      </c>
      <c r="S120" s="5">
        <f t="shared" si="287"/>
        <v>65.02000000000001</v>
      </c>
      <c r="V120">
        <v>6</v>
      </c>
      <c r="W120" s="4">
        <f t="shared" si="266"/>
        <v>16.986243624849262</v>
      </c>
      <c r="X120" s="4">
        <f t="shared" si="267"/>
        <v>139.58960706299018</v>
      </c>
      <c r="Y120" s="4">
        <f t="shared" si="268"/>
        <v>14.42398391445194</v>
      </c>
      <c r="Z120" s="4">
        <f t="shared" si="269"/>
        <v>133.32246059835529</v>
      </c>
      <c r="AA120" s="4">
        <f t="shared" si="270"/>
        <v>15.739574745704886</v>
      </c>
      <c r="AB120" s="4">
        <f t="shared" si="271"/>
        <v>142.62788822667184</v>
      </c>
      <c r="AC120" s="4">
        <f t="shared" si="272"/>
        <v>14.738465997813568</v>
      </c>
      <c r="AD120" s="4">
        <f t="shared" si="273"/>
        <v>131.60001253799334</v>
      </c>
      <c r="AE120" s="4">
        <f t="shared" si="274"/>
        <v>14.199711724849312</v>
      </c>
      <c r="AF120" s="4">
        <f t="shared" si="275"/>
        <v>144.51544035154166</v>
      </c>
      <c r="AG120" s="4">
        <f t="shared" si="276"/>
        <v>16.781652677976911</v>
      </c>
      <c r="AH120" s="4">
        <f t="shared" si="277"/>
        <v>140.51421920930278</v>
      </c>
      <c r="AI120" s="4">
        <f t="shared" si="278"/>
        <v>19.777874750167417</v>
      </c>
      <c r="AJ120" s="4">
        <f t="shared" si="279"/>
        <v>215.61904275828701</v>
      </c>
      <c r="AK120" s="4">
        <f t="shared" si="280"/>
        <v>20.07715607285818</v>
      </c>
      <c r="AL120" s="4">
        <f t="shared" si="281"/>
        <v>145.21451236016321</v>
      </c>
      <c r="AM120" s="4">
        <f t="shared" si="282"/>
        <v>23.246999950935621</v>
      </c>
      <c r="AN120" s="4">
        <f t="shared" si="283"/>
        <v>164.73448333606416</v>
      </c>
      <c r="BL120" s="198">
        <v>10</v>
      </c>
      <c r="BM120" s="4">
        <f t="shared" si="244"/>
        <v>-12.136714442238533</v>
      </c>
      <c r="BN120" s="4">
        <f t="shared" si="245"/>
        <v>6.5680614013721561</v>
      </c>
      <c r="BO120" s="4">
        <f t="shared" si="246"/>
        <v>-12.753623773525812</v>
      </c>
      <c r="BP120" s="4">
        <f t="shared" si="247"/>
        <v>6.9019160361053213</v>
      </c>
      <c r="BQ120" s="4">
        <f t="shared" si="248"/>
        <v>-14.776337773600828</v>
      </c>
      <c r="BR120" s="4">
        <f t="shared" si="249"/>
        <v>7.9965541124261987</v>
      </c>
      <c r="BS120" s="4">
        <f t="shared" si="250"/>
        <v>-14.032147607048927</v>
      </c>
      <c r="BT120" s="4">
        <f t="shared" si="251"/>
        <v>7.5938185342371547</v>
      </c>
      <c r="BU120" s="4">
        <f t="shared" si="252"/>
        <v>-14.118393156080153</v>
      </c>
      <c r="BV120" s="4">
        <f t="shared" si="253"/>
        <v>7.6404922913176296</v>
      </c>
      <c r="BW120" s="4">
        <f t="shared" si="254"/>
        <v>-13.465592254955116</v>
      </c>
      <c r="BX120" s="4">
        <f t="shared" si="255"/>
        <v>7.287214110318466</v>
      </c>
      <c r="BY120" s="4">
        <f t="shared" si="256"/>
        <v>-11.880245483068018</v>
      </c>
      <c r="BZ120" s="4">
        <f t="shared" si="257"/>
        <v>6.4292673414645174</v>
      </c>
      <c r="CA120" s="4">
        <f t="shared" si="258"/>
        <v>-11.618100193375835</v>
      </c>
      <c r="CB120" s="4">
        <f t="shared" si="259"/>
        <v>6.2874014050965554</v>
      </c>
      <c r="CC120" s="4">
        <f t="shared" si="260"/>
        <v>-14.068099769568589</v>
      </c>
      <c r="CD120" s="4">
        <f t="shared" si="261"/>
        <v>7.6132748716227852</v>
      </c>
    </row>
    <row r="121" spans="1:82">
      <c r="A121">
        <v>7</v>
      </c>
      <c r="B121" s="5">
        <f t="shared" si="262"/>
        <v>130.5</v>
      </c>
      <c r="C121" s="5">
        <f t="shared" si="263"/>
        <v>48.78</v>
      </c>
      <c r="D121" s="5">
        <f t="shared" ref="D121:S121" si="288">D338-D$433</f>
        <v>126.12</v>
      </c>
      <c r="E121" s="5">
        <f t="shared" si="288"/>
        <v>41.210000000000008</v>
      </c>
      <c r="F121" s="5">
        <f t="shared" si="288"/>
        <v>132.28</v>
      </c>
      <c r="G121" s="5">
        <f t="shared" si="288"/>
        <v>45.69</v>
      </c>
      <c r="H121" s="5">
        <f t="shared" si="288"/>
        <v>124.27000000000001</v>
      </c>
      <c r="I121" s="5">
        <f t="shared" si="288"/>
        <v>41.47999999999999</v>
      </c>
      <c r="J121" s="5">
        <f t="shared" si="288"/>
        <v>136.1</v>
      </c>
      <c r="K121" s="5">
        <f t="shared" si="288"/>
        <v>43.449999999999989</v>
      </c>
      <c r="L121" s="5">
        <f t="shared" si="288"/>
        <v>131.53</v>
      </c>
      <c r="M121" s="5">
        <f t="shared" si="288"/>
        <v>48.569999999999993</v>
      </c>
      <c r="N121" s="5">
        <f t="shared" si="288"/>
        <v>192.9</v>
      </c>
      <c r="O121" s="5">
        <f t="shared" si="288"/>
        <v>81.960000000000008</v>
      </c>
      <c r="P121" s="5">
        <f t="shared" si="288"/>
        <v>129.38999999999999</v>
      </c>
      <c r="Q121" s="5">
        <f t="shared" si="288"/>
        <v>58.849999999999994</v>
      </c>
      <c r="R121" s="5">
        <f t="shared" si="288"/>
        <v>146.36000000000001</v>
      </c>
      <c r="S121" s="5">
        <f t="shared" si="288"/>
        <v>75.02000000000001</v>
      </c>
      <c r="V121">
        <v>7</v>
      </c>
      <c r="W121" s="4">
        <f t="shared" si="266"/>
        <v>20.495396450976742</v>
      </c>
      <c r="X121" s="4">
        <f t="shared" si="267"/>
        <v>139.31883720444986</v>
      </c>
      <c r="Y121" s="4">
        <f t="shared" si="268"/>
        <v>18.094922567192373</v>
      </c>
      <c r="Z121" s="4">
        <f t="shared" si="269"/>
        <v>132.68202025896352</v>
      </c>
      <c r="AA121" s="4">
        <f t="shared" si="270"/>
        <v>19.05510127903937</v>
      </c>
      <c r="AB121" s="4">
        <f t="shared" si="271"/>
        <v>139.94847087410423</v>
      </c>
      <c r="AC121" s="4">
        <f t="shared" si="272"/>
        <v>18.458459605153138</v>
      </c>
      <c r="AD121" s="4">
        <f t="shared" si="273"/>
        <v>131.01001221280762</v>
      </c>
      <c r="AE121" s="4">
        <f t="shared" si="274"/>
        <v>17.705711539928522</v>
      </c>
      <c r="AF121" s="4">
        <f t="shared" si="275"/>
        <v>142.86746480567226</v>
      </c>
      <c r="AG121" s="4">
        <f t="shared" si="276"/>
        <v>20.267643673132348</v>
      </c>
      <c r="AH121" s="4">
        <f t="shared" si="277"/>
        <v>140.21121852405392</v>
      </c>
      <c r="AI121" s="4">
        <f t="shared" si="278"/>
        <v>23.019831190663041</v>
      </c>
      <c r="AJ121" s="4">
        <f t="shared" si="279"/>
        <v>209.58972207625067</v>
      </c>
      <c r="AK121" s="4">
        <f t="shared" si="280"/>
        <v>24.457298464634015</v>
      </c>
      <c r="AL121" s="4">
        <f t="shared" si="281"/>
        <v>142.14462564585406</v>
      </c>
      <c r="AM121" s="4">
        <f t="shared" si="282"/>
        <v>27.138394927572673</v>
      </c>
      <c r="AN121" s="4">
        <f t="shared" si="283"/>
        <v>164.46656195105436</v>
      </c>
      <c r="BL121" s="198">
        <v>11</v>
      </c>
      <c r="BM121" s="4">
        <f t="shared" si="244"/>
        <v>-10.314294904158954</v>
      </c>
      <c r="BN121" s="4">
        <f t="shared" si="245"/>
        <v>-5.5818172673322062</v>
      </c>
      <c r="BO121" s="4">
        <f t="shared" si="246"/>
        <v>-13.672879902748255</v>
      </c>
      <c r="BP121" s="4">
        <f t="shared" si="247"/>
        <v>-7.3993925754969423</v>
      </c>
      <c r="BQ121" s="4">
        <f t="shared" si="248"/>
        <v>-13.589972883718534</v>
      </c>
      <c r="BR121" s="4">
        <f t="shared" si="249"/>
        <v>-7.3545255405029613</v>
      </c>
      <c r="BS121" s="4">
        <f t="shared" si="250"/>
        <v>-13.56669454487702</v>
      </c>
      <c r="BT121" s="4">
        <f t="shared" si="251"/>
        <v>-7.3419279335014407</v>
      </c>
      <c r="BU121" s="4">
        <f t="shared" si="252"/>
        <v>-12.680384602616432</v>
      </c>
      <c r="BV121" s="4">
        <f t="shared" si="253"/>
        <v>-6.8622809788731098</v>
      </c>
      <c r="BW121" s="4">
        <f t="shared" si="254"/>
        <v>-15.502305760882317</v>
      </c>
      <c r="BX121" s="4">
        <f t="shared" si="255"/>
        <v>-8.3894283403381458</v>
      </c>
      <c r="BY121" s="4">
        <f t="shared" si="256"/>
        <v>-10.899470146754101</v>
      </c>
      <c r="BZ121" s="4">
        <f t="shared" si="257"/>
        <v>-5.8984982720818229</v>
      </c>
      <c r="CA121" s="4">
        <f t="shared" si="258"/>
        <v>-14.00524894024799</v>
      </c>
      <c r="CB121" s="4">
        <f t="shared" si="259"/>
        <v>-7.5792617037196131</v>
      </c>
      <c r="CC121" s="4">
        <f t="shared" si="260"/>
        <v>-14.304023028513507</v>
      </c>
      <c r="CD121" s="4">
        <f t="shared" si="261"/>
        <v>-7.740950154593695</v>
      </c>
    </row>
    <row r="122" spans="1:82">
      <c r="A122">
        <v>8</v>
      </c>
      <c r="B122" s="5">
        <f t="shared" si="262"/>
        <v>127.5</v>
      </c>
      <c r="C122" s="5">
        <f t="shared" si="263"/>
        <v>56.78</v>
      </c>
      <c r="D122" s="5">
        <f t="shared" ref="D122:S122" si="289">D339-D$433</f>
        <v>123.12</v>
      </c>
      <c r="E122" s="5">
        <f t="shared" si="289"/>
        <v>49.210000000000008</v>
      </c>
      <c r="F122" s="5">
        <f t="shared" si="289"/>
        <v>127.28</v>
      </c>
      <c r="G122" s="5">
        <f t="shared" si="289"/>
        <v>53.69</v>
      </c>
      <c r="H122" s="5">
        <f t="shared" si="289"/>
        <v>120.27000000000001</v>
      </c>
      <c r="I122" s="5">
        <f t="shared" si="289"/>
        <v>49.47999999999999</v>
      </c>
      <c r="J122" s="5">
        <f t="shared" si="289"/>
        <v>130.1</v>
      </c>
      <c r="K122" s="5">
        <f t="shared" si="289"/>
        <v>51.449999999999989</v>
      </c>
      <c r="L122" s="5">
        <f t="shared" si="289"/>
        <v>127.53</v>
      </c>
      <c r="M122" s="5">
        <f t="shared" si="289"/>
        <v>56.569999999999993</v>
      </c>
      <c r="N122" s="5">
        <f t="shared" si="289"/>
        <v>181.9</v>
      </c>
      <c r="O122" s="5">
        <f t="shared" si="289"/>
        <v>92.960000000000008</v>
      </c>
      <c r="P122" s="5">
        <f t="shared" si="289"/>
        <v>121.38999999999999</v>
      </c>
      <c r="Q122" s="5">
        <f t="shared" si="289"/>
        <v>66.849999999999994</v>
      </c>
      <c r="R122" s="5">
        <f t="shared" si="289"/>
        <v>142.36000000000001</v>
      </c>
      <c r="S122" s="5">
        <f t="shared" si="289"/>
        <v>84.02000000000001</v>
      </c>
      <c r="V122">
        <v>8</v>
      </c>
      <c r="W122" s="4">
        <f t="shared" si="266"/>
        <v>24.005003767304451</v>
      </c>
      <c r="X122" s="4">
        <f t="shared" si="267"/>
        <v>139.57155297552578</v>
      </c>
      <c r="Y122" s="4">
        <f t="shared" si="268"/>
        <v>21.78616313771937</v>
      </c>
      <c r="Z122" s="4">
        <f t="shared" si="269"/>
        <v>132.59019005944594</v>
      </c>
      <c r="AA122" s="4">
        <f t="shared" si="270"/>
        <v>22.871276759344301</v>
      </c>
      <c r="AB122" s="4">
        <f t="shared" si="271"/>
        <v>138.14056066195764</v>
      </c>
      <c r="AC122" s="4">
        <f t="shared" si="272"/>
        <v>22.362641621421542</v>
      </c>
      <c r="AD122" s="4">
        <f t="shared" si="273"/>
        <v>130.05054132913097</v>
      </c>
      <c r="AE122" s="4">
        <f t="shared" si="274"/>
        <v>21.577064270310419</v>
      </c>
      <c r="AF122" s="4">
        <f t="shared" si="275"/>
        <v>139.90394025902199</v>
      </c>
      <c r="AG122" s="4">
        <f t="shared" si="276"/>
        <v>23.921207498720175</v>
      </c>
      <c r="AH122" s="4">
        <f t="shared" si="277"/>
        <v>139.51367603213671</v>
      </c>
      <c r="AI122" s="4">
        <f t="shared" si="278"/>
        <v>27.069305242329044</v>
      </c>
      <c r="AJ122" s="4">
        <f t="shared" si="279"/>
        <v>204.27719304905284</v>
      </c>
      <c r="AK122" s="4">
        <f t="shared" si="280"/>
        <v>28.841767858466454</v>
      </c>
      <c r="AL122" s="4">
        <f t="shared" si="281"/>
        <v>138.58013782645764</v>
      </c>
      <c r="AM122" s="4">
        <f t="shared" si="282"/>
        <v>30.548844044560415</v>
      </c>
      <c r="AN122" s="4">
        <f t="shared" si="283"/>
        <v>165.30496060312288</v>
      </c>
      <c r="BL122" s="198">
        <v>12</v>
      </c>
      <c r="BM122" s="4">
        <f t="shared" si="244"/>
        <v>-1.1193697884529561</v>
      </c>
      <c r="BN122" s="4">
        <f t="shared" si="245"/>
        <v>-13.508784390710121</v>
      </c>
      <c r="BO122" s="4">
        <f t="shared" si="246"/>
        <v>-1.216075688978649</v>
      </c>
      <c r="BP122" s="4">
        <f t="shared" si="247"/>
        <v>-14.675851049992172</v>
      </c>
      <c r="BQ122" s="4">
        <f t="shared" si="248"/>
        <v>-1.2144870320374581</v>
      </c>
      <c r="BR122" s="4">
        <f t="shared" si="249"/>
        <v>-14.656678811907193</v>
      </c>
      <c r="BS122" s="4">
        <f t="shared" si="250"/>
        <v>-1.2225110388661404</v>
      </c>
      <c r="BT122" s="4">
        <f t="shared" si="251"/>
        <v>-14.753514173479765</v>
      </c>
      <c r="BU122" s="4">
        <f t="shared" si="252"/>
        <v>-1.3246097435250017</v>
      </c>
      <c r="BV122" s="4">
        <f t="shared" si="253"/>
        <v>-15.985662300072974</v>
      </c>
      <c r="BW122" s="4">
        <f t="shared" si="254"/>
        <v>-1.4674868884531334</v>
      </c>
      <c r="BX122" s="4">
        <f t="shared" si="255"/>
        <v>-17.709933014813181</v>
      </c>
      <c r="BY122" s="4">
        <f t="shared" si="256"/>
        <v>-1.0982471613693245</v>
      </c>
      <c r="BZ122" s="4">
        <f t="shared" si="257"/>
        <v>-13.253872191022731</v>
      </c>
      <c r="CA122" s="4">
        <f t="shared" si="258"/>
        <v>-1.4030862264935309</v>
      </c>
      <c r="CB122" s="4">
        <f t="shared" si="259"/>
        <v>-16.932732606149624</v>
      </c>
      <c r="CC122" s="4">
        <f t="shared" si="260"/>
        <v>-1.2445419481980389</v>
      </c>
      <c r="CD122" s="4">
        <f t="shared" si="261"/>
        <v>-15.019387709790958</v>
      </c>
    </row>
    <row r="123" spans="1:82">
      <c r="A123">
        <v>9</v>
      </c>
      <c r="B123" s="5">
        <f t="shared" si="262"/>
        <v>124.5</v>
      </c>
      <c r="C123" s="5">
        <f t="shared" si="263"/>
        <v>64.78</v>
      </c>
      <c r="D123" s="5">
        <f t="shared" ref="D123:S123" si="290">D340-D$433</f>
        <v>120.12</v>
      </c>
      <c r="E123" s="5">
        <f t="shared" si="290"/>
        <v>57.210000000000008</v>
      </c>
      <c r="F123" s="5">
        <f t="shared" si="290"/>
        <v>121.28</v>
      </c>
      <c r="G123" s="5">
        <f t="shared" si="290"/>
        <v>60.69</v>
      </c>
      <c r="H123" s="5">
        <f t="shared" si="290"/>
        <v>115.27000000000001</v>
      </c>
      <c r="I123" s="5">
        <f t="shared" si="290"/>
        <v>57.47999999999999</v>
      </c>
      <c r="J123" s="5">
        <f t="shared" si="290"/>
        <v>122.1</v>
      </c>
      <c r="K123" s="5">
        <f t="shared" si="290"/>
        <v>59.449999999999989</v>
      </c>
      <c r="L123" s="5">
        <f t="shared" si="290"/>
        <v>121.53</v>
      </c>
      <c r="M123" s="5">
        <f t="shared" si="290"/>
        <v>64.569999999999993</v>
      </c>
      <c r="N123" s="5">
        <f t="shared" si="290"/>
        <v>168.9</v>
      </c>
      <c r="O123" s="5">
        <f t="shared" si="290"/>
        <v>101.96000000000001</v>
      </c>
      <c r="P123" s="5">
        <f t="shared" si="290"/>
        <v>112.38999999999999</v>
      </c>
      <c r="Q123" s="5">
        <f t="shared" si="290"/>
        <v>71.849999999999994</v>
      </c>
      <c r="R123" s="5">
        <f t="shared" si="290"/>
        <v>136.36000000000001</v>
      </c>
      <c r="S123" s="5">
        <f t="shared" si="290"/>
        <v>93.02000000000001</v>
      </c>
      <c r="V123">
        <v>9</v>
      </c>
      <c r="W123" s="4">
        <f t="shared" si="266"/>
        <v>27.488919867505636</v>
      </c>
      <c r="X123" s="4">
        <f t="shared" si="267"/>
        <v>140.34492652034132</v>
      </c>
      <c r="Y123" s="4">
        <f t="shared" si="268"/>
        <v>25.467233136555837</v>
      </c>
      <c r="Z123" s="4">
        <f t="shared" si="269"/>
        <v>133.04810596171598</v>
      </c>
      <c r="AA123" s="4">
        <f t="shared" si="270"/>
        <v>26.583945085548315</v>
      </c>
      <c r="AB123" s="4">
        <f t="shared" si="271"/>
        <v>135.61753020904044</v>
      </c>
      <c r="AC123" s="4">
        <f t="shared" si="272"/>
        <v>26.503382942961011</v>
      </c>
      <c r="AD123" s="4">
        <f t="shared" si="273"/>
        <v>128.80653438393568</v>
      </c>
      <c r="AE123" s="4">
        <f t="shared" si="274"/>
        <v>25.961264885380871</v>
      </c>
      <c r="AF123" s="4">
        <f t="shared" si="275"/>
        <v>135.80394876438606</v>
      </c>
      <c r="AG123" s="4">
        <f t="shared" si="276"/>
        <v>27.982117050242781</v>
      </c>
      <c r="AH123" s="4">
        <f t="shared" si="277"/>
        <v>137.61840647239018</v>
      </c>
      <c r="AI123" s="4">
        <f t="shared" si="278"/>
        <v>31.118154632315552</v>
      </c>
      <c r="AJ123" s="4">
        <f t="shared" si="279"/>
        <v>197.28925870406633</v>
      </c>
      <c r="AK123" s="4">
        <f t="shared" si="280"/>
        <v>32.590445770719235</v>
      </c>
      <c r="AL123" s="4">
        <f t="shared" si="281"/>
        <v>133.39390765698408</v>
      </c>
      <c r="AM123" s="4">
        <f t="shared" si="282"/>
        <v>34.300434343980484</v>
      </c>
      <c r="AN123" s="4">
        <f t="shared" si="283"/>
        <v>165.06595651435825</v>
      </c>
      <c r="BL123" s="198">
        <v>13</v>
      </c>
      <c r="BM123" s="4">
        <f t="shared" si="244"/>
        <v>11.714453352681574</v>
      </c>
      <c r="BN123" s="4">
        <f t="shared" si="245"/>
        <v>-9.1177250258399436</v>
      </c>
      <c r="BO123" s="4">
        <f t="shared" si="246"/>
        <v>10.143485234266921</v>
      </c>
      <c r="BP123" s="4">
        <f t="shared" si="247"/>
        <v>-7.8949914592935269</v>
      </c>
      <c r="BQ123" s="4">
        <f t="shared" si="248"/>
        <v>11.199752344321471</v>
      </c>
      <c r="BR123" s="4">
        <f t="shared" si="249"/>
        <v>-8.717117150810445</v>
      </c>
      <c r="BS123" s="4">
        <f t="shared" si="250"/>
        <v>11.595399803052793</v>
      </c>
      <c r="BT123" s="4">
        <f t="shared" si="251"/>
        <v>-9.0250619287081495</v>
      </c>
      <c r="BU123" s="4">
        <f t="shared" si="252"/>
        <v>12.780413448612308</v>
      </c>
      <c r="BV123" s="4">
        <f t="shared" si="253"/>
        <v>-9.9473950710913162</v>
      </c>
      <c r="BW123" s="4">
        <f t="shared" si="254"/>
        <v>12.21075693770082</v>
      </c>
      <c r="BX123" s="4">
        <f t="shared" si="255"/>
        <v>-9.5040136115133169</v>
      </c>
      <c r="BY123" s="4">
        <f t="shared" si="256"/>
        <v>10.043596302431764</v>
      </c>
      <c r="BZ123" s="4">
        <f t="shared" si="257"/>
        <v>-7.8172447829290395</v>
      </c>
      <c r="CA123" s="4">
        <f t="shared" si="258"/>
        <v>11.573432388742443</v>
      </c>
      <c r="CB123" s="4">
        <f t="shared" si="259"/>
        <v>-9.007964003847265</v>
      </c>
      <c r="CC123" s="4">
        <f t="shared" si="260"/>
        <v>12.044144982674396</v>
      </c>
      <c r="CD123" s="4">
        <f t="shared" si="261"/>
        <v>-9.3743343216469395</v>
      </c>
    </row>
    <row r="124" spans="1:82">
      <c r="A124">
        <v>10</v>
      </c>
      <c r="B124" s="5">
        <f t="shared" si="262"/>
        <v>119.5</v>
      </c>
      <c r="C124" s="5">
        <f t="shared" si="263"/>
        <v>72.78</v>
      </c>
      <c r="D124" s="5">
        <f t="shared" ref="D124:S124" si="291">D341-D$433</f>
        <v>115.12</v>
      </c>
      <c r="E124" s="5">
        <f t="shared" si="291"/>
        <v>65.210000000000008</v>
      </c>
      <c r="F124" s="5">
        <f t="shared" si="291"/>
        <v>113.28</v>
      </c>
      <c r="G124" s="5">
        <f t="shared" si="291"/>
        <v>65.69</v>
      </c>
      <c r="H124" s="5">
        <f t="shared" si="291"/>
        <v>111.27000000000001</v>
      </c>
      <c r="I124" s="5">
        <f t="shared" si="291"/>
        <v>65.47999999999999</v>
      </c>
      <c r="J124" s="5">
        <f t="shared" si="291"/>
        <v>114.1</v>
      </c>
      <c r="K124" s="5">
        <f t="shared" si="291"/>
        <v>67.449999999999989</v>
      </c>
      <c r="L124" s="5">
        <f t="shared" si="291"/>
        <v>113.53</v>
      </c>
      <c r="M124" s="5">
        <f t="shared" si="291"/>
        <v>72.569999999999993</v>
      </c>
      <c r="N124" s="5">
        <f t="shared" si="291"/>
        <v>155.9</v>
      </c>
      <c r="O124" s="5">
        <f t="shared" si="291"/>
        <v>109.96000000000001</v>
      </c>
      <c r="P124" s="5">
        <f t="shared" si="291"/>
        <v>104.38999999999999</v>
      </c>
      <c r="Q124" s="5">
        <f t="shared" si="291"/>
        <v>74.849999999999994</v>
      </c>
      <c r="R124" s="5">
        <f t="shared" si="291"/>
        <v>130.36000000000001</v>
      </c>
      <c r="S124" s="5">
        <f t="shared" si="291"/>
        <v>102.02000000000001</v>
      </c>
      <c r="V124">
        <v>10</v>
      </c>
      <c r="W124" s="4">
        <f t="shared" si="266"/>
        <v>31.34298860112423</v>
      </c>
      <c r="X124" s="4">
        <f t="shared" si="267"/>
        <v>139.91847054624347</v>
      </c>
      <c r="Y124" s="4">
        <f t="shared" si="268"/>
        <v>29.529488682933852</v>
      </c>
      <c r="Z124" s="4">
        <f t="shared" si="269"/>
        <v>132.30630559425353</v>
      </c>
      <c r="AA124" s="4">
        <f t="shared" si="270"/>
        <v>30.109039884198712</v>
      </c>
      <c r="AB124" s="4">
        <f t="shared" si="271"/>
        <v>130.94859487600468</v>
      </c>
      <c r="AC124" s="4">
        <f t="shared" si="272"/>
        <v>30.47589528145836</v>
      </c>
      <c r="AD124" s="4">
        <f t="shared" si="273"/>
        <v>129.10710011459477</v>
      </c>
      <c r="AE124" s="4">
        <f t="shared" si="274"/>
        <v>30.589376550630249</v>
      </c>
      <c r="AF124" s="4">
        <f t="shared" si="275"/>
        <v>132.54551105186474</v>
      </c>
      <c r="AG124" s="4">
        <f t="shared" si="276"/>
        <v>32.587295645705105</v>
      </c>
      <c r="AH124" s="4">
        <f t="shared" si="277"/>
        <v>134.74221981249974</v>
      </c>
      <c r="AI124" s="4">
        <f t="shared" si="278"/>
        <v>35.196232365003986</v>
      </c>
      <c r="AJ124" s="4">
        <f t="shared" si="279"/>
        <v>190.77738754894409</v>
      </c>
      <c r="AK124" s="4">
        <f t="shared" si="280"/>
        <v>35.641382324083871</v>
      </c>
      <c r="AL124" s="4">
        <f t="shared" si="281"/>
        <v>128.45152626574739</v>
      </c>
      <c r="AM124" s="4">
        <f t="shared" si="282"/>
        <v>38.046805509919544</v>
      </c>
      <c r="AN124" s="4">
        <f t="shared" si="283"/>
        <v>165.53492078712577</v>
      </c>
      <c r="BL124" s="198">
        <v>14</v>
      </c>
      <c r="BM124" s="4">
        <f t="shared" si="244"/>
        <v>14.276172639972609</v>
      </c>
      <c r="BN124" s="4">
        <f t="shared" si="245"/>
        <v>4.9010162577904719</v>
      </c>
      <c r="BO124" s="4">
        <f t="shared" si="246"/>
        <v>13.142797477153973</v>
      </c>
      <c r="BP124" s="4">
        <f t="shared" si="247"/>
        <v>4.5119280729364171</v>
      </c>
      <c r="BQ124" s="4">
        <f t="shared" si="248"/>
        <v>12.238889495745916</v>
      </c>
      <c r="BR124" s="4">
        <f t="shared" si="249"/>
        <v>4.2016160709630395</v>
      </c>
      <c r="BS124" s="4">
        <f t="shared" si="250"/>
        <v>13.2978945465237</v>
      </c>
      <c r="BT124" s="4">
        <f t="shared" si="251"/>
        <v>4.5651729641048213</v>
      </c>
      <c r="BU124" s="4">
        <f t="shared" si="252"/>
        <v>13.795573447436519</v>
      </c>
      <c r="BV124" s="4">
        <f t="shared" si="253"/>
        <v>4.7360263465935954</v>
      </c>
      <c r="BW124" s="4">
        <f t="shared" si="254"/>
        <v>12.058623684674586</v>
      </c>
      <c r="BX124" s="4">
        <f t="shared" si="255"/>
        <v>4.139730739854711</v>
      </c>
      <c r="BY124" s="4">
        <f t="shared" si="256"/>
        <v>9.4340735331264121</v>
      </c>
      <c r="BZ124" s="4">
        <f t="shared" si="257"/>
        <v>3.2387215347608782</v>
      </c>
      <c r="CA124" s="4">
        <f t="shared" si="258"/>
        <v>12.985625093286508</v>
      </c>
      <c r="CB124" s="4">
        <f t="shared" si="259"/>
        <v>4.4579707254010339</v>
      </c>
      <c r="CC124" s="4">
        <f t="shared" si="260"/>
        <v>13.854448590782962</v>
      </c>
      <c r="CD124" s="4">
        <f t="shared" si="261"/>
        <v>4.756238208834092</v>
      </c>
    </row>
    <row r="125" spans="1:82">
      <c r="A125">
        <v>11</v>
      </c>
      <c r="B125" s="5">
        <f t="shared" si="262"/>
        <v>114.5</v>
      </c>
      <c r="C125" s="5">
        <f t="shared" si="263"/>
        <v>80.78</v>
      </c>
      <c r="D125" s="5">
        <f t="shared" ref="D125:S125" si="292">D342-D$433</f>
        <v>110.12</v>
      </c>
      <c r="E125" s="5">
        <f t="shared" si="292"/>
        <v>73.210000000000008</v>
      </c>
      <c r="F125" s="5">
        <f t="shared" si="292"/>
        <v>108.28</v>
      </c>
      <c r="G125" s="5">
        <f t="shared" si="292"/>
        <v>67.69</v>
      </c>
      <c r="H125" s="5">
        <f t="shared" si="292"/>
        <v>107.27000000000001</v>
      </c>
      <c r="I125" s="5">
        <f t="shared" si="292"/>
        <v>74.47999999999999</v>
      </c>
      <c r="J125" s="5">
        <f t="shared" si="292"/>
        <v>107.1</v>
      </c>
      <c r="K125" s="5">
        <f t="shared" si="292"/>
        <v>73.449999999999989</v>
      </c>
      <c r="L125" s="5">
        <f t="shared" si="292"/>
        <v>105.53</v>
      </c>
      <c r="M125" s="5">
        <f t="shared" si="292"/>
        <v>78.569999999999993</v>
      </c>
      <c r="N125" s="5">
        <f t="shared" si="292"/>
        <v>143.9</v>
      </c>
      <c r="O125" s="5">
        <f t="shared" si="292"/>
        <v>111.96000000000001</v>
      </c>
      <c r="P125" s="5">
        <f t="shared" si="292"/>
        <v>95.389999999999986</v>
      </c>
      <c r="Q125" s="5">
        <f t="shared" si="292"/>
        <v>77.849999999999994</v>
      </c>
      <c r="R125" s="5">
        <f t="shared" si="292"/>
        <v>122.36000000000001</v>
      </c>
      <c r="S125" s="5">
        <f t="shared" si="292"/>
        <v>111.02000000000001</v>
      </c>
      <c r="V125">
        <v>11</v>
      </c>
      <c r="W125" s="4">
        <f t="shared" si="266"/>
        <v>35.203052189167174</v>
      </c>
      <c r="X125" s="4">
        <f t="shared" si="267"/>
        <v>140.12729355839284</v>
      </c>
      <c r="Y125" s="4">
        <f t="shared" si="268"/>
        <v>33.616762424186895</v>
      </c>
      <c r="Z125" s="4">
        <f t="shared" si="269"/>
        <v>132.23508800617182</v>
      </c>
      <c r="AA125" s="4">
        <f t="shared" si="270"/>
        <v>32.01109048009441</v>
      </c>
      <c r="AB125" s="4">
        <f t="shared" si="271"/>
        <v>127.6968852400089</v>
      </c>
      <c r="AC125" s="4">
        <f t="shared" si="272"/>
        <v>34.773126556151176</v>
      </c>
      <c r="AD125" s="4">
        <f t="shared" si="273"/>
        <v>130.59143654926228</v>
      </c>
      <c r="AE125" s="4">
        <f t="shared" si="274"/>
        <v>34.442627928149797</v>
      </c>
      <c r="AF125" s="4">
        <f t="shared" si="275"/>
        <v>129.86651800983961</v>
      </c>
      <c r="AG125" s="4">
        <f t="shared" si="276"/>
        <v>36.668701734034919</v>
      </c>
      <c r="AH125" s="4">
        <f t="shared" si="277"/>
        <v>131.56681116451824</v>
      </c>
      <c r="AI125" s="4">
        <f t="shared" si="278"/>
        <v>37.884354623505985</v>
      </c>
      <c r="AJ125" s="4">
        <f t="shared" si="279"/>
        <v>182.32457760817658</v>
      </c>
      <c r="AK125" s="4">
        <f t="shared" si="280"/>
        <v>39.218685111527911</v>
      </c>
      <c r="AL125" s="4">
        <f t="shared" si="281"/>
        <v>123.12544253727577</v>
      </c>
      <c r="AM125" s="4">
        <f t="shared" si="282"/>
        <v>42.218169857275377</v>
      </c>
      <c r="AN125" s="4">
        <f t="shared" si="283"/>
        <v>165.21927853613212</v>
      </c>
      <c r="BL125" s="198">
        <v>15</v>
      </c>
      <c r="BM125" s="4">
        <f t="shared" si="244"/>
        <v>3.3383710229639441</v>
      </c>
      <c r="BN125" s="4">
        <f t="shared" si="245"/>
        <v>13.182929040561456</v>
      </c>
      <c r="BO125" s="4">
        <f t="shared" si="246"/>
        <v>3.1834585347192581</v>
      </c>
      <c r="BP125" s="4">
        <f t="shared" si="247"/>
        <v>12.571193458752651</v>
      </c>
      <c r="BQ125" s="4">
        <f t="shared" si="248"/>
        <v>3.8321611127224879</v>
      </c>
      <c r="BR125" s="4">
        <f t="shared" si="249"/>
        <v>15.132862007700581</v>
      </c>
      <c r="BS125" s="4">
        <f t="shared" si="250"/>
        <v>3.1745074968931108</v>
      </c>
      <c r="BT125" s="4">
        <f t="shared" si="251"/>
        <v>12.535846609738632</v>
      </c>
      <c r="BU125" s="4">
        <f t="shared" si="252"/>
        <v>2.8757376793711362</v>
      </c>
      <c r="BV125" s="4">
        <f t="shared" si="253"/>
        <v>11.356031281615882</v>
      </c>
      <c r="BW125" s="4">
        <f t="shared" si="254"/>
        <v>2.7017681760091463</v>
      </c>
      <c r="BX125" s="4">
        <f t="shared" si="255"/>
        <v>10.669041248972167</v>
      </c>
      <c r="BY125" s="4">
        <f t="shared" si="256"/>
        <v>2.0277114900746698</v>
      </c>
      <c r="BZ125" s="4">
        <f t="shared" si="257"/>
        <v>8.0072515920212073</v>
      </c>
      <c r="CA125" s="4">
        <f t="shared" si="258"/>
        <v>3.3950495269829806</v>
      </c>
      <c r="CB125" s="4">
        <f t="shared" si="259"/>
        <v>13.406747391328459</v>
      </c>
      <c r="CC125" s="4">
        <f t="shared" si="260"/>
        <v>3.1140934341775419</v>
      </c>
      <c r="CD125" s="4">
        <f t="shared" si="261"/>
        <v>12.297276871278507</v>
      </c>
    </row>
    <row r="126" spans="1:82">
      <c r="A126">
        <v>12</v>
      </c>
      <c r="B126" s="5">
        <f t="shared" si="262"/>
        <v>107.5</v>
      </c>
      <c r="C126" s="5">
        <f t="shared" si="263"/>
        <v>89.78</v>
      </c>
      <c r="D126" s="5">
        <f t="shared" ref="D126:S126" si="293">D343-D$433</f>
        <v>103.12</v>
      </c>
      <c r="E126" s="5">
        <f t="shared" si="293"/>
        <v>82.210000000000008</v>
      </c>
      <c r="F126" s="5">
        <f t="shared" si="293"/>
        <v>102.28</v>
      </c>
      <c r="G126" s="5">
        <f t="shared" si="293"/>
        <v>71.69</v>
      </c>
      <c r="H126" s="5">
        <f t="shared" si="293"/>
        <v>101.27000000000001</v>
      </c>
      <c r="I126" s="5">
        <f t="shared" si="293"/>
        <v>82.47999999999999</v>
      </c>
      <c r="J126" s="5">
        <f t="shared" si="293"/>
        <v>99.1</v>
      </c>
      <c r="K126" s="5">
        <f t="shared" si="293"/>
        <v>78.449999999999989</v>
      </c>
      <c r="L126" s="5">
        <f t="shared" si="293"/>
        <v>98.53</v>
      </c>
      <c r="M126" s="5">
        <f t="shared" si="293"/>
        <v>83.57</v>
      </c>
      <c r="N126" s="5">
        <f t="shared" si="293"/>
        <v>129.9</v>
      </c>
      <c r="O126" s="5">
        <f t="shared" si="293"/>
        <v>112.96000000000001</v>
      </c>
      <c r="P126" s="5">
        <f t="shared" si="293"/>
        <v>87.389999999999986</v>
      </c>
      <c r="Q126" s="5">
        <f t="shared" si="293"/>
        <v>78.849999999999994</v>
      </c>
      <c r="R126" s="5">
        <f t="shared" si="293"/>
        <v>115.36000000000001</v>
      </c>
      <c r="S126" s="5">
        <f t="shared" si="293"/>
        <v>118.02000000000001</v>
      </c>
      <c r="V126">
        <v>12</v>
      </c>
      <c r="W126" s="4">
        <f t="shared" si="266"/>
        <v>39.867376553095127</v>
      </c>
      <c r="X126" s="4">
        <f t="shared" si="267"/>
        <v>140.05962444616222</v>
      </c>
      <c r="Y126" s="4">
        <f t="shared" si="268"/>
        <v>38.562781956918023</v>
      </c>
      <c r="Z126" s="4">
        <f t="shared" si="269"/>
        <v>131.8795605846486</v>
      </c>
      <c r="AA126" s="4">
        <f t="shared" si="270"/>
        <v>35.027345507596287</v>
      </c>
      <c r="AB126" s="4">
        <f t="shared" si="271"/>
        <v>124.90258003740355</v>
      </c>
      <c r="AC126" s="4">
        <f t="shared" si="272"/>
        <v>39.161314221352889</v>
      </c>
      <c r="AD126" s="4">
        <f t="shared" si="273"/>
        <v>130.6084350262264</v>
      </c>
      <c r="AE126" s="4">
        <f t="shared" si="274"/>
        <v>38.366004471965262</v>
      </c>
      <c r="AF126" s="4">
        <f t="shared" si="275"/>
        <v>126.39308723185773</v>
      </c>
      <c r="AG126" s="4">
        <f t="shared" si="276"/>
        <v>40.303545715365715</v>
      </c>
      <c r="AH126" s="4">
        <f t="shared" si="277"/>
        <v>129.19793264599863</v>
      </c>
      <c r="AI126" s="4">
        <f t="shared" si="278"/>
        <v>41.009960495951802</v>
      </c>
      <c r="AJ126" s="4">
        <f t="shared" si="279"/>
        <v>172.14520498695282</v>
      </c>
      <c r="AK126" s="4">
        <f t="shared" si="280"/>
        <v>42.059214353169409</v>
      </c>
      <c r="AL126" s="4">
        <f t="shared" si="281"/>
        <v>117.70443746945141</v>
      </c>
      <c r="AM126" s="4">
        <f t="shared" si="282"/>
        <v>45.653013001961789</v>
      </c>
      <c r="AN126" s="4">
        <f t="shared" si="283"/>
        <v>165.03529925443226</v>
      </c>
      <c r="BL126" s="198">
        <v>16</v>
      </c>
      <c r="BM126" s="4">
        <f t="shared" si="244"/>
        <v>-7.8056866504729623</v>
      </c>
      <c r="BN126" s="4">
        <f t="shared" si="245"/>
        <v>8.4792360350071849</v>
      </c>
      <c r="BO126" s="4">
        <f t="shared" si="246"/>
        <v>-6.3715646258535852</v>
      </c>
      <c r="BP126" s="4">
        <f t="shared" si="247"/>
        <v>6.9213642302232641</v>
      </c>
      <c r="BQ126" s="4">
        <f t="shared" si="248"/>
        <v>-11.016149897159584</v>
      </c>
      <c r="BR126" s="4">
        <f t="shared" si="249"/>
        <v>11.966728791166174</v>
      </c>
      <c r="BS126" s="4">
        <f t="shared" si="250"/>
        <v>-6.506695702673281</v>
      </c>
      <c r="BT126" s="4">
        <f t="shared" si="251"/>
        <v>7.0681557102462875</v>
      </c>
      <c r="BU126" s="4">
        <f t="shared" si="252"/>
        <v>-7.5787410393487766</v>
      </c>
      <c r="BV126" s="4">
        <f t="shared" si="253"/>
        <v>8.2327073835253426</v>
      </c>
      <c r="BW126" s="4">
        <f t="shared" si="254"/>
        <v>-7.9659745732462985</v>
      </c>
      <c r="BX126" s="4">
        <f t="shared" si="255"/>
        <v>8.6533551345323723</v>
      </c>
      <c r="BY126" s="4">
        <f t="shared" si="256"/>
        <v>-6.3028797298635402</v>
      </c>
      <c r="BZ126" s="4">
        <f t="shared" si="257"/>
        <v>6.8467525437415597</v>
      </c>
      <c r="CA126" s="4">
        <f t="shared" si="258"/>
        <v>-7.8947667202794358</v>
      </c>
      <c r="CB126" s="4">
        <f t="shared" si="259"/>
        <v>8.5760027861882921</v>
      </c>
      <c r="CC126" s="4">
        <f t="shared" si="260"/>
        <v>-7.7820143480392829</v>
      </c>
      <c r="CD126" s="4">
        <f t="shared" si="261"/>
        <v>8.4535210596545589</v>
      </c>
    </row>
    <row r="127" spans="1:82">
      <c r="A127">
        <v>13</v>
      </c>
      <c r="B127" s="5">
        <f t="shared" si="262"/>
        <v>99.5</v>
      </c>
      <c r="C127" s="5">
        <f t="shared" si="263"/>
        <v>97.78</v>
      </c>
      <c r="D127" s="5">
        <f t="shared" ref="D127:S127" si="294">D344-D$433</f>
        <v>95.12</v>
      </c>
      <c r="E127" s="5">
        <f t="shared" si="294"/>
        <v>90.210000000000008</v>
      </c>
      <c r="F127" s="5">
        <f t="shared" si="294"/>
        <v>94.28</v>
      </c>
      <c r="G127" s="5">
        <f t="shared" si="294"/>
        <v>74.69</v>
      </c>
      <c r="H127" s="5">
        <f t="shared" si="294"/>
        <v>95.27000000000001</v>
      </c>
      <c r="I127" s="5">
        <f t="shared" si="294"/>
        <v>90.47999999999999</v>
      </c>
      <c r="J127" s="5">
        <f t="shared" si="294"/>
        <v>91.1</v>
      </c>
      <c r="K127" s="5">
        <f t="shared" si="294"/>
        <v>82.449999999999989</v>
      </c>
      <c r="L127" s="5">
        <f t="shared" si="294"/>
        <v>90.53</v>
      </c>
      <c r="M127" s="5">
        <f t="shared" si="294"/>
        <v>86.57</v>
      </c>
      <c r="N127" s="5">
        <f t="shared" si="294"/>
        <v>116.9</v>
      </c>
      <c r="O127" s="5">
        <f t="shared" si="294"/>
        <v>109.96000000000001</v>
      </c>
      <c r="P127" s="5">
        <f t="shared" si="294"/>
        <v>78.389999999999986</v>
      </c>
      <c r="Q127" s="5">
        <f t="shared" si="294"/>
        <v>78.849999999999994</v>
      </c>
      <c r="R127" s="5">
        <f t="shared" si="294"/>
        <v>106.36000000000001</v>
      </c>
      <c r="S127" s="5">
        <f t="shared" si="294"/>
        <v>125.02000000000001</v>
      </c>
      <c r="V127">
        <v>13</v>
      </c>
      <c r="W127" s="4">
        <f t="shared" si="266"/>
        <v>44.500475243995595</v>
      </c>
      <c r="X127" s="4">
        <f t="shared" si="267"/>
        <v>139.50332755887939</v>
      </c>
      <c r="Y127" s="4">
        <f t="shared" si="268"/>
        <v>43.482401739378226</v>
      </c>
      <c r="Z127" s="4">
        <f t="shared" si="269"/>
        <v>131.09408262770674</v>
      </c>
      <c r="AA127" s="4">
        <f t="shared" si="270"/>
        <v>38.386781974848041</v>
      </c>
      <c r="AB127" s="4">
        <f t="shared" si="271"/>
        <v>120.28015006641786</v>
      </c>
      <c r="AC127" s="4">
        <f t="shared" si="272"/>
        <v>43.522821138183481</v>
      </c>
      <c r="AD127" s="4">
        <f t="shared" si="273"/>
        <v>131.38874875726611</v>
      </c>
      <c r="AE127" s="4">
        <f t="shared" si="274"/>
        <v>42.146651052097198</v>
      </c>
      <c r="AF127" s="4">
        <f t="shared" si="275"/>
        <v>122.87071457430366</v>
      </c>
      <c r="AG127" s="4">
        <f t="shared" si="276"/>
        <v>43.719065587488245</v>
      </c>
      <c r="AH127" s="4">
        <f t="shared" si="277"/>
        <v>125.25991298096929</v>
      </c>
      <c r="AI127" s="4">
        <f t="shared" si="278"/>
        <v>43.247779516872448</v>
      </c>
      <c r="AJ127" s="4">
        <f t="shared" si="279"/>
        <v>160.48928811606089</v>
      </c>
      <c r="AK127" s="4">
        <f t="shared" si="280"/>
        <v>45.167616276954703</v>
      </c>
      <c r="AL127" s="4">
        <f t="shared" si="281"/>
        <v>111.18594605434626</v>
      </c>
      <c r="AM127" s="4">
        <f t="shared" si="282"/>
        <v>49.610728681961469</v>
      </c>
      <c r="AN127" s="4">
        <f t="shared" si="283"/>
        <v>164.14155476295454</v>
      </c>
      <c r="BL127" s="198">
        <v>17</v>
      </c>
      <c r="BM127" s="4">
        <f t="shared" si="244"/>
        <v>-12.556689224503735</v>
      </c>
      <c r="BN127" s="4">
        <f t="shared" si="245"/>
        <v>-2.0953408361213968</v>
      </c>
      <c r="BO127" s="4">
        <f t="shared" si="246"/>
        <v>-11.418474780845449</v>
      </c>
      <c r="BP127" s="4">
        <f t="shared" si="247"/>
        <v>-1.9054064384932146</v>
      </c>
      <c r="BQ127" s="4">
        <f t="shared" si="248"/>
        <v>-13.517014137933804</v>
      </c>
      <c r="BR127" s="4">
        <f t="shared" si="249"/>
        <v>-2.255590721348153</v>
      </c>
      <c r="BS127" s="4">
        <f t="shared" si="250"/>
        <v>-13.382769710540995</v>
      </c>
      <c r="BT127" s="4">
        <f t="shared" si="251"/>
        <v>-2.233189288477698</v>
      </c>
      <c r="BU127" s="4">
        <f t="shared" si="252"/>
        <v>-14.247526030691574</v>
      </c>
      <c r="BV127" s="4">
        <f t="shared" si="253"/>
        <v>-2.3774915960771907</v>
      </c>
      <c r="BW127" s="4">
        <f t="shared" si="254"/>
        <v>-13.823915680553474</v>
      </c>
      <c r="BX127" s="4">
        <f t="shared" si="255"/>
        <v>-2.3068035309846886</v>
      </c>
      <c r="BY127" s="4">
        <f t="shared" si="256"/>
        <v>-11.469551488855014</v>
      </c>
      <c r="BZ127" s="4">
        <f t="shared" si="257"/>
        <v>-1.9139296335929421</v>
      </c>
      <c r="CA127" s="4">
        <f t="shared" si="258"/>
        <v>-11.46616222559669</v>
      </c>
      <c r="CB127" s="4">
        <f t="shared" si="259"/>
        <v>-1.913364065585121</v>
      </c>
      <c r="CC127" s="4">
        <f t="shared" si="260"/>
        <v>-13.940862804594598</v>
      </c>
      <c r="CD127" s="4">
        <f t="shared" si="261"/>
        <v>-2.3263185544346703</v>
      </c>
    </row>
    <row r="128" spans="1:82">
      <c r="A128">
        <v>14</v>
      </c>
      <c r="B128" s="5">
        <f t="shared" si="262"/>
        <v>91.5</v>
      </c>
      <c r="C128" s="5">
        <f t="shared" si="263"/>
        <v>105.78</v>
      </c>
      <c r="D128" s="5">
        <f t="shared" ref="D128:S128" si="295">D345-D$433</f>
        <v>87.12</v>
      </c>
      <c r="E128" s="5">
        <f t="shared" si="295"/>
        <v>98.210000000000008</v>
      </c>
      <c r="F128" s="5">
        <f t="shared" si="295"/>
        <v>86.28</v>
      </c>
      <c r="G128" s="5">
        <f t="shared" si="295"/>
        <v>77.69</v>
      </c>
      <c r="H128" s="5">
        <f t="shared" si="295"/>
        <v>87.27000000000001</v>
      </c>
      <c r="I128" s="5">
        <f t="shared" si="295"/>
        <v>97.47999999999999</v>
      </c>
      <c r="J128" s="5">
        <f t="shared" si="295"/>
        <v>83.1</v>
      </c>
      <c r="K128" s="5">
        <f t="shared" si="295"/>
        <v>86.449999999999989</v>
      </c>
      <c r="L128" s="5">
        <f t="shared" si="295"/>
        <v>82.53</v>
      </c>
      <c r="M128" s="5">
        <f t="shared" si="295"/>
        <v>91.57</v>
      </c>
      <c r="N128" s="5">
        <f t="shared" si="295"/>
        <v>108.9</v>
      </c>
      <c r="O128" s="5">
        <f t="shared" si="295"/>
        <v>113.96000000000001</v>
      </c>
      <c r="P128" s="5">
        <f t="shared" si="295"/>
        <v>75.389999999999986</v>
      </c>
      <c r="Q128" s="5">
        <f t="shared" si="295"/>
        <v>84.85</v>
      </c>
      <c r="R128" s="5">
        <f t="shared" si="295"/>
        <v>96.360000000000014</v>
      </c>
      <c r="S128" s="5">
        <f t="shared" si="295"/>
        <v>133.02000000000001</v>
      </c>
      <c r="V128">
        <v>14</v>
      </c>
      <c r="W128" s="4">
        <f t="shared" si="266"/>
        <v>49.140101619799154</v>
      </c>
      <c r="X128" s="4">
        <f t="shared" si="267"/>
        <v>139.86299868085197</v>
      </c>
      <c r="Y128" s="4">
        <f t="shared" si="268"/>
        <v>48.424450489104835</v>
      </c>
      <c r="Z128" s="4">
        <f t="shared" si="269"/>
        <v>131.28251406794433</v>
      </c>
      <c r="AA128" s="4">
        <f t="shared" si="270"/>
        <v>42.00115120029708</v>
      </c>
      <c r="AB128" s="4">
        <f t="shared" si="271"/>
        <v>116.10329237364461</v>
      </c>
      <c r="AC128" s="4">
        <f t="shared" si="272"/>
        <v>48.163168927925739</v>
      </c>
      <c r="AD128" s="4">
        <f t="shared" si="273"/>
        <v>130.8373161601842</v>
      </c>
      <c r="AE128" s="4">
        <f t="shared" si="274"/>
        <v>46.131913242236699</v>
      </c>
      <c r="AF128" s="4">
        <f t="shared" si="275"/>
        <v>119.91335413539227</v>
      </c>
      <c r="AG128" s="4">
        <f t="shared" si="276"/>
        <v>47.972367086021229</v>
      </c>
      <c r="AH128" s="4">
        <f t="shared" si="277"/>
        <v>123.27313494837388</v>
      </c>
      <c r="AI128" s="4">
        <f t="shared" si="278"/>
        <v>46.30066786980943</v>
      </c>
      <c r="AJ128" s="4">
        <f t="shared" si="279"/>
        <v>157.62643052483298</v>
      </c>
      <c r="AK128" s="4">
        <f t="shared" si="280"/>
        <v>48.378617628983228</v>
      </c>
      <c r="AL128" s="4">
        <f t="shared" si="281"/>
        <v>113.50407305467058</v>
      </c>
      <c r="AM128" s="4">
        <f t="shared" si="282"/>
        <v>54.080339783716703</v>
      </c>
      <c r="AN128" s="4">
        <f t="shared" si="283"/>
        <v>164.25458897699025</v>
      </c>
      <c r="BL128" s="198">
        <v>18</v>
      </c>
      <c r="BM128" s="4">
        <f t="shared" si="244"/>
        <v>-5.8645481605797194</v>
      </c>
      <c r="BN128" s="4">
        <f t="shared" si="245"/>
        <v>-13.369823126519469</v>
      </c>
      <c r="BO128" s="4">
        <f t="shared" si="246"/>
        <v>-5.6279346212222885</v>
      </c>
      <c r="BP128" s="4">
        <f t="shared" si="247"/>
        <v>-12.830398590489077</v>
      </c>
      <c r="BQ128" s="4">
        <f t="shared" si="248"/>
        <v>-5.2448690963889675</v>
      </c>
      <c r="BR128" s="4">
        <f t="shared" si="249"/>
        <v>-11.957097157428191</v>
      </c>
      <c r="BS128" s="4">
        <f t="shared" si="250"/>
        <v>-5.8876129873036156</v>
      </c>
      <c r="BT128" s="4">
        <f t="shared" si="251"/>
        <v>-13.422405635060388</v>
      </c>
      <c r="BU128" s="4">
        <f t="shared" si="252"/>
        <v>-6.4464320043515846</v>
      </c>
      <c r="BV128" s="4">
        <f t="shared" si="253"/>
        <v>-14.696384671994114</v>
      </c>
      <c r="BW128" s="4">
        <f t="shared" si="254"/>
        <v>-6.45766646374451</v>
      </c>
      <c r="BX128" s="4">
        <f t="shared" si="255"/>
        <v>-14.721996659634545</v>
      </c>
      <c r="BY128" s="4">
        <f t="shared" si="256"/>
        <v>-5.2787628612923481</v>
      </c>
      <c r="BZ128" s="4">
        <f t="shared" si="257"/>
        <v>-12.034367158362967</v>
      </c>
      <c r="CA128" s="4">
        <f t="shared" si="258"/>
        <v>-6.0042323573975551</v>
      </c>
      <c r="CB128" s="4">
        <f t="shared" si="259"/>
        <v>-13.688271019500842</v>
      </c>
      <c r="CC128" s="4">
        <f t="shared" si="260"/>
        <v>-6.4939757449201077</v>
      </c>
      <c r="CD128" s="4">
        <f t="shared" si="261"/>
        <v>-14.80477348299357</v>
      </c>
    </row>
    <row r="129" spans="1:82">
      <c r="A129">
        <v>15</v>
      </c>
      <c r="B129" s="5">
        <f t="shared" si="262"/>
        <v>83.5</v>
      </c>
      <c r="C129" s="5">
        <f t="shared" si="263"/>
        <v>111.78</v>
      </c>
      <c r="D129" s="5">
        <f t="shared" ref="D129:S129" si="296">D346-D$433</f>
        <v>79.12</v>
      </c>
      <c r="E129" s="5">
        <f t="shared" si="296"/>
        <v>104.21000000000001</v>
      </c>
      <c r="F129" s="5">
        <f t="shared" si="296"/>
        <v>77.28</v>
      </c>
      <c r="G129" s="5">
        <f t="shared" si="296"/>
        <v>78.69</v>
      </c>
      <c r="H129" s="5">
        <f t="shared" si="296"/>
        <v>79.27000000000001</v>
      </c>
      <c r="I129" s="5">
        <f t="shared" si="296"/>
        <v>104.47999999999999</v>
      </c>
      <c r="J129" s="5">
        <f t="shared" si="296"/>
        <v>75.099999999999994</v>
      </c>
      <c r="K129" s="5">
        <f t="shared" si="296"/>
        <v>89.449999999999989</v>
      </c>
      <c r="L129" s="5">
        <f t="shared" si="296"/>
        <v>74.53</v>
      </c>
      <c r="M129" s="5">
        <f t="shared" si="296"/>
        <v>94.57</v>
      </c>
      <c r="N129" s="5">
        <f t="shared" si="296"/>
        <v>107.9</v>
      </c>
      <c r="O129" s="5">
        <f t="shared" si="296"/>
        <v>127.96000000000001</v>
      </c>
      <c r="P129" s="5">
        <f t="shared" si="296"/>
        <v>66.389999999999986</v>
      </c>
      <c r="Q129" s="5">
        <f t="shared" si="296"/>
        <v>92.85</v>
      </c>
      <c r="R129" s="5">
        <f t="shared" si="296"/>
        <v>87.360000000000014</v>
      </c>
      <c r="S129" s="5">
        <f t="shared" si="296"/>
        <v>138.02000000000001</v>
      </c>
      <c r="V129">
        <v>15</v>
      </c>
      <c r="W129" s="4">
        <f t="shared" si="266"/>
        <v>53.2401568969224</v>
      </c>
      <c r="X129" s="4">
        <f t="shared" si="267"/>
        <v>139.52425738917231</v>
      </c>
      <c r="Y129" s="4">
        <f t="shared" si="268"/>
        <v>52.792917694162078</v>
      </c>
      <c r="Z129" s="4">
        <f t="shared" si="269"/>
        <v>130.84226572480316</v>
      </c>
      <c r="AA129" s="4">
        <f t="shared" si="270"/>
        <v>45.517951198574444</v>
      </c>
      <c r="AB129" s="4">
        <f t="shared" si="271"/>
        <v>110.29195120225229</v>
      </c>
      <c r="AC129" s="4">
        <f t="shared" si="272"/>
        <v>52.812053011759133</v>
      </c>
      <c r="AD129" s="4">
        <f t="shared" si="273"/>
        <v>131.14802057217639</v>
      </c>
      <c r="AE129" s="4">
        <f t="shared" si="274"/>
        <v>49.984014526584446</v>
      </c>
      <c r="AF129" s="4">
        <f t="shared" si="275"/>
        <v>116.7960294701836</v>
      </c>
      <c r="AG129" s="4">
        <f t="shared" si="276"/>
        <v>51.758586112645894</v>
      </c>
      <c r="AH129" s="4">
        <f t="shared" si="277"/>
        <v>120.40849554744881</v>
      </c>
      <c r="AI129" s="4">
        <f t="shared" si="278"/>
        <v>49.861332952450965</v>
      </c>
      <c r="AJ129" s="4">
        <f t="shared" si="279"/>
        <v>167.38032022911176</v>
      </c>
      <c r="AK129" s="4">
        <f t="shared" si="280"/>
        <v>54.434313274350558</v>
      </c>
      <c r="AL129" s="4">
        <f t="shared" si="281"/>
        <v>114.14357012114172</v>
      </c>
      <c r="AM129" s="4">
        <f t="shared" si="282"/>
        <v>57.668163476820411</v>
      </c>
      <c r="AN129" s="4">
        <f t="shared" si="283"/>
        <v>163.34408468016221</v>
      </c>
      <c r="BL129" s="198">
        <v>19</v>
      </c>
      <c r="BM129" s="4">
        <f t="shared" si="244"/>
        <v>8.2162373759549467</v>
      </c>
      <c r="BN129" s="4">
        <f t="shared" si="245"/>
        <v>-12.575887506797041</v>
      </c>
      <c r="BO129" s="4">
        <f t="shared" si="246"/>
        <v>8.2580583279796063</v>
      </c>
      <c r="BP129" s="4">
        <f t="shared" si="247"/>
        <v>-12.639899239178151</v>
      </c>
      <c r="BQ129" s="4">
        <f t="shared" si="248"/>
        <v>8.3041670145996758</v>
      </c>
      <c r="BR129" s="4">
        <f t="shared" si="249"/>
        <v>-12.710473837925395</v>
      </c>
      <c r="BS129" s="4">
        <f t="shared" si="250"/>
        <v>8.1446828429762981</v>
      </c>
      <c r="BT129" s="4">
        <f t="shared" si="251"/>
        <v>-12.466365140759473</v>
      </c>
      <c r="BU129" s="4">
        <f t="shared" si="252"/>
        <v>9.0641038358834916</v>
      </c>
      <c r="BV129" s="4">
        <f t="shared" si="253"/>
        <v>-13.873643734246389</v>
      </c>
      <c r="BW129" s="4">
        <f t="shared" si="254"/>
        <v>9.7967531141471831</v>
      </c>
      <c r="BX129" s="4">
        <f t="shared" si="255"/>
        <v>-14.995046936683607</v>
      </c>
      <c r="BY129" s="4">
        <f t="shared" si="256"/>
        <v>7.7820833397664044</v>
      </c>
      <c r="BZ129" s="4">
        <f t="shared" si="257"/>
        <v>-11.911365284531717</v>
      </c>
      <c r="CA129" s="4">
        <f t="shared" si="258"/>
        <v>9.264545212001071</v>
      </c>
      <c r="CB129" s="4">
        <f t="shared" si="259"/>
        <v>-14.180442099777949</v>
      </c>
      <c r="CC129" s="4">
        <f t="shared" si="260"/>
        <v>9.0659329185707573</v>
      </c>
      <c r="CD129" s="4">
        <f t="shared" si="261"/>
        <v>-13.876443353714908</v>
      </c>
    </row>
    <row r="130" spans="1:82">
      <c r="A130">
        <v>16</v>
      </c>
      <c r="B130" s="5">
        <f t="shared" si="262"/>
        <v>75.5</v>
      </c>
      <c r="C130" s="5">
        <f t="shared" si="263"/>
        <v>116.78</v>
      </c>
      <c r="D130" s="5">
        <f t="shared" ref="D130:S130" si="297">D347-D$433</f>
        <v>71.12</v>
      </c>
      <c r="E130" s="5">
        <f t="shared" si="297"/>
        <v>109.21000000000001</v>
      </c>
      <c r="F130" s="5">
        <f t="shared" si="297"/>
        <v>69.28</v>
      </c>
      <c r="G130" s="5">
        <f t="shared" si="297"/>
        <v>79.69</v>
      </c>
      <c r="H130" s="5">
        <f t="shared" si="297"/>
        <v>71.27000000000001</v>
      </c>
      <c r="I130" s="5">
        <f t="shared" si="297"/>
        <v>109.47999999999999</v>
      </c>
      <c r="J130" s="5">
        <f t="shared" si="297"/>
        <v>68.099999999999994</v>
      </c>
      <c r="K130" s="5">
        <f t="shared" si="297"/>
        <v>93.449999999999989</v>
      </c>
      <c r="L130" s="5">
        <f t="shared" si="297"/>
        <v>66.53</v>
      </c>
      <c r="M130" s="5">
        <f t="shared" si="297"/>
        <v>97.57</v>
      </c>
      <c r="N130" s="5">
        <f t="shared" si="297"/>
        <v>105.9</v>
      </c>
      <c r="O130" s="5">
        <f t="shared" si="297"/>
        <v>141.96</v>
      </c>
      <c r="P130" s="5">
        <f t="shared" si="297"/>
        <v>62.389999999999986</v>
      </c>
      <c r="Q130" s="5">
        <f t="shared" si="297"/>
        <v>97.85</v>
      </c>
      <c r="R130" s="5">
        <f t="shared" si="297"/>
        <v>78.360000000000014</v>
      </c>
      <c r="S130" s="5">
        <f t="shared" si="297"/>
        <v>141.02000000000001</v>
      </c>
      <c r="V130">
        <v>16</v>
      </c>
      <c r="W130" s="4">
        <f t="shared" si="266"/>
        <v>57.116733182518139</v>
      </c>
      <c r="X130" s="4">
        <f t="shared" si="267"/>
        <v>139.06048468202604</v>
      </c>
      <c r="Y130" s="4">
        <f t="shared" si="268"/>
        <v>56.926923211684617</v>
      </c>
      <c r="Z130" s="4">
        <f t="shared" si="269"/>
        <v>130.32604689777099</v>
      </c>
      <c r="AA130" s="4">
        <f t="shared" si="270"/>
        <v>48.997321882895278</v>
      </c>
      <c r="AB130" s="4">
        <f t="shared" si="271"/>
        <v>105.59457609176712</v>
      </c>
      <c r="AC130" s="4">
        <f t="shared" si="272"/>
        <v>56.936416624181994</v>
      </c>
      <c r="AD130" s="4">
        <f t="shared" si="273"/>
        <v>130.63415824354669</v>
      </c>
      <c r="AE130" s="4">
        <f t="shared" si="274"/>
        <v>53.917981157442405</v>
      </c>
      <c r="AF130" s="4">
        <f t="shared" si="275"/>
        <v>115.63093228025102</v>
      </c>
      <c r="AG130" s="4">
        <f t="shared" si="276"/>
        <v>55.711118711839539</v>
      </c>
      <c r="AH130" s="4">
        <f t="shared" si="277"/>
        <v>118.09380085338941</v>
      </c>
      <c r="AI130" s="4">
        <f t="shared" si="278"/>
        <v>53.277621482178454</v>
      </c>
      <c r="AJ130" s="4">
        <f t="shared" si="279"/>
        <v>177.10858703066884</v>
      </c>
      <c r="AK130" s="4">
        <f t="shared" si="280"/>
        <v>57.478065960879469</v>
      </c>
      <c r="AL130" s="4">
        <f t="shared" si="281"/>
        <v>116.04798404108534</v>
      </c>
      <c r="AM130" s="4">
        <f t="shared" si="282"/>
        <v>60.940566577804674</v>
      </c>
      <c r="AN130" s="4">
        <f t="shared" si="283"/>
        <v>161.32863973888828</v>
      </c>
    </row>
    <row r="131" spans="1:82">
      <c r="A131">
        <v>17</v>
      </c>
      <c r="B131" s="5">
        <f t="shared" si="262"/>
        <v>67.5</v>
      </c>
      <c r="C131" s="5">
        <f t="shared" si="263"/>
        <v>121.78</v>
      </c>
      <c r="D131" s="5">
        <f t="shared" ref="D131:S131" si="298">D348-D$433</f>
        <v>63.120000000000005</v>
      </c>
      <c r="E131" s="5">
        <f t="shared" si="298"/>
        <v>114.21000000000001</v>
      </c>
      <c r="F131" s="5">
        <f t="shared" si="298"/>
        <v>61.28</v>
      </c>
      <c r="G131" s="5">
        <f t="shared" si="298"/>
        <v>78.69</v>
      </c>
      <c r="H131" s="5">
        <f t="shared" si="298"/>
        <v>62.27000000000001</v>
      </c>
      <c r="I131" s="5">
        <f t="shared" si="298"/>
        <v>114.47999999999999</v>
      </c>
      <c r="J131" s="5">
        <f t="shared" si="298"/>
        <v>63.099999999999994</v>
      </c>
      <c r="K131" s="5">
        <f t="shared" si="298"/>
        <v>101.44999999999999</v>
      </c>
      <c r="L131" s="5">
        <f t="shared" si="298"/>
        <v>59.53</v>
      </c>
      <c r="M131" s="5">
        <f t="shared" si="298"/>
        <v>101.57</v>
      </c>
      <c r="N131" s="5">
        <f t="shared" si="298"/>
        <v>99.9</v>
      </c>
      <c r="O131" s="5">
        <f t="shared" si="298"/>
        <v>150.96</v>
      </c>
      <c r="P131" s="5">
        <f t="shared" si="298"/>
        <v>56.389999999999986</v>
      </c>
      <c r="Q131" s="5">
        <f t="shared" si="298"/>
        <v>105.85</v>
      </c>
      <c r="R131" s="5">
        <f t="shared" si="298"/>
        <v>69.360000000000014</v>
      </c>
      <c r="S131" s="5">
        <f t="shared" si="298"/>
        <v>145.02000000000001</v>
      </c>
      <c r="V131">
        <v>17</v>
      </c>
      <c r="W131" s="4">
        <f t="shared" si="266"/>
        <v>61.001351915360118</v>
      </c>
      <c r="X131" s="4">
        <f t="shared" si="267"/>
        <v>139.23583734082257</v>
      </c>
      <c r="Y131" s="4">
        <f t="shared" si="268"/>
        <v>61.072057199443258</v>
      </c>
      <c r="Z131" s="4">
        <f t="shared" si="269"/>
        <v>130.49160317813556</v>
      </c>
      <c r="AA131" s="4">
        <f t="shared" si="270"/>
        <v>52.090251025324598</v>
      </c>
      <c r="AB131" s="4">
        <f t="shared" si="271"/>
        <v>99.736425141469752</v>
      </c>
      <c r="AC131" s="4">
        <f t="shared" si="272"/>
        <v>61.456559066939811</v>
      </c>
      <c r="AD131" s="4">
        <f t="shared" si="273"/>
        <v>130.31969651591427</v>
      </c>
      <c r="AE131" s="4">
        <f t="shared" si="274"/>
        <v>58.119161587156334</v>
      </c>
      <c r="AF131" s="4">
        <f t="shared" si="275"/>
        <v>119.47264331218254</v>
      </c>
      <c r="AG131" s="4">
        <f t="shared" si="276"/>
        <v>59.62550682857875</v>
      </c>
      <c r="AH131" s="4">
        <f t="shared" si="277"/>
        <v>117.72971502556183</v>
      </c>
      <c r="AI131" s="4">
        <f t="shared" si="278"/>
        <v>56.504815326258814</v>
      </c>
      <c r="AJ131" s="4">
        <f t="shared" si="279"/>
        <v>181.02190917123818</v>
      </c>
      <c r="AK131" s="4">
        <f t="shared" si="280"/>
        <v>61.95420970816965</v>
      </c>
      <c r="AL131" s="4">
        <f t="shared" si="281"/>
        <v>119.93354243079789</v>
      </c>
      <c r="AM131" s="4">
        <f t="shared" si="282"/>
        <v>64.439196030109983</v>
      </c>
      <c r="AN131" s="4">
        <f t="shared" si="283"/>
        <v>160.75325813183386</v>
      </c>
      <c r="BL131" s="153" t="s">
        <v>50</v>
      </c>
      <c r="BM131" s="4">
        <f>SUM(BM111:BM129)</f>
        <v>14.043549515972789</v>
      </c>
      <c r="BN131" s="4">
        <f>SUM(BN111:BN129)</f>
        <v>2.079364655262383</v>
      </c>
      <c r="BO131" s="4">
        <f t="shared" ref="BO131:CD131" si="299">SUM(BO111:BO129)</f>
        <v>11.790993521368311</v>
      </c>
      <c r="BP131" s="4">
        <f t="shared" si="299"/>
        <v>-5.4465661714889571</v>
      </c>
      <c r="BQ131" s="4">
        <f t="shared" si="299"/>
        <v>0.26504716987986221</v>
      </c>
      <c r="BR131" s="4">
        <f t="shared" si="299"/>
        <v>0.58436080593490303</v>
      </c>
      <c r="BS131" s="4">
        <f t="shared" si="299"/>
        <v>3.9790664831245728</v>
      </c>
      <c r="BT131" s="4">
        <f t="shared" si="299"/>
        <v>-1.569319742262838</v>
      </c>
      <c r="BU131" s="4">
        <f t="shared" si="299"/>
        <v>12.767861113941535</v>
      </c>
      <c r="BV131" s="4">
        <f t="shared" si="299"/>
        <v>-6.3873163574406533E-2</v>
      </c>
      <c r="BW131" s="4">
        <f t="shared" si="299"/>
        <v>12.766563205411032</v>
      </c>
      <c r="BX131" s="4">
        <f t="shared" si="299"/>
        <v>-16.850891724900738</v>
      </c>
      <c r="BY131" s="4">
        <f t="shared" si="299"/>
        <v>6.0702765604051026</v>
      </c>
      <c r="BZ131" s="4">
        <f t="shared" si="299"/>
        <v>-0.44322211591254401</v>
      </c>
      <c r="CA131" s="4">
        <f t="shared" si="299"/>
        <v>17.887576723769651</v>
      </c>
      <c r="CB131" s="4">
        <f t="shared" si="299"/>
        <v>-1.335702780018007</v>
      </c>
      <c r="CC131" s="4">
        <f t="shared" si="299"/>
        <v>7.2394761451848462</v>
      </c>
      <c r="CD131" s="4">
        <f t="shared" si="299"/>
        <v>-4.5585664238806611</v>
      </c>
    </row>
    <row r="132" spans="1:82">
      <c r="A132">
        <v>18</v>
      </c>
      <c r="B132" s="5">
        <f t="shared" si="262"/>
        <v>59.5</v>
      </c>
      <c r="C132" s="5">
        <f t="shared" si="263"/>
        <v>125.78</v>
      </c>
      <c r="D132" s="5">
        <f t="shared" ref="D132:S132" si="300">D349-D$433</f>
        <v>55.120000000000005</v>
      </c>
      <c r="E132" s="5">
        <f t="shared" si="300"/>
        <v>118.21000000000001</v>
      </c>
      <c r="F132" s="5">
        <f t="shared" si="300"/>
        <v>57.28</v>
      </c>
      <c r="G132" s="5">
        <f t="shared" si="300"/>
        <v>85.69</v>
      </c>
      <c r="H132" s="5">
        <f t="shared" si="300"/>
        <v>54.27000000000001</v>
      </c>
      <c r="I132" s="5">
        <f t="shared" si="300"/>
        <v>120.47999999999999</v>
      </c>
      <c r="J132" s="5">
        <f t="shared" si="300"/>
        <v>56.099999999999994</v>
      </c>
      <c r="K132" s="5">
        <f t="shared" si="300"/>
        <v>106.44999999999999</v>
      </c>
      <c r="L132" s="5">
        <f t="shared" si="300"/>
        <v>51.53</v>
      </c>
      <c r="M132" s="5">
        <f t="shared" si="300"/>
        <v>104.57</v>
      </c>
      <c r="N132" s="5">
        <f t="shared" si="300"/>
        <v>91.9</v>
      </c>
      <c r="O132" s="5">
        <f t="shared" si="300"/>
        <v>164.96</v>
      </c>
      <c r="P132" s="5">
        <f t="shared" si="300"/>
        <v>50.389999999999986</v>
      </c>
      <c r="Q132" s="5">
        <f t="shared" si="300"/>
        <v>109.85</v>
      </c>
      <c r="R132" s="5">
        <f t="shared" si="300"/>
        <v>59.360000000000014</v>
      </c>
      <c r="S132" s="5">
        <f t="shared" si="300"/>
        <v>149.02000000000001</v>
      </c>
      <c r="V132">
        <v>18</v>
      </c>
      <c r="W132" s="4">
        <f t="shared" si="266"/>
        <v>64.683595015426263</v>
      </c>
      <c r="X132" s="4">
        <f t="shared" si="267"/>
        <v>139.14330167133451</v>
      </c>
      <c r="Y132" s="4">
        <f t="shared" si="268"/>
        <v>65.000887137392155</v>
      </c>
      <c r="Z132" s="4">
        <f t="shared" si="269"/>
        <v>130.42936210838417</v>
      </c>
      <c r="AA132" s="4">
        <f t="shared" si="270"/>
        <v>56.239012351544169</v>
      </c>
      <c r="AB132" s="4">
        <f t="shared" si="271"/>
        <v>103.07169592084919</v>
      </c>
      <c r="AC132" s="4">
        <f t="shared" si="272"/>
        <v>65.750902439657196</v>
      </c>
      <c r="AD132" s="4">
        <f t="shared" si="273"/>
        <v>132.13880315789152</v>
      </c>
      <c r="AE132" s="4">
        <f t="shared" si="274"/>
        <v>62.210411390011629</v>
      </c>
      <c r="AF132" s="4">
        <f t="shared" si="275"/>
        <v>120.32793732130538</v>
      </c>
      <c r="AG132" s="4">
        <f t="shared" si="276"/>
        <v>63.766846085220507</v>
      </c>
      <c r="AH132" s="4">
        <f t="shared" si="277"/>
        <v>116.57712382796207</v>
      </c>
      <c r="AI132" s="4">
        <f t="shared" si="278"/>
        <v>60.877612597559562</v>
      </c>
      <c r="AJ132" s="4">
        <f t="shared" si="279"/>
        <v>188.83170178759713</v>
      </c>
      <c r="AK132" s="4">
        <f t="shared" si="280"/>
        <v>65.358298467435034</v>
      </c>
      <c r="AL132" s="4">
        <f t="shared" si="281"/>
        <v>120.8560077116566</v>
      </c>
      <c r="AM132" s="4">
        <f t="shared" si="282"/>
        <v>68.28083764591679</v>
      </c>
      <c r="AN132" s="4">
        <f t="shared" si="283"/>
        <v>160.40751229290979</v>
      </c>
    </row>
    <row r="133" spans="1:82">
      <c r="A133">
        <v>19</v>
      </c>
      <c r="B133" s="5">
        <f t="shared" si="262"/>
        <v>50.5</v>
      </c>
      <c r="C133" s="5">
        <f t="shared" si="263"/>
        <v>128.78</v>
      </c>
      <c r="D133" s="5">
        <f t="shared" ref="D133:S133" si="301">D350-D$433</f>
        <v>46.120000000000005</v>
      </c>
      <c r="E133" s="5">
        <f t="shared" si="301"/>
        <v>121.21000000000001</v>
      </c>
      <c r="F133" s="5">
        <f t="shared" si="301"/>
        <v>52.28</v>
      </c>
      <c r="G133" s="5">
        <f t="shared" si="301"/>
        <v>92.69</v>
      </c>
      <c r="H133" s="5">
        <f t="shared" si="301"/>
        <v>46.27000000000001</v>
      </c>
      <c r="I133" s="5">
        <f t="shared" si="301"/>
        <v>122.47999999999999</v>
      </c>
      <c r="J133" s="5">
        <f t="shared" si="301"/>
        <v>49.099999999999994</v>
      </c>
      <c r="K133" s="5">
        <f t="shared" si="301"/>
        <v>112.44999999999999</v>
      </c>
      <c r="L133" s="5">
        <f t="shared" si="301"/>
        <v>43.53</v>
      </c>
      <c r="M133" s="5">
        <f t="shared" si="301"/>
        <v>109.57</v>
      </c>
      <c r="N133" s="5">
        <f t="shared" si="301"/>
        <v>81.900000000000006</v>
      </c>
      <c r="O133" s="5">
        <f t="shared" si="301"/>
        <v>176.96</v>
      </c>
      <c r="P133" s="5">
        <f t="shared" si="301"/>
        <v>43.389999999999986</v>
      </c>
      <c r="Q133" s="5">
        <f t="shared" si="301"/>
        <v>113.85</v>
      </c>
      <c r="R133" s="5">
        <f t="shared" si="301"/>
        <v>50.360000000000014</v>
      </c>
      <c r="S133" s="5">
        <f t="shared" si="301"/>
        <v>151.02000000000001</v>
      </c>
      <c r="V133">
        <v>19</v>
      </c>
      <c r="W133" s="4">
        <f t="shared" si="266"/>
        <v>68.587786627568661</v>
      </c>
      <c r="X133" s="4">
        <f t="shared" si="267"/>
        <v>138.32764871854073</v>
      </c>
      <c r="Y133" s="4">
        <f t="shared" si="268"/>
        <v>69.168347266791599</v>
      </c>
      <c r="Z133" s="4">
        <f t="shared" si="269"/>
        <v>129.68777313224251</v>
      </c>
      <c r="AA133" s="4">
        <f t="shared" si="270"/>
        <v>60.575669868335886</v>
      </c>
      <c r="AB133" s="4">
        <f t="shared" si="271"/>
        <v>106.41726598630507</v>
      </c>
      <c r="AC133" s="4">
        <f t="shared" si="272"/>
        <v>69.304640237754825</v>
      </c>
      <c r="AD133" s="4">
        <f t="shared" si="273"/>
        <v>130.92846634708587</v>
      </c>
      <c r="AE133" s="4">
        <f t="shared" si="274"/>
        <v>66.412065380434399</v>
      </c>
      <c r="AF133" s="4">
        <f t="shared" si="275"/>
        <v>122.70212915838093</v>
      </c>
      <c r="AG133" s="4">
        <f t="shared" si="276"/>
        <v>68.333051389600513</v>
      </c>
      <c r="AH133" s="4">
        <f t="shared" si="277"/>
        <v>117.90015182348154</v>
      </c>
      <c r="AI133" s="4">
        <f t="shared" si="278"/>
        <v>65.164523911911289</v>
      </c>
      <c r="AJ133" s="4">
        <f t="shared" si="279"/>
        <v>194.99346553154032</v>
      </c>
      <c r="AK133" s="4">
        <f t="shared" si="280"/>
        <v>69.137380675287432</v>
      </c>
      <c r="AL133" s="4">
        <f t="shared" si="281"/>
        <v>121.83806712189748</v>
      </c>
      <c r="AM133" s="4">
        <f t="shared" si="282"/>
        <v>71.558222392455789</v>
      </c>
      <c r="AN133" s="4">
        <f t="shared" si="283"/>
        <v>159.19538309888262</v>
      </c>
      <c r="BM133" s="221" t="s">
        <v>387</v>
      </c>
      <c r="BN133" s="221"/>
      <c r="BO133" s="221" t="s">
        <v>387</v>
      </c>
      <c r="BP133" s="221"/>
      <c r="BQ133" s="221" t="s">
        <v>387</v>
      </c>
      <c r="BR133" s="221"/>
      <c r="BS133" s="221" t="s">
        <v>387</v>
      </c>
      <c r="BT133" s="221"/>
      <c r="BU133" s="221" t="s">
        <v>387</v>
      </c>
      <c r="BV133" s="221"/>
      <c r="BW133" s="221" t="s">
        <v>387</v>
      </c>
      <c r="BX133" s="221"/>
      <c r="BY133" s="221" t="s">
        <v>313</v>
      </c>
      <c r="BZ133" s="221"/>
      <c r="CA133" s="221" t="s">
        <v>315</v>
      </c>
      <c r="CB133" s="221"/>
      <c r="CC133" s="221" t="s">
        <v>85</v>
      </c>
      <c r="CD133" s="221"/>
    </row>
    <row r="134" spans="1:82" ht="13" thickBot="1">
      <c r="A134">
        <v>20</v>
      </c>
      <c r="B134" s="5">
        <f t="shared" si="262"/>
        <v>42.5</v>
      </c>
      <c r="C134" s="5">
        <f t="shared" si="263"/>
        <v>131.78</v>
      </c>
      <c r="D134" s="5">
        <f t="shared" ref="D134:S134" si="302">D351-D$433</f>
        <v>38.120000000000005</v>
      </c>
      <c r="E134" s="5">
        <f t="shared" si="302"/>
        <v>124.21000000000001</v>
      </c>
      <c r="F134" s="5">
        <f t="shared" si="302"/>
        <v>46.28</v>
      </c>
      <c r="G134" s="5">
        <f t="shared" si="302"/>
        <v>96.69</v>
      </c>
      <c r="H134" s="5">
        <f t="shared" si="302"/>
        <v>38.27000000000001</v>
      </c>
      <c r="I134" s="5">
        <f t="shared" si="302"/>
        <v>125.47999999999999</v>
      </c>
      <c r="J134" s="5">
        <f t="shared" si="302"/>
        <v>41.099999999999994</v>
      </c>
      <c r="K134" s="5">
        <f t="shared" si="302"/>
        <v>117.44999999999999</v>
      </c>
      <c r="L134" s="5">
        <f t="shared" si="302"/>
        <v>36.53</v>
      </c>
      <c r="M134" s="5">
        <f t="shared" si="302"/>
        <v>114.57</v>
      </c>
      <c r="N134" s="5">
        <f t="shared" si="302"/>
        <v>68.900000000000006</v>
      </c>
      <c r="O134" s="5">
        <f t="shared" si="302"/>
        <v>184.96</v>
      </c>
      <c r="P134" s="5">
        <f t="shared" si="302"/>
        <v>36.389999999999986</v>
      </c>
      <c r="Q134" s="5">
        <f t="shared" si="302"/>
        <v>117.85</v>
      </c>
      <c r="R134" s="5">
        <f t="shared" si="302"/>
        <v>41.360000000000014</v>
      </c>
      <c r="S134" s="5">
        <f t="shared" si="302"/>
        <v>154.02000000000001</v>
      </c>
      <c r="V134">
        <v>20</v>
      </c>
      <c r="W134" s="4">
        <f t="shared" si="266"/>
        <v>72.125114501238741</v>
      </c>
      <c r="X134" s="4">
        <f t="shared" si="267"/>
        <v>138.46378010151247</v>
      </c>
      <c r="Y134" s="4">
        <f t="shared" si="268"/>
        <v>72.938770674426223</v>
      </c>
      <c r="Z134" s="4">
        <f t="shared" si="269"/>
        <v>129.92789731231704</v>
      </c>
      <c r="AA134" s="4">
        <f t="shared" si="270"/>
        <v>64.42221473962141</v>
      </c>
      <c r="AB134" s="4">
        <f t="shared" si="271"/>
        <v>107.19512348983045</v>
      </c>
      <c r="AC134" s="4">
        <f t="shared" si="272"/>
        <v>73.038878967400066</v>
      </c>
      <c r="AD134" s="4">
        <f t="shared" si="273"/>
        <v>131.18621612044458</v>
      </c>
      <c r="AE134" s="4">
        <f t="shared" si="274"/>
        <v>70.71321329722106</v>
      </c>
      <c r="AF134" s="4">
        <f t="shared" si="275"/>
        <v>124.43356661287177</v>
      </c>
      <c r="AG134" s="4">
        <f t="shared" si="276"/>
        <v>72.315410605735394</v>
      </c>
      <c r="AH134" s="4">
        <f t="shared" si="277"/>
        <v>120.2527579725305</v>
      </c>
      <c r="AI134" s="4">
        <f t="shared" si="278"/>
        <v>69.568984805633789</v>
      </c>
      <c r="AJ134" s="4">
        <f t="shared" si="279"/>
        <v>197.37631975492906</v>
      </c>
      <c r="AK134" s="4">
        <f t="shared" si="280"/>
        <v>72.840235176260961</v>
      </c>
      <c r="AL134" s="4">
        <f t="shared" si="281"/>
        <v>123.34040132900492</v>
      </c>
      <c r="AM134" s="4">
        <f t="shared" si="282"/>
        <v>74.968605636744584</v>
      </c>
      <c r="AN134" s="4">
        <f t="shared" si="283"/>
        <v>159.47667541054398</v>
      </c>
      <c r="BL134" s="199" t="s">
        <v>96</v>
      </c>
      <c r="BM134" s="220" t="s">
        <v>389</v>
      </c>
      <c r="BN134" s="220"/>
      <c r="BO134" s="220" t="s">
        <v>390</v>
      </c>
      <c r="BP134" s="220"/>
      <c r="BQ134" s="220" t="s">
        <v>391</v>
      </c>
      <c r="BR134" s="220"/>
      <c r="BS134" s="220" t="s">
        <v>392</v>
      </c>
      <c r="BT134" s="220"/>
      <c r="BU134" s="220" t="s">
        <v>311</v>
      </c>
      <c r="BV134" s="220"/>
      <c r="BW134" s="220" t="s">
        <v>312</v>
      </c>
      <c r="BX134" s="220"/>
      <c r="BY134" s="220" t="s">
        <v>314</v>
      </c>
      <c r="BZ134" s="220"/>
      <c r="CA134" s="220" t="s">
        <v>84</v>
      </c>
      <c r="CB134" s="220"/>
      <c r="CC134" s="220" t="s">
        <v>86</v>
      </c>
      <c r="CD134" s="220"/>
    </row>
    <row r="135" spans="1:82">
      <c r="A135">
        <v>21</v>
      </c>
      <c r="B135" s="5">
        <f t="shared" si="262"/>
        <v>34.5</v>
      </c>
      <c r="C135" s="5">
        <f t="shared" si="263"/>
        <v>132.78</v>
      </c>
      <c r="D135" s="5">
        <f t="shared" ref="D135:S135" si="303">D352-D$433</f>
        <v>30.120000000000005</v>
      </c>
      <c r="E135" s="5">
        <f t="shared" si="303"/>
        <v>125.21000000000001</v>
      </c>
      <c r="F135" s="5">
        <f t="shared" si="303"/>
        <v>41.28</v>
      </c>
      <c r="G135" s="5">
        <f t="shared" si="303"/>
        <v>101.69</v>
      </c>
      <c r="H135" s="5">
        <f t="shared" si="303"/>
        <v>30.27000000000001</v>
      </c>
      <c r="I135" s="5">
        <f t="shared" si="303"/>
        <v>127.47999999999999</v>
      </c>
      <c r="J135" s="5">
        <f t="shared" si="303"/>
        <v>33.099999999999994</v>
      </c>
      <c r="K135" s="5">
        <f t="shared" si="303"/>
        <v>121.44999999999999</v>
      </c>
      <c r="L135" s="5">
        <f t="shared" si="303"/>
        <v>31.53</v>
      </c>
      <c r="M135" s="5">
        <f t="shared" si="303"/>
        <v>119.57</v>
      </c>
      <c r="N135" s="5">
        <f t="shared" si="303"/>
        <v>54.900000000000006</v>
      </c>
      <c r="O135" s="5">
        <f t="shared" si="303"/>
        <v>191.96</v>
      </c>
      <c r="P135" s="5">
        <f t="shared" si="303"/>
        <v>29.389999999999986</v>
      </c>
      <c r="Q135" s="5">
        <f t="shared" si="303"/>
        <v>120.85</v>
      </c>
      <c r="R135" s="5">
        <f t="shared" si="303"/>
        <v>32.360000000000014</v>
      </c>
      <c r="S135" s="5">
        <f t="shared" si="303"/>
        <v>156.02000000000001</v>
      </c>
      <c r="V135">
        <v>21</v>
      </c>
      <c r="W135" s="4">
        <f t="shared" si="266"/>
        <v>75.434999630967496</v>
      </c>
      <c r="X135" s="4">
        <f t="shared" si="267"/>
        <v>137.18884211188606</v>
      </c>
      <c r="Y135" s="4">
        <f t="shared" si="268"/>
        <v>76.474156314345507</v>
      </c>
      <c r="Z135" s="4">
        <f t="shared" si="269"/>
        <v>128.78182519284312</v>
      </c>
      <c r="AA135" s="4">
        <f t="shared" si="270"/>
        <v>67.905817551893179</v>
      </c>
      <c r="AB135" s="4">
        <f t="shared" si="271"/>
        <v>109.74923462147697</v>
      </c>
      <c r="AC135" s="4">
        <f t="shared" si="272"/>
        <v>76.642547018860128</v>
      </c>
      <c r="AD135" s="4">
        <f t="shared" si="273"/>
        <v>131.02451411854196</v>
      </c>
      <c r="AE135" s="4">
        <f t="shared" si="274"/>
        <v>74.754861401267888</v>
      </c>
      <c r="AF135" s="4">
        <f t="shared" si="275"/>
        <v>125.87975413067821</v>
      </c>
      <c r="AG135" s="4">
        <f t="shared" si="276"/>
        <v>75.227665226682561</v>
      </c>
      <c r="AH135" s="4">
        <f t="shared" si="277"/>
        <v>123.65729173809362</v>
      </c>
      <c r="AI135" s="4">
        <f t="shared" si="278"/>
        <v>74.039625016767346</v>
      </c>
      <c r="AJ135" s="4">
        <f t="shared" si="279"/>
        <v>199.65633373374359</v>
      </c>
      <c r="AK135" s="4">
        <f t="shared" si="280"/>
        <v>76.331354434093555</v>
      </c>
      <c r="AL135" s="4">
        <f t="shared" si="281"/>
        <v>124.3724028874573</v>
      </c>
      <c r="AM135" s="4">
        <f t="shared" si="282"/>
        <v>78.282460974609393</v>
      </c>
      <c r="AN135" s="4">
        <f t="shared" si="283"/>
        <v>159.34054725649716</v>
      </c>
      <c r="BL135" s="200">
        <v>3</v>
      </c>
      <c r="BM135" s="197" t="s">
        <v>94</v>
      </c>
      <c r="BN135" s="197" t="s">
        <v>95</v>
      </c>
      <c r="BO135" s="197" t="s">
        <v>94</v>
      </c>
      <c r="BP135" s="197" t="s">
        <v>95</v>
      </c>
      <c r="BQ135" s="197" t="s">
        <v>94</v>
      </c>
      <c r="BR135" s="197" t="s">
        <v>95</v>
      </c>
      <c r="BS135" s="197" t="s">
        <v>94</v>
      </c>
      <c r="BT135" s="197" t="s">
        <v>95</v>
      </c>
      <c r="BU135" s="197" t="s">
        <v>94</v>
      </c>
      <c r="BV135" s="197" t="s">
        <v>95</v>
      </c>
      <c r="BW135" s="197" t="s">
        <v>94</v>
      </c>
      <c r="BX135" s="197" t="s">
        <v>95</v>
      </c>
      <c r="BY135" s="197" t="s">
        <v>94</v>
      </c>
      <c r="BZ135" s="197" t="s">
        <v>95</v>
      </c>
      <c r="CA135" s="197" t="s">
        <v>94</v>
      </c>
      <c r="CB135" s="197" t="s">
        <v>95</v>
      </c>
      <c r="CC135" s="197" t="s">
        <v>94</v>
      </c>
      <c r="CD135" s="197" t="s">
        <v>95</v>
      </c>
    </row>
    <row r="136" spans="1:82">
      <c r="A136">
        <v>22</v>
      </c>
      <c r="B136" s="5">
        <f t="shared" si="262"/>
        <v>26.5</v>
      </c>
      <c r="C136" s="5">
        <f t="shared" si="263"/>
        <v>131.78</v>
      </c>
      <c r="D136" s="5">
        <f t="shared" ref="D136:S136" si="304">D353-D$433</f>
        <v>22.120000000000005</v>
      </c>
      <c r="E136" s="5">
        <f t="shared" si="304"/>
        <v>124.21000000000001</v>
      </c>
      <c r="F136" s="5">
        <f t="shared" si="304"/>
        <v>34.28</v>
      </c>
      <c r="G136" s="5">
        <f t="shared" si="304"/>
        <v>106.69</v>
      </c>
      <c r="H136" s="5">
        <f t="shared" si="304"/>
        <v>22.27000000000001</v>
      </c>
      <c r="I136" s="5">
        <f t="shared" si="304"/>
        <v>130.47999999999999</v>
      </c>
      <c r="J136" s="5">
        <f t="shared" si="304"/>
        <v>25.099999999999994</v>
      </c>
      <c r="K136" s="5">
        <f t="shared" si="304"/>
        <v>124.44999999999999</v>
      </c>
      <c r="L136" s="5">
        <f t="shared" si="304"/>
        <v>24.53</v>
      </c>
      <c r="M136" s="5">
        <f t="shared" si="304"/>
        <v>123.57</v>
      </c>
      <c r="N136" s="5">
        <f t="shared" si="304"/>
        <v>40.900000000000006</v>
      </c>
      <c r="O136" s="5">
        <f t="shared" si="304"/>
        <v>195.96</v>
      </c>
      <c r="P136" s="5">
        <f t="shared" si="304"/>
        <v>20.389999999999986</v>
      </c>
      <c r="Q136" s="5">
        <f t="shared" si="304"/>
        <v>124.85</v>
      </c>
      <c r="R136" s="5">
        <f t="shared" si="304"/>
        <v>22.360000000000014</v>
      </c>
      <c r="S136" s="5">
        <f t="shared" si="304"/>
        <v>156.02000000000001</v>
      </c>
      <c r="V136">
        <v>22</v>
      </c>
      <c r="W136" s="4">
        <f t="shared" si="266"/>
        <v>78.629879393392898</v>
      </c>
      <c r="X136" s="4">
        <f t="shared" si="267"/>
        <v>134.41807318958266</v>
      </c>
      <c r="Y136" s="4">
        <f t="shared" si="268"/>
        <v>79.902311875294373</v>
      </c>
      <c r="Z136" s="4">
        <f t="shared" si="269"/>
        <v>126.16425206848413</v>
      </c>
      <c r="AA136" s="4">
        <f t="shared" si="270"/>
        <v>72.187543266144601</v>
      </c>
      <c r="AB136" s="4">
        <f t="shared" si="271"/>
        <v>112.06192261424037</v>
      </c>
      <c r="AC136" s="4">
        <f t="shared" si="272"/>
        <v>80.3142314334183</v>
      </c>
      <c r="AD136" s="4">
        <f t="shared" si="273"/>
        <v>132.36685121283196</v>
      </c>
      <c r="AE136" s="4">
        <f t="shared" si="274"/>
        <v>78.597134003572279</v>
      </c>
      <c r="AF136" s="4">
        <f t="shared" si="275"/>
        <v>126.95594708401808</v>
      </c>
      <c r="AG136" s="4">
        <f t="shared" si="276"/>
        <v>78.772125001480902</v>
      </c>
      <c r="AH136" s="4">
        <f t="shared" si="277"/>
        <v>125.98121209132734</v>
      </c>
      <c r="AI136" s="4">
        <f t="shared" si="278"/>
        <v>78.210695977221306</v>
      </c>
      <c r="AJ136" s="4">
        <f t="shared" si="279"/>
        <v>200.18274551019627</v>
      </c>
      <c r="AK136" s="4">
        <f t="shared" si="280"/>
        <v>80.724570274692297</v>
      </c>
      <c r="AL136" s="4">
        <f t="shared" si="281"/>
        <v>126.50404973754793</v>
      </c>
      <c r="AM136" s="4">
        <f t="shared" si="282"/>
        <v>81.844192946127066</v>
      </c>
      <c r="AN136" s="4">
        <f t="shared" si="283"/>
        <v>157.61411738800558</v>
      </c>
      <c r="BL136" s="198">
        <v>1</v>
      </c>
      <c r="BM136" s="4">
        <f>2/$BL$154*COS($BL$135*(AR34*(PI()/180)))*AS34</f>
        <v>18.247054389840947</v>
      </c>
      <c r="BN136" s="4">
        <f>2/$BL$154*SIN($BL$135*(AR34*(PI()/180)))*AS34</f>
        <v>0</v>
      </c>
      <c r="BO136" s="4">
        <f>2/$BL$154*COS($BL$135*(AT34*(PI()/180)))*AU34</f>
        <v>14.351865727545475</v>
      </c>
      <c r="BP136" s="4">
        <f>2/$BL$154*SIN($BL$135*(AT34*(PI()/180)))*AU34</f>
        <v>0</v>
      </c>
      <c r="BQ136" s="4">
        <f>2/$BL$154*COS($BL$135*(AV34*(PI()/180)))*AW34</f>
        <v>15.505064671613368</v>
      </c>
      <c r="BR136" s="4">
        <f>2/$BL$154*SIN($BL$135*(AV34*(PI()/180)))*AW34</f>
        <v>0</v>
      </c>
      <c r="BS136" s="4">
        <f>2/$BL$154*COS($BL$135*(AX34*(PI()/180)))*AY34</f>
        <v>14.155833659406841</v>
      </c>
      <c r="BT136" s="4">
        <f>2/$BL$154*SIN($BL$135*(AX34*(PI()/180)))*AY34</f>
        <v>0</v>
      </c>
      <c r="BU136" s="4">
        <f>2/$BL$154*COS($BL$135*(AZ34*(PI()/180)))*BA34</f>
        <v>15.909652290703264</v>
      </c>
      <c r="BV136" s="4">
        <f>2/$BL$154*SIN($BL$135*(AZ34*(PI()/180)))*BA34</f>
        <v>0</v>
      </c>
      <c r="BW136" s="4">
        <f>2/$BL$154*COS($BL$135*(BB34*(PI()/180)))*BC34</f>
        <v>15.319064869516421</v>
      </c>
      <c r="BX136" s="4">
        <f>2/$BL$154*SIN($BL$135*(BB34*(PI()/180)))*BC34</f>
        <v>0</v>
      </c>
      <c r="BY136" s="4">
        <f>2/$BL$154*COS($BL$135*(BD34*(PI()/180)))*BE34</f>
        <v>24.323555743125155</v>
      </c>
      <c r="BZ136" s="4">
        <f>2/$BL$154*SIN($BL$135*(BD34*(PI()/180)))*BE34</f>
        <v>0</v>
      </c>
      <c r="CA136" s="4">
        <f>2/$BL$154*COS($BL$135*(BF34*(PI()/180)))*BG34</f>
        <v>16.167446036939157</v>
      </c>
      <c r="CB136" s="4">
        <f>2/$BL$154*SIN($BL$135*(BF34*(PI()/180)))*BG34</f>
        <v>0</v>
      </c>
      <c r="CC136" s="4">
        <f>2/$BL$154*COS($BL$135*(BH34*(PI()/180)))*BI34</f>
        <v>16.893792398589682</v>
      </c>
      <c r="CD136" s="4">
        <f>2/$BL$154*SIN($BL$135*(BH34*(PI()/180)))*BI34</f>
        <v>0</v>
      </c>
    </row>
    <row r="137" spans="1:82">
      <c r="A137">
        <v>23</v>
      </c>
      <c r="B137" s="5">
        <f t="shared" si="262"/>
        <v>18.5</v>
      </c>
      <c r="C137" s="5">
        <f t="shared" si="263"/>
        <v>130.78</v>
      </c>
      <c r="D137" s="5">
        <f t="shared" ref="D137:S137" si="305">D354-D$433</f>
        <v>14.120000000000005</v>
      </c>
      <c r="E137" s="5">
        <f t="shared" si="305"/>
        <v>123.21000000000001</v>
      </c>
      <c r="F137" s="5">
        <f t="shared" si="305"/>
        <v>26.28</v>
      </c>
      <c r="G137" s="5">
        <f t="shared" si="305"/>
        <v>110.69</v>
      </c>
      <c r="H137" s="5">
        <f t="shared" si="305"/>
        <v>13.27000000000001</v>
      </c>
      <c r="I137" s="5">
        <f t="shared" si="305"/>
        <v>132.47999999999999</v>
      </c>
      <c r="J137" s="5">
        <f t="shared" si="305"/>
        <v>17.099999999999994</v>
      </c>
      <c r="K137" s="5">
        <f t="shared" si="305"/>
        <v>125.44999999999999</v>
      </c>
      <c r="L137" s="5">
        <f t="shared" si="305"/>
        <v>17.53</v>
      </c>
      <c r="M137" s="5">
        <f t="shared" si="305"/>
        <v>126.57</v>
      </c>
      <c r="N137" s="5">
        <f t="shared" si="305"/>
        <v>27.900000000000006</v>
      </c>
      <c r="O137" s="5">
        <f t="shared" si="305"/>
        <v>198.96</v>
      </c>
      <c r="P137" s="5">
        <f t="shared" si="305"/>
        <v>12.389999999999986</v>
      </c>
      <c r="Q137" s="5">
        <f t="shared" si="305"/>
        <v>126.85</v>
      </c>
      <c r="R137" s="5">
        <f t="shared" si="305"/>
        <v>13.360000000000014</v>
      </c>
      <c r="S137" s="5">
        <f t="shared" si="305"/>
        <v>157.02000000000001</v>
      </c>
      <c r="V137">
        <v>23</v>
      </c>
      <c r="W137" s="4">
        <f t="shared" si="266"/>
        <v>81.948421942237516</v>
      </c>
      <c r="X137" s="4">
        <f t="shared" si="267"/>
        <v>132.08201391559714</v>
      </c>
      <c r="Y137" s="4">
        <f t="shared" si="268"/>
        <v>83.462362292807825</v>
      </c>
      <c r="Z137" s="4">
        <f t="shared" si="269"/>
        <v>124.01644447410997</v>
      </c>
      <c r="AA137" s="4">
        <f t="shared" si="270"/>
        <v>76.64413025547627</v>
      </c>
      <c r="AB137" s="4">
        <f t="shared" si="271"/>
        <v>113.76693060815168</v>
      </c>
      <c r="AC137" s="4">
        <f t="shared" si="272"/>
        <v>84.279986524715852</v>
      </c>
      <c r="AD137" s="4">
        <f t="shared" si="273"/>
        <v>133.14294311002743</v>
      </c>
      <c r="AE137" s="4">
        <f t="shared" si="274"/>
        <v>82.23789116957937</v>
      </c>
      <c r="AF137" s="4">
        <f t="shared" si="275"/>
        <v>126.61008056233121</v>
      </c>
      <c r="AG137" s="4">
        <f t="shared" si="276"/>
        <v>82.114674035323716</v>
      </c>
      <c r="AH137" s="4">
        <f t="shared" si="277"/>
        <v>127.77818984474619</v>
      </c>
      <c r="AI137" s="4">
        <f t="shared" si="278"/>
        <v>82.017510722564694</v>
      </c>
      <c r="AJ137" s="4">
        <f t="shared" si="279"/>
        <v>200.90667385629578</v>
      </c>
      <c r="AK137" s="4">
        <f t="shared" si="280"/>
        <v>84.421363744606623</v>
      </c>
      <c r="AL137" s="4">
        <f t="shared" si="281"/>
        <v>127.45365667567172</v>
      </c>
      <c r="AM137" s="4">
        <f t="shared" si="282"/>
        <v>85.136718826880951</v>
      </c>
      <c r="AN137" s="4">
        <f t="shared" si="283"/>
        <v>157.58734086213906</v>
      </c>
      <c r="BL137" s="198">
        <v>2</v>
      </c>
      <c r="BM137" s="4">
        <f t="shared" ref="BM137:BM154" si="306">2/$BL$154*COS($BL$135*(AR35*(PI()/180)))*AS35</f>
        <v>9.919029083856957</v>
      </c>
      <c r="BN137" s="4">
        <f t="shared" ref="BN137:BN154" si="307">2/$BL$154*SIN($BL$135*(AR35*(PI()/180)))*AS35</f>
        <v>15.182204241114542</v>
      </c>
      <c r="BO137" s="4">
        <f t="shared" ref="BO137:BO154" si="308">2/$BL$154*COS($BL$135*(AT35*(PI()/180)))*AU35</f>
        <v>7.6633041635794328</v>
      </c>
      <c r="BP137" s="4">
        <f t="shared" ref="BP137:BP154" si="309">2/$BL$154*SIN($BL$135*(AT35*(PI()/180)))*AU35</f>
        <v>11.729560221029818</v>
      </c>
      <c r="BQ137" s="4">
        <f t="shared" ref="BQ137:BQ154" si="310">2/$BL$154*COS($BL$135*(AV35*(PI()/180)))*AW35</f>
        <v>8.1041430849263278</v>
      </c>
      <c r="BR137" s="4">
        <f t="shared" ref="BR137:BR154" si="311">2/$BL$154*SIN($BL$135*(AV35*(PI()/180)))*AW35</f>
        <v>12.404314421742242</v>
      </c>
      <c r="BS137" s="4">
        <f t="shared" ref="BS137:BS154" si="312">2/$BL$154*COS($BL$135*(AX35*(PI()/180)))*AY35</f>
        <v>7.5675105047500528</v>
      </c>
      <c r="BT137" s="4">
        <f t="shared" ref="BT137:BT154" si="313">2/$BL$154*SIN($BL$135*(AX35*(PI()/180)))*AY35</f>
        <v>11.582937110939513</v>
      </c>
      <c r="BU137" s="4">
        <f t="shared" ref="BU137:BU154" si="314">2/$BL$154*COS($BL$135*(AZ35*(PI()/180)))*BA35</f>
        <v>8.2281991238800813</v>
      </c>
      <c r="BV137" s="4">
        <f t="shared" ref="BV137:BV154" si="315">2/$BL$154*SIN($BL$135*(AZ35*(PI()/180)))*BA35</f>
        <v>12.594196324982633</v>
      </c>
      <c r="BW137" s="4">
        <f t="shared" ref="BW137:BW154" si="316">2/$BL$154*COS($BL$135*(BB35*(PI()/180)))*BC35</f>
        <v>8.0779332274787965</v>
      </c>
      <c r="BX137" s="4">
        <f t="shared" ref="BX137:BX154" si="317">2/$BL$154*SIN($BL$135*(BB35*(PI()/180)))*BC35</f>
        <v>12.36419724842469</v>
      </c>
      <c r="BY137" s="4">
        <f t="shared" ref="BY137:BY154" si="318">2/$BL$154*COS($BL$135*(BD35*(PI()/180)))*BE35</f>
        <v>12.264923619812444</v>
      </c>
      <c r="BZ137" s="4">
        <f t="shared" ref="BZ137:BZ154" si="319">2/$BL$154*SIN($BL$135*(BD35*(PI()/180)))*BE35</f>
        <v>18.77286313241218</v>
      </c>
      <c r="CA137" s="4">
        <f t="shared" ref="CA137:CA154" si="320">2/$BL$154*COS($BL$135*(BF35*(PI()/180)))*BG35</f>
        <v>8.2878794662286364</v>
      </c>
      <c r="CB137" s="4">
        <f t="shared" ref="CB137:CB154" si="321">2/$BL$154*SIN($BL$135*(BF35*(PI()/180)))*BG35</f>
        <v>12.685543889250795</v>
      </c>
      <c r="CC137" s="4">
        <f t="shared" ref="CC137:CC154" si="322">2/$BL$154*COS($BL$135*(BH35*(PI()/180)))*BI35</f>
        <v>9.4744033793312603</v>
      </c>
      <c r="CD137" s="4">
        <f t="shared" ref="CD137:CD154" si="323">2/$BL$154*SIN($BL$135*(BH35*(PI()/180)))*BI35</f>
        <v>14.501653937260235</v>
      </c>
    </row>
    <row r="138" spans="1:82">
      <c r="A138">
        <v>24</v>
      </c>
      <c r="B138" s="5">
        <f t="shared" si="262"/>
        <v>10.5</v>
      </c>
      <c r="C138" s="5">
        <f t="shared" si="263"/>
        <v>129.78</v>
      </c>
      <c r="D138" s="5">
        <f t="shared" ref="D138:S138" si="324">D355-D$433</f>
        <v>6.1200000000000045</v>
      </c>
      <c r="E138" s="5">
        <f t="shared" si="324"/>
        <v>122.21000000000001</v>
      </c>
      <c r="F138" s="5">
        <f t="shared" si="324"/>
        <v>18.28</v>
      </c>
      <c r="G138" s="5">
        <f t="shared" si="324"/>
        <v>114.69</v>
      </c>
      <c r="H138" s="5">
        <f t="shared" si="324"/>
        <v>5.2700000000000102</v>
      </c>
      <c r="I138" s="5">
        <f t="shared" si="324"/>
        <v>134.47999999999999</v>
      </c>
      <c r="J138" s="5">
        <f t="shared" si="324"/>
        <v>9.0999999999999943</v>
      </c>
      <c r="K138" s="5">
        <f t="shared" si="324"/>
        <v>126.44999999999999</v>
      </c>
      <c r="L138" s="5">
        <f t="shared" si="324"/>
        <v>10.530000000000001</v>
      </c>
      <c r="M138" s="5">
        <f t="shared" si="324"/>
        <v>129.57</v>
      </c>
      <c r="N138" s="5">
        <f t="shared" si="324"/>
        <v>13.900000000000006</v>
      </c>
      <c r="O138" s="5">
        <f t="shared" si="324"/>
        <v>198.96</v>
      </c>
      <c r="P138" s="5">
        <f t="shared" si="324"/>
        <v>3.3899999999999864</v>
      </c>
      <c r="Q138" s="5">
        <f t="shared" si="324"/>
        <v>127.85</v>
      </c>
      <c r="R138" s="5">
        <f t="shared" si="324"/>
        <v>4.3600000000000136</v>
      </c>
      <c r="S138" s="5">
        <f t="shared" si="324"/>
        <v>157.02000000000001</v>
      </c>
      <c r="V138">
        <v>24</v>
      </c>
      <c r="W138" s="4">
        <f t="shared" si="266"/>
        <v>85.374494129394932</v>
      </c>
      <c r="X138" s="4">
        <f t="shared" si="267"/>
        <v>130.20406445268904</v>
      </c>
      <c r="Y138" s="4">
        <f t="shared" si="268"/>
        <v>87.13315200801047</v>
      </c>
      <c r="Z138" s="4">
        <f t="shared" si="269"/>
        <v>122.36314191781773</v>
      </c>
      <c r="AA138" s="4">
        <f t="shared" si="270"/>
        <v>80.944018273285906</v>
      </c>
      <c r="AB138" s="4">
        <f t="shared" si="271"/>
        <v>116.13765323959323</v>
      </c>
      <c r="AC138" s="4">
        <f t="shared" si="272"/>
        <v>87.755842259612024</v>
      </c>
      <c r="AD138" s="4">
        <f t="shared" si="273"/>
        <v>134.58322072234711</v>
      </c>
      <c r="AE138" s="4">
        <f t="shared" si="274"/>
        <v>85.883793703690515</v>
      </c>
      <c r="AF138" s="4">
        <f t="shared" si="275"/>
        <v>126.77701881650316</v>
      </c>
      <c r="AG138" s="4">
        <f t="shared" si="276"/>
        <v>85.353850783537354</v>
      </c>
      <c r="AH138" s="4">
        <f t="shared" si="277"/>
        <v>129.99717612317585</v>
      </c>
      <c r="AI138" s="4">
        <f t="shared" si="278"/>
        <v>86.003621896526795</v>
      </c>
      <c r="AJ138" s="4">
        <f t="shared" si="279"/>
        <v>199.44495882323022</v>
      </c>
      <c r="AK138" s="4">
        <f t="shared" si="280"/>
        <v>88.48113263917098</v>
      </c>
      <c r="AL138" s="4">
        <f t="shared" si="281"/>
        <v>127.89493578715303</v>
      </c>
      <c r="AM138" s="4">
        <f t="shared" si="282"/>
        <v>88.409467418067479</v>
      </c>
      <c r="AN138" s="4">
        <f t="shared" si="283"/>
        <v>157.08052075289285</v>
      </c>
      <c r="BL138" s="198">
        <v>3</v>
      </c>
      <c r="BM138" s="4">
        <f t="shared" si="306"/>
        <v>-7.0381896713109482</v>
      </c>
      <c r="BN138" s="4">
        <f t="shared" si="307"/>
        <v>16.045456267006305</v>
      </c>
      <c r="BO138" s="4">
        <f t="shared" si="308"/>
        <v>-5.5883453781736998</v>
      </c>
      <c r="BP138" s="4">
        <f t="shared" si="309"/>
        <v>12.740144207240617</v>
      </c>
      <c r="BQ138" s="4">
        <f t="shared" si="310"/>
        <v>-5.1668002926783814</v>
      </c>
      <c r="BR138" s="4">
        <f t="shared" si="311"/>
        <v>11.779118211954144</v>
      </c>
      <c r="BS138" s="4">
        <f t="shared" si="312"/>
        <v>-5.5206663301233041</v>
      </c>
      <c r="BT138" s="4">
        <f t="shared" si="313"/>
        <v>12.58585151886483</v>
      </c>
      <c r="BU138" s="4">
        <f t="shared" si="314"/>
        <v>-5.4123950679497028</v>
      </c>
      <c r="BV138" s="4">
        <f t="shared" si="315"/>
        <v>12.339017903501848</v>
      </c>
      <c r="BW138" s="4">
        <f t="shared" si="316"/>
        <v>-5.5231656045562572</v>
      </c>
      <c r="BX138" s="4">
        <f t="shared" si="317"/>
        <v>12.591549290662124</v>
      </c>
      <c r="BY138" s="4">
        <f t="shared" si="318"/>
        <v>-7.4019139081441718</v>
      </c>
      <c r="BZ138" s="4">
        <f t="shared" si="319"/>
        <v>16.874664004778268</v>
      </c>
      <c r="CA138" s="4">
        <f t="shared" si="320"/>
        <v>-5.0766281570221441</v>
      </c>
      <c r="CB138" s="4">
        <f t="shared" si="321"/>
        <v>11.573546448937815</v>
      </c>
      <c r="CC138" s="4">
        <f t="shared" si="322"/>
        <v>-6.9804641590001593</v>
      </c>
      <c r="CD138" s="4">
        <f t="shared" si="323"/>
        <v>15.91385535448063</v>
      </c>
    </row>
    <row r="139" spans="1:82">
      <c r="A139">
        <v>25</v>
      </c>
      <c r="B139" s="5">
        <f t="shared" si="262"/>
        <v>2.5</v>
      </c>
      <c r="C139" s="5">
        <f t="shared" si="263"/>
        <v>130.78</v>
      </c>
      <c r="D139" s="5">
        <f t="shared" ref="D139:S139" si="325">D356-D$433</f>
        <v>-1.8799999999999955</v>
      </c>
      <c r="E139" s="5">
        <f t="shared" si="325"/>
        <v>123.21000000000001</v>
      </c>
      <c r="F139" s="5">
        <f t="shared" si="325"/>
        <v>10.280000000000001</v>
      </c>
      <c r="G139" s="5">
        <f t="shared" si="325"/>
        <v>117.69</v>
      </c>
      <c r="H139" s="5">
        <f t="shared" si="325"/>
        <v>-2.7299999999999898</v>
      </c>
      <c r="I139" s="5">
        <f t="shared" si="325"/>
        <v>135.47999999999999</v>
      </c>
      <c r="J139" s="5">
        <f t="shared" si="325"/>
        <v>2.0999999999999943</v>
      </c>
      <c r="K139" s="5">
        <f t="shared" si="325"/>
        <v>127.44999999999999</v>
      </c>
      <c r="L139" s="5">
        <f t="shared" si="325"/>
        <v>4.5300000000000011</v>
      </c>
      <c r="M139" s="5">
        <f t="shared" si="325"/>
        <v>133.57</v>
      </c>
      <c r="N139" s="5">
        <f t="shared" si="325"/>
        <v>-9.9999999999994316E-2</v>
      </c>
      <c r="O139" s="5">
        <f t="shared" si="325"/>
        <v>197.96</v>
      </c>
      <c r="P139" s="5">
        <f t="shared" si="325"/>
        <v>-4.6100000000000136</v>
      </c>
      <c r="Q139" s="5">
        <f t="shared" si="325"/>
        <v>129.85</v>
      </c>
      <c r="R139" s="5">
        <f t="shared" si="325"/>
        <v>-5.6399999999999864</v>
      </c>
      <c r="S139" s="5">
        <f t="shared" si="325"/>
        <v>156.02000000000001</v>
      </c>
      <c r="V139">
        <v>25</v>
      </c>
      <c r="W139" s="4">
        <f t="shared" si="266"/>
        <v>88.904863091565929</v>
      </c>
      <c r="X139" s="4">
        <f t="shared" si="267"/>
        <v>130.8038929084299</v>
      </c>
      <c r="Y139" s="4">
        <f t="shared" si="268"/>
        <v>90.874179913156752</v>
      </c>
      <c r="Z139" s="4">
        <f t="shared" si="269"/>
        <v>123.22434215689692</v>
      </c>
      <c r="AA139" s="4">
        <f t="shared" si="270"/>
        <v>85.007991597476035</v>
      </c>
      <c r="AB139" s="4">
        <f t="shared" si="271"/>
        <v>118.13811620302738</v>
      </c>
      <c r="AC139" s="4">
        <f t="shared" si="272"/>
        <v>91.154386716455932</v>
      </c>
      <c r="AD139" s="4">
        <f t="shared" si="273"/>
        <v>135.507502744313</v>
      </c>
      <c r="AE139" s="4">
        <f t="shared" si="274"/>
        <v>89.056020008145424</v>
      </c>
      <c r="AF139" s="4">
        <f t="shared" si="275"/>
        <v>127.46729972820479</v>
      </c>
      <c r="AG139" s="4">
        <f t="shared" si="276"/>
        <v>88.057569535068012</v>
      </c>
      <c r="AH139" s="4">
        <f t="shared" si="277"/>
        <v>133.64679494847604</v>
      </c>
      <c r="AI139" s="4">
        <f t="shared" si="278"/>
        <v>90.028943107011273</v>
      </c>
      <c r="AJ139" s="4">
        <f t="shared" si="279"/>
        <v>197.96002525762623</v>
      </c>
      <c r="AK139" s="4">
        <f t="shared" si="280"/>
        <v>92.033289593057603</v>
      </c>
      <c r="AL139" s="4">
        <f t="shared" si="281"/>
        <v>129.93180749916473</v>
      </c>
      <c r="AM139" s="4">
        <f t="shared" si="282"/>
        <v>92.07029577667204</v>
      </c>
      <c r="AN139" s="4">
        <f t="shared" si="283"/>
        <v>156.12190749539286</v>
      </c>
      <c r="BL139" s="198">
        <v>4</v>
      </c>
      <c r="BM139" s="4">
        <f t="shared" si="306"/>
        <v>-15.131751927370161</v>
      </c>
      <c r="BN139" s="4">
        <f t="shared" si="307"/>
        <v>2.5250428013784143</v>
      </c>
      <c r="BO139" s="4">
        <f t="shared" si="308"/>
        <v>-13.57499389638501</v>
      </c>
      <c r="BP139" s="4">
        <f t="shared" si="309"/>
        <v>2.2652658318315537</v>
      </c>
      <c r="BQ139" s="4">
        <f t="shared" si="310"/>
        <v>-10.677013346397642</v>
      </c>
      <c r="BR139" s="4">
        <f t="shared" si="311"/>
        <v>1.7816784084186443</v>
      </c>
      <c r="BS139" s="4">
        <f t="shared" si="312"/>
        <v>-13.606106547810702</v>
      </c>
      <c r="BT139" s="4">
        <f t="shared" si="313"/>
        <v>2.2704576151023419</v>
      </c>
      <c r="BU139" s="4">
        <f t="shared" si="314"/>
        <v>-12.155515392171708</v>
      </c>
      <c r="BV139" s="4">
        <f t="shared" si="315"/>
        <v>2.0283967636642348</v>
      </c>
      <c r="BW139" s="4">
        <f t="shared" si="316"/>
        <v>-12.248295401027336</v>
      </c>
      <c r="BX139" s="4">
        <f t="shared" si="317"/>
        <v>2.0438790088528429</v>
      </c>
      <c r="BY139" s="4">
        <f t="shared" si="318"/>
        <v>-19.269678687565783</v>
      </c>
      <c r="BZ139" s="4">
        <f t="shared" si="319"/>
        <v>3.2155406517670415</v>
      </c>
      <c r="CA139" s="4">
        <f t="shared" si="320"/>
        <v>-12.255699822080754</v>
      </c>
      <c r="CB139" s="4">
        <f t="shared" si="321"/>
        <v>2.0451145881941537</v>
      </c>
      <c r="CC139" s="4">
        <f t="shared" si="322"/>
        <v>-16.704114692098738</v>
      </c>
      <c r="CD139" s="4">
        <f t="shared" si="323"/>
        <v>2.7874237404322693</v>
      </c>
    </row>
    <row r="140" spans="1:82">
      <c r="A140">
        <v>26</v>
      </c>
      <c r="B140" s="5">
        <f t="shared" si="262"/>
        <v>-6.5</v>
      </c>
      <c r="C140" s="5">
        <f t="shared" si="263"/>
        <v>133.78</v>
      </c>
      <c r="D140" s="5">
        <f t="shared" ref="D140:S140" si="326">D357-D$433</f>
        <v>-10.879999999999995</v>
      </c>
      <c r="E140" s="5">
        <f t="shared" si="326"/>
        <v>126.21000000000001</v>
      </c>
      <c r="F140" s="5">
        <f t="shared" si="326"/>
        <v>1.2800000000000011</v>
      </c>
      <c r="G140" s="5">
        <f t="shared" si="326"/>
        <v>120.69</v>
      </c>
      <c r="H140" s="5">
        <f t="shared" si="326"/>
        <v>-10.72999999999999</v>
      </c>
      <c r="I140" s="5">
        <f t="shared" si="326"/>
        <v>135.47999999999999</v>
      </c>
      <c r="J140" s="5">
        <f t="shared" si="326"/>
        <v>-5.9000000000000057</v>
      </c>
      <c r="K140" s="5">
        <f t="shared" si="326"/>
        <v>127.44999999999999</v>
      </c>
      <c r="L140" s="5">
        <f t="shared" si="326"/>
        <v>-3.4699999999999989</v>
      </c>
      <c r="M140" s="5">
        <f t="shared" si="326"/>
        <v>135.57</v>
      </c>
      <c r="N140" s="5">
        <f t="shared" si="326"/>
        <v>-13.099999999999994</v>
      </c>
      <c r="O140" s="5">
        <f t="shared" si="326"/>
        <v>192.96</v>
      </c>
      <c r="P140" s="5">
        <f t="shared" si="326"/>
        <v>-13.610000000000014</v>
      </c>
      <c r="Q140" s="5">
        <f t="shared" si="326"/>
        <v>129.85</v>
      </c>
      <c r="R140" s="5">
        <f t="shared" si="326"/>
        <v>-14.639999999999986</v>
      </c>
      <c r="S140" s="5">
        <f t="shared" si="326"/>
        <v>154.02000000000001</v>
      </c>
      <c r="V140">
        <v>26</v>
      </c>
      <c r="W140" s="4">
        <f t="shared" si="266"/>
        <v>92.781655849441606</v>
      </c>
      <c r="X140" s="4">
        <f t="shared" si="267"/>
        <v>133.93781542193378</v>
      </c>
      <c r="Y140" s="4">
        <f t="shared" si="268"/>
        <v>94.927032254031857</v>
      </c>
      <c r="Z140" s="4">
        <f t="shared" si="269"/>
        <v>126.67809005506834</v>
      </c>
      <c r="AA140" s="4">
        <f t="shared" si="270"/>
        <v>89.392361850685319</v>
      </c>
      <c r="AB140" s="4">
        <f t="shared" si="271"/>
        <v>120.69678744689107</v>
      </c>
      <c r="AC140" s="4">
        <f t="shared" si="272"/>
        <v>94.528366513838989</v>
      </c>
      <c r="AD140" s="4">
        <f t="shared" si="273"/>
        <v>135.9042431272843</v>
      </c>
      <c r="AE140" s="4">
        <f t="shared" si="274"/>
        <v>92.650482001226123</v>
      </c>
      <c r="AF140" s="4">
        <f t="shared" si="275"/>
        <v>127.58649027228547</v>
      </c>
      <c r="AG140" s="4">
        <f t="shared" si="276"/>
        <v>91.466201627861594</v>
      </c>
      <c r="AH140" s="4">
        <f t="shared" si="277"/>
        <v>135.61440115267993</v>
      </c>
      <c r="AI140" s="4">
        <f t="shared" si="278"/>
        <v>93.883834751488081</v>
      </c>
      <c r="AJ140" s="4">
        <f t="shared" si="279"/>
        <v>193.40416644943303</v>
      </c>
      <c r="AK140" s="4">
        <f t="shared" si="280"/>
        <v>95.983509214404506</v>
      </c>
      <c r="AL140" s="4">
        <f t="shared" si="281"/>
        <v>130.56130590645913</v>
      </c>
      <c r="AM140" s="4">
        <f t="shared" si="282"/>
        <v>95.42979875058127</v>
      </c>
      <c r="AN140" s="4">
        <f t="shared" si="283"/>
        <v>154.71422041945596</v>
      </c>
      <c r="BL140" s="198">
        <v>5</v>
      </c>
      <c r="BM140" s="4">
        <f t="shared" si="306"/>
        <v>-8.818413931418565</v>
      </c>
      <c r="BN140" s="4">
        <f t="shared" si="307"/>
        <v>-9.57935112273044</v>
      </c>
      <c r="BO140" s="4">
        <f t="shared" si="308"/>
        <v>-9.2609949151795323</v>
      </c>
      <c r="BP140" s="4">
        <f t="shared" si="309"/>
        <v>-10.060122231533194</v>
      </c>
      <c r="BQ140" s="4">
        <f t="shared" si="310"/>
        <v>-8.0629427065736454</v>
      </c>
      <c r="BR140" s="4">
        <f t="shared" si="311"/>
        <v>-8.7586906068836221</v>
      </c>
      <c r="BS140" s="4">
        <f t="shared" si="312"/>
        <v>-9.3503933029659034</v>
      </c>
      <c r="BT140" s="4">
        <f t="shared" si="313"/>
        <v>-10.157234768217432</v>
      </c>
      <c r="BU140" s="4">
        <f t="shared" si="314"/>
        <v>-8.9663792728414702</v>
      </c>
      <c r="BV140" s="4">
        <f t="shared" si="315"/>
        <v>-9.7400843305961651</v>
      </c>
      <c r="BW140" s="4">
        <f t="shared" si="316"/>
        <v>-8.8526244432129992</v>
      </c>
      <c r="BX140" s="4">
        <f t="shared" si="317"/>
        <v>-9.6165136450520112</v>
      </c>
      <c r="BY140" s="4">
        <f t="shared" si="318"/>
        <v>-14.269797394014853</v>
      </c>
      <c r="BZ140" s="4">
        <f t="shared" si="319"/>
        <v>-15.501132148091708</v>
      </c>
      <c r="CA140" s="4">
        <f t="shared" si="320"/>
        <v>-8.9494548830932779</v>
      </c>
      <c r="CB140" s="4">
        <f t="shared" si="321"/>
        <v>-9.7216995424475563</v>
      </c>
      <c r="CC140" s="4">
        <f t="shared" si="322"/>
        <v>-11.23631558036158</v>
      </c>
      <c r="CD140" s="4">
        <f t="shared" si="323"/>
        <v>-12.205892477625554</v>
      </c>
    </row>
    <row r="141" spans="1:82">
      <c r="A141">
        <v>27</v>
      </c>
      <c r="B141" s="5">
        <f t="shared" si="262"/>
        <v>-14.5</v>
      </c>
      <c r="C141" s="5">
        <f t="shared" si="263"/>
        <v>135.78</v>
      </c>
      <c r="D141" s="5">
        <f t="shared" ref="D141:S141" si="327">D358-D$433</f>
        <v>-18.879999999999995</v>
      </c>
      <c r="E141" s="5">
        <f t="shared" si="327"/>
        <v>128.21</v>
      </c>
      <c r="F141" s="5">
        <f t="shared" si="327"/>
        <v>-6.7199999999999989</v>
      </c>
      <c r="G141" s="5">
        <f t="shared" si="327"/>
        <v>121.69</v>
      </c>
      <c r="H141" s="5">
        <f t="shared" si="327"/>
        <v>-18.72999999999999</v>
      </c>
      <c r="I141" s="5">
        <f t="shared" si="327"/>
        <v>134.47999999999999</v>
      </c>
      <c r="J141" s="5">
        <f t="shared" si="327"/>
        <v>-13.900000000000006</v>
      </c>
      <c r="K141" s="5">
        <f t="shared" si="327"/>
        <v>127.44999999999999</v>
      </c>
      <c r="L141" s="5">
        <f t="shared" si="327"/>
        <v>-11.469999999999999</v>
      </c>
      <c r="M141" s="5">
        <f t="shared" si="327"/>
        <v>136.57</v>
      </c>
      <c r="N141" s="5">
        <f t="shared" si="327"/>
        <v>-27.099999999999994</v>
      </c>
      <c r="O141" s="5">
        <f t="shared" si="327"/>
        <v>188.96</v>
      </c>
      <c r="P141" s="5">
        <f t="shared" si="327"/>
        <v>-21.610000000000014</v>
      </c>
      <c r="Q141" s="5">
        <f t="shared" si="327"/>
        <v>129.85</v>
      </c>
      <c r="R141" s="5">
        <f t="shared" si="327"/>
        <v>-23.639999999999986</v>
      </c>
      <c r="S141" s="5">
        <f t="shared" si="327"/>
        <v>153.02000000000001</v>
      </c>
      <c r="V141">
        <v>27</v>
      </c>
      <c r="W141" s="4">
        <f t="shared" si="266"/>
        <v>96.095537492689886</v>
      </c>
      <c r="X141" s="4">
        <f t="shared" si="267"/>
        <v>136.55203550295397</v>
      </c>
      <c r="Y141" s="4">
        <f t="shared" si="268"/>
        <v>98.377078866781559</v>
      </c>
      <c r="Z141" s="4">
        <f t="shared" si="269"/>
        <v>129.5926637584088</v>
      </c>
      <c r="AA141" s="4">
        <f t="shared" si="270"/>
        <v>93.160793591693292</v>
      </c>
      <c r="AB141" s="4">
        <f t="shared" si="271"/>
        <v>121.87540564035059</v>
      </c>
      <c r="AC141" s="4">
        <f t="shared" si="272"/>
        <v>97.928989975133263</v>
      </c>
      <c r="AD141" s="4">
        <f t="shared" si="273"/>
        <v>135.77806634357404</v>
      </c>
      <c r="AE141" s="4">
        <f t="shared" si="274"/>
        <v>96.224213540166502</v>
      </c>
      <c r="AF141" s="4">
        <f t="shared" si="275"/>
        <v>128.20574285109072</v>
      </c>
      <c r="AG141" s="4">
        <f t="shared" si="276"/>
        <v>94.800790151008442</v>
      </c>
      <c r="AH141" s="4">
        <f t="shared" si="277"/>
        <v>137.05081466375893</v>
      </c>
      <c r="AI141" s="4">
        <f t="shared" si="278"/>
        <v>98.161513114547787</v>
      </c>
      <c r="AJ141" s="4">
        <f t="shared" si="279"/>
        <v>190.89340376241395</v>
      </c>
      <c r="AK141" s="4">
        <f t="shared" si="280"/>
        <v>99.448726526813743</v>
      </c>
      <c r="AL141" s="4">
        <f t="shared" si="281"/>
        <v>131.63591683123568</v>
      </c>
      <c r="AM141" s="4">
        <f t="shared" si="282"/>
        <v>98.782173628950986</v>
      </c>
      <c r="AN141" s="4">
        <f t="shared" si="283"/>
        <v>154.83529959282541</v>
      </c>
      <c r="BL141" s="198">
        <v>6</v>
      </c>
      <c r="BM141" s="4">
        <f t="shared" si="306"/>
        <v>3.5574091465546585</v>
      </c>
      <c r="BN141" s="4">
        <f t="shared" si="307"/>
        <v>-14.047891029693409</v>
      </c>
      <c r="BO141" s="4">
        <f t="shared" si="308"/>
        <v>3.1971200696020134</v>
      </c>
      <c r="BP141" s="4">
        <f t="shared" si="309"/>
        <v>-12.625141639980551</v>
      </c>
      <c r="BQ141" s="4">
        <f t="shared" si="310"/>
        <v>3.1434948073934841</v>
      </c>
      <c r="BR141" s="4">
        <f t="shared" si="311"/>
        <v>-12.413380268457191</v>
      </c>
      <c r="BS141" s="4">
        <f t="shared" si="312"/>
        <v>3.5027372620730217</v>
      </c>
      <c r="BT141" s="4">
        <f t="shared" si="313"/>
        <v>-13.831996640280865</v>
      </c>
      <c r="BU141" s="4">
        <f t="shared" si="314"/>
        <v>3.3002241929940932</v>
      </c>
      <c r="BV141" s="4">
        <f t="shared" si="315"/>
        <v>-13.032290615668874</v>
      </c>
      <c r="BW141" s="4">
        <f t="shared" si="316"/>
        <v>3.5425987493177331</v>
      </c>
      <c r="BX141" s="4">
        <f t="shared" si="317"/>
        <v>-13.98940609362911</v>
      </c>
      <c r="BY141" s="4">
        <f t="shared" si="318"/>
        <v>4.9510332487879714</v>
      </c>
      <c r="BZ141" s="4">
        <f t="shared" si="319"/>
        <v>-19.551188153525406</v>
      </c>
      <c r="CA141" s="4">
        <f t="shared" si="320"/>
        <v>3.38726620517087</v>
      </c>
      <c r="CB141" s="4">
        <f t="shared" si="321"/>
        <v>-13.376011748575063</v>
      </c>
      <c r="CC141" s="4">
        <f t="shared" si="322"/>
        <v>4.0149195409073934</v>
      </c>
      <c r="CD141" s="4">
        <f t="shared" si="323"/>
        <v>-15.854558719588979</v>
      </c>
    </row>
    <row r="142" spans="1:82">
      <c r="A142">
        <v>28</v>
      </c>
      <c r="B142" s="5">
        <f t="shared" si="262"/>
        <v>-22.5</v>
      </c>
      <c r="C142" s="5">
        <f t="shared" si="263"/>
        <v>136.78</v>
      </c>
      <c r="D142" s="5">
        <f t="shared" ref="D142:S142" si="328">D359-D$433</f>
        <v>-26.879999999999995</v>
      </c>
      <c r="E142" s="5">
        <f t="shared" si="328"/>
        <v>129.21</v>
      </c>
      <c r="F142" s="5">
        <f t="shared" si="328"/>
        <v>-14.719999999999999</v>
      </c>
      <c r="G142" s="5">
        <f t="shared" si="328"/>
        <v>119.69</v>
      </c>
      <c r="H142" s="5">
        <f t="shared" si="328"/>
        <v>-26.72999999999999</v>
      </c>
      <c r="I142" s="5">
        <f t="shared" si="328"/>
        <v>132.47999999999999</v>
      </c>
      <c r="J142" s="5">
        <f t="shared" si="328"/>
        <v>-21.900000000000006</v>
      </c>
      <c r="K142" s="5">
        <f t="shared" si="328"/>
        <v>125.44999999999999</v>
      </c>
      <c r="L142" s="5">
        <f t="shared" si="328"/>
        <v>-19.47</v>
      </c>
      <c r="M142" s="5">
        <f t="shared" si="328"/>
        <v>136.57</v>
      </c>
      <c r="N142" s="5">
        <f t="shared" si="328"/>
        <v>-40.099999999999994</v>
      </c>
      <c r="O142" s="5">
        <f t="shared" si="328"/>
        <v>179.96</v>
      </c>
      <c r="P142" s="5">
        <f t="shared" si="328"/>
        <v>-30.610000000000014</v>
      </c>
      <c r="Q142" s="5">
        <f t="shared" si="328"/>
        <v>128.85</v>
      </c>
      <c r="R142" s="5">
        <f t="shared" si="328"/>
        <v>-32.639999999999986</v>
      </c>
      <c r="S142" s="5">
        <f t="shared" si="328"/>
        <v>152.02000000000001</v>
      </c>
      <c r="V142">
        <v>28</v>
      </c>
      <c r="W142" s="4">
        <f t="shared" si="266"/>
        <v>99.341367802049604</v>
      </c>
      <c r="X142" s="4">
        <f t="shared" si="267"/>
        <v>138.61824699511965</v>
      </c>
      <c r="Y142" s="4">
        <f t="shared" si="268"/>
        <v>101.75181974282856</v>
      </c>
      <c r="Z142" s="4">
        <f t="shared" si="269"/>
        <v>131.97635583694529</v>
      </c>
      <c r="AA142" s="4">
        <f t="shared" si="270"/>
        <v>97.011278270642123</v>
      </c>
      <c r="AB142" s="4">
        <f t="shared" si="271"/>
        <v>120.59176796116724</v>
      </c>
      <c r="AC142" s="4">
        <f t="shared" si="272"/>
        <v>101.40720874645054</v>
      </c>
      <c r="AD142" s="4">
        <f t="shared" si="273"/>
        <v>135.14970699191323</v>
      </c>
      <c r="AE142" s="4">
        <f t="shared" si="274"/>
        <v>99.902424432868429</v>
      </c>
      <c r="AF142" s="4">
        <f t="shared" si="275"/>
        <v>127.34721237624323</v>
      </c>
      <c r="AG142" s="4">
        <f t="shared" si="276"/>
        <v>98.113655941362978</v>
      </c>
      <c r="AH142" s="4">
        <f t="shared" si="277"/>
        <v>137.95088183842827</v>
      </c>
      <c r="AI142" s="4">
        <f t="shared" si="278"/>
        <v>102.56184014614662</v>
      </c>
      <c r="AJ142" s="4">
        <f t="shared" si="279"/>
        <v>184.37356535035059</v>
      </c>
      <c r="AK142" s="4">
        <f t="shared" si="280"/>
        <v>103.36363843180159</v>
      </c>
      <c r="AL142" s="4">
        <f t="shared" si="281"/>
        <v>132.43600190280588</v>
      </c>
      <c r="AM142" s="4">
        <f t="shared" si="282"/>
        <v>102.11792040409522</v>
      </c>
      <c r="AN142" s="4">
        <f t="shared" si="283"/>
        <v>155.48456515037111</v>
      </c>
      <c r="BL142" s="198">
        <v>7</v>
      </c>
      <c r="BM142" s="4">
        <f t="shared" si="306"/>
        <v>15.382239132941892</v>
      </c>
      <c r="BN142" s="4">
        <f t="shared" si="307"/>
        <v>-5.2807293644444675</v>
      </c>
      <c r="BO142" s="4">
        <f t="shared" si="308"/>
        <v>13.731575061050943</v>
      </c>
      <c r="BP142" s="4">
        <f t="shared" si="309"/>
        <v>-4.71405567279702</v>
      </c>
      <c r="BQ142" s="4">
        <f t="shared" si="310"/>
        <v>12.558200576482344</v>
      </c>
      <c r="BR142" s="4">
        <f t="shared" si="311"/>
        <v>-4.3112357034414766</v>
      </c>
      <c r="BS142" s="4">
        <f t="shared" si="312"/>
        <v>13.557312004092227</v>
      </c>
      <c r="BT142" s="4">
        <f t="shared" si="313"/>
        <v>-4.6542310897784782</v>
      </c>
      <c r="BU142" s="4">
        <f t="shared" si="314"/>
        <v>12.624629780291841</v>
      </c>
      <c r="BV142" s="4">
        <f t="shared" si="315"/>
        <v>-4.3340408779145632</v>
      </c>
      <c r="BW142" s="4">
        <f t="shared" si="316"/>
        <v>13.970195985410117</v>
      </c>
      <c r="BX142" s="4">
        <f t="shared" si="317"/>
        <v>-4.7959743396012451</v>
      </c>
      <c r="BY142" s="4">
        <f t="shared" si="318"/>
        <v>15.613509325208954</v>
      </c>
      <c r="BZ142" s="4">
        <f t="shared" si="319"/>
        <v>-5.3601245217340177</v>
      </c>
      <c r="CA142" s="4">
        <f t="shared" si="320"/>
        <v>13.10738730822135</v>
      </c>
      <c r="CB142" s="4">
        <f t="shared" si="321"/>
        <v>-4.4997717465879346</v>
      </c>
      <c r="CC142" s="4">
        <f t="shared" si="322"/>
        <v>15.518782730295909</v>
      </c>
      <c r="CD142" s="4">
        <f t="shared" si="323"/>
        <v>-5.3276048406246597</v>
      </c>
    </row>
    <row r="143" spans="1:82">
      <c r="A143">
        <v>29</v>
      </c>
      <c r="B143" s="5">
        <f t="shared" si="262"/>
        <v>-30.5</v>
      </c>
      <c r="C143" s="5">
        <f t="shared" si="263"/>
        <v>137.78</v>
      </c>
      <c r="D143" s="5">
        <f t="shared" ref="D143:S143" si="329">D360-D$433</f>
        <v>-34.879999999999995</v>
      </c>
      <c r="E143" s="5">
        <f t="shared" si="329"/>
        <v>130.21</v>
      </c>
      <c r="F143" s="5">
        <f t="shared" si="329"/>
        <v>-22.72</v>
      </c>
      <c r="G143" s="5">
        <f t="shared" si="329"/>
        <v>120.69</v>
      </c>
      <c r="H143" s="5">
        <f t="shared" si="329"/>
        <v>-35.72999999999999</v>
      </c>
      <c r="I143" s="5">
        <f t="shared" si="329"/>
        <v>130.47999999999999</v>
      </c>
      <c r="J143" s="5">
        <f t="shared" si="329"/>
        <v>-29.900000000000006</v>
      </c>
      <c r="K143" s="5">
        <f t="shared" si="329"/>
        <v>124.44999999999999</v>
      </c>
      <c r="L143" s="5">
        <f t="shared" si="329"/>
        <v>-27.47</v>
      </c>
      <c r="M143" s="5">
        <f t="shared" si="329"/>
        <v>136.57</v>
      </c>
      <c r="N143" s="5">
        <f t="shared" si="329"/>
        <v>-53.099999999999994</v>
      </c>
      <c r="O143" s="5">
        <f t="shared" si="329"/>
        <v>166.96</v>
      </c>
      <c r="P143" s="5">
        <f t="shared" si="329"/>
        <v>-38.610000000000014</v>
      </c>
      <c r="Q143" s="5">
        <f t="shared" si="329"/>
        <v>126.85</v>
      </c>
      <c r="R143" s="5">
        <f t="shared" si="329"/>
        <v>-42.639999999999986</v>
      </c>
      <c r="S143" s="5">
        <f t="shared" si="329"/>
        <v>150.02000000000001</v>
      </c>
      <c r="V143">
        <v>29</v>
      </c>
      <c r="W143" s="4">
        <f t="shared" si="266"/>
        <v>102.48212624933892</v>
      </c>
      <c r="X143" s="4">
        <f t="shared" si="267"/>
        <v>141.11547895252312</v>
      </c>
      <c r="Y143" s="4">
        <f t="shared" si="268"/>
        <v>104.99603223083435</v>
      </c>
      <c r="Z143" s="4">
        <f t="shared" si="269"/>
        <v>134.8008104575043</v>
      </c>
      <c r="AA143" s="4">
        <f t="shared" si="270"/>
        <v>100.66121133144036</v>
      </c>
      <c r="AB143" s="4">
        <f t="shared" si="271"/>
        <v>122.80991205924707</v>
      </c>
      <c r="AC143" s="4">
        <f t="shared" si="272"/>
        <v>105.31417998603817</v>
      </c>
      <c r="AD143" s="4">
        <f t="shared" si="273"/>
        <v>135.2836401787001</v>
      </c>
      <c r="AE143" s="4">
        <f t="shared" si="274"/>
        <v>103.50966263296253</v>
      </c>
      <c r="AF143" s="4">
        <f t="shared" si="275"/>
        <v>127.99145479288842</v>
      </c>
      <c r="AG143" s="4">
        <f t="shared" si="276"/>
        <v>101.37284875127172</v>
      </c>
      <c r="AH143" s="4">
        <f t="shared" si="277"/>
        <v>139.3052970995719</v>
      </c>
      <c r="AI143" s="4">
        <f t="shared" si="278"/>
        <v>107.64275830372553</v>
      </c>
      <c r="AJ143" s="4">
        <f t="shared" si="279"/>
        <v>175.20060388023782</v>
      </c>
      <c r="AK143" s="4">
        <f t="shared" si="280"/>
        <v>106.92895093151725</v>
      </c>
      <c r="AL143" s="4">
        <f t="shared" si="281"/>
        <v>132.59583175952403</v>
      </c>
      <c r="AM143" s="4">
        <f t="shared" si="282"/>
        <v>105.86667493440974</v>
      </c>
      <c r="AN143" s="4">
        <f t="shared" si="283"/>
        <v>155.96207872428477</v>
      </c>
      <c r="BL143" s="198">
        <v>8</v>
      </c>
      <c r="BM143" s="4">
        <f t="shared" si="306"/>
        <v>14.07062554588305</v>
      </c>
      <c r="BN143" s="4">
        <f t="shared" si="307"/>
        <v>10.951607455036674</v>
      </c>
      <c r="BO143" s="4">
        <f t="shared" si="308"/>
        <v>12.04780098441457</v>
      </c>
      <c r="BP143" s="4">
        <f t="shared" si="309"/>
        <v>9.377179902020643</v>
      </c>
      <c r="BQ143" s="4">
        <f t="shared" si="310"/>
        <v>10.923694542459264</v>
      </c>
      <c r="BR143" s="4">
        <f t="shared" si="311"/>
        <v>8.5022527390577647</v>
      </c>
      <c r="BS143" s="4">
        <f t="shared" si="312"/>
        <v>11.562879534831515</v>
      </c>
      <c r="BT143" s="4">
        <f t="shared" si="313"/>
        <v>8.9997503879565137</v>
      </c>
      <c r="BU143" s="4">
        <f t="shared" si="314"/>
        <v>10.555465720676541</v>
      </c>
      <c r="BV143" s="4">
        <f t="shared" si="315"/>
        <v>8.2156487429067191</v>
      </c>
      <c r="BW143" s="4">
        <f t="shared" si="316"/>
        <v>11.194578408133347</v>
      </c>
      <c r="BX143" s="4">
        <f t="shared" si="317"/>
        <v>8.7130901146308393</v>
      </c>
      <c r="BY143" s="4">
        <f t="shared" si="318"/>
        <v>15.859077068009617</v>
      </c>
      <c r="BZ143" s="4">
        <f t="shared" si="319"/>
        <v>12.343615149280504</v>
      </c>
      <c r="CA143" s="4">
        <f t="shared" si="320"/>
        <v>10.00251794379977</v>
      </c>
      <c r="CB143" s="4">
        <f t="shared" si="321"/>
        <v>7.7852722130401117</v>
      </c>
      <c r="CC143" s="4">
        <f t="shared" si="322"/>
        <v>13.1594753072212</v>
      </c>
      <c r="CD143" s="4">
        <f t="shared" si="323"/>
        <v>10.242430758247441</v>
      </c>
    </row>
    <row r="144" spans="1:82">
      <c r="A144">
        <v>30</v>
      </c>
      <c r="B144" s="5">
        <f t="shared" si="262"/>
        <v>-38.5</v>
      </c>
      <c r="C144" s="5">
        <f t="shared" si="263"/>
        <v>136.78</v>
      </c>
      <c r="D144" s="5">
        <f t="shared" ref="D144:S144" si="330">D361-D$433</f>
        <v>-42.879999999999995</v>
      </c>
      <c r="E144" s="5">
        <f t="shared" si="330"/>
        <v>129.21</v>
      </c>
      <c r="F144" s="5">
        <f t="shared" si="330"/>
        <v>-29.72</v>
      </c>
      <c r="G144" s="5">
        <f t="shared" si="330"/>
        <v>119.69</v>
      </c>
      <c r="H144" s="5">
        <f t="shared" si="330"/>
        <v>-43.72999999999999</v>
      </c>
      <c r="I144" s="5">
        <f t="shared" si="330"/>
        <v>128.47999999999999</v>
      </c>
      <c r="J144" s="5">
        <f t="shared" si="330"/>
        <v>-37.900000000000006</v>
      </c>
      <c r="K144" s="5">
        <f t="shared" si="330"/>
        <v>121.44999999999999</v>
      </c>
      <c r="L144" s="5">
        <f t="shared" si="330"/>
        <v>-35.47</v>
      </c>
      <c r="M144" s="5">
        <f t="shared" si="330"/>
        <v>135.57</v>
      </c>
      <c r="N144" s="5">
        <f t="shared" si="330"/>
        <v>-60.099999999999994</v>
      </c>
      <c r="O144" s="5">
        <f t="shared" si="330"/>
        <v>154.96</v>
      </c>
      <c r="P144" s="5">
        <f t="shared" si="330"/>
        <v>-47.610000000000014</v>
      </c>
      <c r="Q144" s="5">
        <f t="shared" si="330"/>
        <v>123.85</v>
      </c>
      <c r="R144" s="5">
        <f t="shared" si="330"/>
        <v>-51.639999999999986</v>
      </c>
      <c r="S144" s="5">
        <f t="shared" si="330"/>
        <v>146.02000000000001</v>
      </c>
      <c r="V144">
        <v>30</v>
      </c>
      <c r="W144" s="4">
        <f t="shared" si="266"/>
        <v>105.7205252723554</v>
      </c>
      <c r="X144" s="4">
        <f t="shared" si="267"/>
        <v>142.09510336390906</v>
      </c>
      <c r="Y144" s="4">
        <f t="shared" si="268"/>
        <v>108.35908862167484</v>
      </c>
      <c r="Z144" s="4">
        <f t="shared" si="269"/>
        <v>136.13933487423833</v>
      </c>
      <c r="AA144" s="4">
        <f t="shared" si="270"/>
        <v>103.94497234192463</v>
      </c>
      <c r="AB144" s="4">
        <f t="shared" si="271"/>
        <v>123.32467109220279</v>
      </c>
      <c r="AC144" s="4">
        <f t="shared" si="272"/>
        <v>108.79673901983918</v>
      </c>
      <c r="AD144" s="4">
        <f t="shared" si="273"/>
        <v>135.7181760119108</v>
      </c>
      <c r="AE144" s="4">
        <f t="shared" si="274"/>
        <v>107.33118907101189</v>
      </c>
      <c r="AF144" s="4">
        <f t="shared" si="275"/>
        <v>127.2262256769413</v>
      </c>
      <c r="AG144" s="4">
        <f t="shared" si="276"/>
        <v>104.66198469631283</v>
      </c>
      <c r="AH144" s="4">
        <f t="shared" si="277"/>
        <v>140.13331438312588</v>
      </c>
      <c r="AI144" s="4">
        <f t="shared" si="278"/>
        <v>111.19838567148597</v>
      </c>
      <c r="AJ144" s="4">
        <f t="shared" si="279"/>
        <v>166.20653296426107</v>
      </c>
      <c r="AK144" s="4">
        <f t="shared" si="280"/>
        <v>111.02759021525951</v>
      </c>
      <c r="AL144" s="4">
        <f t="shared" si="281"/>
        <v>132.68584928318467</v>
      </c>
      <c r="AM144" s="4">
        <f t="shared" si="282"/>
        <v>109.47615017839993</v>
      </c>
      <c r="AN144" s="4">
        <f t="shared" si="283"/>
        <v>154.88231015839091</v>
      </c>
      <c r="BL144" s="198">
        <v>9</v>
      </c>
      <c r="BM144" s="4">
        <f t="shared" si="306"/>
        <v>-1.4665713610504061</v>
      </c>
      <c r="BN144" s="4">
        <f t="shared" si="307"/>
        <v>17.698884242189116</v>
      </c>
      <c r="BO144" s="4">
        <f t="shared" si="308"/>
        <v>-1.2412837104486021</v>
      </c>
      <c r="BP144" s="4">
        <f t="shared" si="309"/>
        <v>14.98006662779072</v>
      </c>
      <c r="BQ144" s="4">
        <f t="shared" si="310"/>
        <v>-1.0866841109606324</v>
      </c>
      <c r="BR144" s="4">
        <f t="shared" si="311"/>
        <v>13.114326925041722</v>
      </c>
      <c r="BS144" s="4">
        <f t="shared" si="312"/>
        <v>-1.2356434541451922</v>
      </c>
      <c r="BT144" s="4">
        <f t="shared" si="313"/>
        <v>14.911998856892186</v>
      </c>
      <c r="BU144" s="4">
        <f t="shared" si="314"/>
        <v>-1.2256058191866002</v>
      </c>
      <c r="BV144" s="4">
        <f t="shared" si="315"/>
        <v>14.790862617691229</v>
      </c>
      <c r="BW144" s="4">
        <f t="shared" si="316"/>
        <v>-1.1696517812716576</v>
      </c>
      <c r="BX144" s="4">
        <f t="shared" si="317"/>
        <v>14.11559780191689</v>
      </c>
      <c r="BY144" s="4">
        <f t="shared" si="318"/>
        <v>-1.8828684286670843</v>
      </c>
      <c r="BZ144" s="4">
        <f t="shared" si="319"/>
        <v>22.722842711440258</v>
      </c>
      <c r="CA144" s="4">
        <f t="shared" si="320"/>
        <v>-1.1175949033980477</v>
      </c>
      <c r="CB144" s="4">
        <f t="shared" si="321"/>
        <v>13.487364713528404</v>
      </c>
      <c r="CC144" s="4">
        <f t="shared" si="322"/>
        <v>-1.4056057970513229</v>
      </c>
      <c r="CD144" s="4">
        <f t="shared" si="323"/>
        <v>16.963139300867805</v>
      </c>
    </row>
    <row r="145" spans="1:82">
      <c r="A145">
        <v>31</v>
      </c>
      <c r="B145" s="5">
        <f t="shared" si="262"/>
        <v>-46.5</v>
      </c>
      <c r="C145" s="5">
        <f t="shared" si="263"/>
        <v>136.78</v>
      </c>
      <c r="D145" s="5">
        <f t="shared" ref="D145:S145" si="331">D362-D$433</f>
        <v>-50.879999999999995</v>
      </c>
      <c r="E145" s="5">
        <f t="shared" si="331"/>
        <v>129.21</v>
      </c>
      <c r="F145" s="5">
        <f t="shared" si="331"/>
        <v>-37.72</v>
      </c>
      <c r="G145" s="5">
        <f t="shared" si="331"/>
        <v>118.69</v>
      </c>
      <c r="H145" s="5">
        <f t="shared" si="331"/>
        <v>-51.72999999999999</v>
      </c>
      <c r="I145" s="5">
        <f t="shared" si="331"/>
        <v>126.47999999999999</v>
      </c>
      <c r="J145" s="5">
        <f t="shared" si="331"/>
        <v>-44.900000000000006</v>
      </c>
      <c r="K145" s="5">
        <f t="shared" si="331"/>
        <v>118.44999999999999</v>
      </c>
      <c r="L145" s="5">
        <f t="shared" si="331"/>
        <v>-43.47</v>
      </c>
      <c r="M145" s="5">
        <f t="shared" si="331"/>
        <v>134.57</v>
      </c>
      <c r="N145" s="5">
        <f t="shared" si="331"/>
        <v>-68.099999999999994</v>
      </c>
      <c r="O145" s="5">
        <f t="shared" si="331"/>
        <v>141.96</v>
      </c>
      <c r="P145" s="5">
        <f t="shared" si="331"/>
        <v>-54.610000000000014</v>
      </c>
      <c r="Q145" s="5">
        <f t="shared" si="331"/>
        <v>119.85</v>
      </c>
      <c r="R145" s="5">
        <f t="shared" si="331"/>
        <v>-60.639999999999986</v>
      </c>
      <c r="S145" s="5">
        <f t="shared" si="331"/>
        <v>142.02000000000001</v>
      </c>
      <c r="V145">
        <v>31</v>
      </c>
      <c r="W145" s="4">
        <f t="shared" si="266"/>
        <v>108.776080682611</v>
      </c>
      <c r="X145" s="4">
        <f t="shared" si="267"/>
        <v>144.46805321592728</v>
      </c>
      <c r="Y145" s="4">
        <f t="shared" si="268"/>
        <v>111.49340770115349</v>
      </c>
      <c r="Z145" s="4">
        <f t="shared" si="269"/>
        <v>138.8668372938622</v>
      </c>
      <c r="AA145" s="4">
        <f t="shared" si="270"/>
        <v>107.63039605322415</v>
      </c>
      <c r="AB145" s="4">
        <f t="shared" si="271"/>
        <v>124.53961016479857</v>
      </c>
      <c r="AC145" s="4">
        <f t="shared" si="272"/>
        <v>112.24443735597393</v>
      </c>
      <c r="AD145" s="4">
        <f t="shared" si="273"/>
        <v>136.64985656779885</v>
      </c>
      <c r="AE145" s="4">
        <f t="shared" si="274"/>
        <v>110.7598591535137</v>
      </c>
      <c r="AF145" s="4">
        <f t="shared" si="275"/>
        <v>126.67443506880146</v>
      </c>
      <c r="AG145" s="4">
        <f t="shared" si="276"/>
        <v>107.9019563647708</v>
      </c>
      <c r="AH145" s="4">
        <f t="shared" si="277"/>
        <v>141.41685118825123</v>
      </c>
      <c r="AI145" s="4">
        <f t="shared" si="278"/>
        <v>115.62762079978964</v>
      </c>
      <c r="AJ145" s="4">
        <f t="shared" si="279"/>
        <v>157.44920323710755</v>
      </c>
      <c r="AK145" s="4">
        <f t="shared" si="280"/>
        <v>114.49651970100203</v>
      </c>
      <c r="AL145" s="4">
        <f t="shared" si="281"/>
        <v>131.70525653898557</v>
      </c>
      <c r="AM145" s="4">
        <f t="shared" si="282"/>
        <v>113.12161546376448</v>
      </c>
      <c r="AN145" s="4">
        <f t="shared" si="283"/>
        <v>154.42438278976542</v>
      </c>
      <c r="BL145" s="198">
        <v>10</v>
      </c>
      <c r="BM145" s="4">
        <f t="shared" si="306"/>
        <v>-14.970191389167343</v>
      </c>
      <c r="BN145" s="4">
        <f t="shared" si="307"/>
        <v>8.101462442928538</v>
      </c>
      <c r="BO145" s="4">
        <f t="shared" si="308"/>
        <v>-12.39489460545169</v>
      </c>
      <c r="BP145" s="4">
        <f t="shared" si="309"/>
        <v>6.7077815185975167</v>
      </c>
      <c r="BQ145" s="4">
        <f t="shared" si="310"/>
        <v>-13.480985510392982</v>
      </c>
      <c r="BR145" s="4">
        <f t="shared" si="311"/>
        <v>7.2955445235752068</v>
      </c>
      <c r="BS145" s="4">
        <f t="shared" si="312"/>
        <v>-13.414575075562162</v>
      </c>
      <c r="BT145" s="4">
        <f t="shared" si="313"/>
        <v>7.2596049935041513</v>
      </c>
      <c r="BU145" s="4">
        <f t="shared" si="314"/>
        <v>-13.417668642186301</v>
      </c>
      <c r="BV145" s="4">
        <f t="shared" si="315"/>
        <v>7.2612791480402317</v>
      </c>
      <c r="BW145" s="4">
        <f t="shared" si="316"/>
        <v>-13.490059219512368</v>
      </c>
      <c r="BX145" s="4">
        <f t="shared" si="317"/>
        <v>7.3004549693896781</v>
      </c>
      <c r="BY145" s="4">
        <f t="shared" si="318"/>
        <v>-18.825315306004949</v>
      </c>
      <c r="BZ145" s="4">
        <f t="shared" si="319"/>
        <v>10.187751175863205</v>
      </c>
      <c r="CA145" s="4">
        <f t="shared" si="320"/>
        <v>-13.490434213688559</v>
      </c>
      <c r="CB145" s="4">
        <f t="shared" si="321"/>
        <v>7.300657906089401</v>
      </c>
      <c r="CC145" s="4">
        <f t="shared" si="322"/>
        <v>-15.484566851882756</v>
      </c>
      <c r="CD145" s="4">
        <f t="shared" si="323"/>
        <v>8.3798285228550995</v>
      </c>
    </row>
    <row r="146" spans="1:82">
      <c r="A146">
        <v>32</v>
      </c>
      <c r="B146" s="5">
        <f t="shared" si="262"/>
        <v>-54.5</v>
      </c>
      <c r="C146" s="5">
        <f t="shared" si="263"/>
        <v>135.78</v>
      </c>
      <c r="D146" s="5">
        <f t="shared" ref="D146:S146" si="332">D363-D$433</f>
        <v>-58.879999999999995</v>
      </c>
      <c r="E146" s="5">
        <f t="shared" si="332"/>
        <v>128.21</v>
      </c>
      <c r="F146" s="5">
        <f t="shared" si="332"/>
        <v>-45.72</v>
      </c>
      <c r="G146" s="5">
        <f t="shared" si="332"/>
        <v>116.69</v>
      </c>
      <c r="H146" s="5">
        <f t="shared" si="332"/>
        <v>-59.72999999999999</v>
      </c>
      <c r="I146" s="5">
        <f t="shared" si="332"/>
        <v>123.47999999999999</v>
      </c>
      <c r="J146" s="5">
        <f t="shared" si="332"/>
        <v>-52.900000000000006</v>
      </c>
      <c r="K146" s="5">
        <f t="shared" si="332"/>
        <v>115.44999999999999</v>
      </c>
      <c r="L146" s="5">
        <f t="shared" si="332"/>
        <v>-51.47</v>
      </c>
      <c r="M146" s="5">
        <f t="shared" si="332"/>
        <v>131.57</v>
      </c>
      <c r="N146" s="5">
        <f t="shared" si="332"/>
        <v>-73.099999999999994</v>
      </c>
      <c r="O146" s="5">
        <f t="shared" si="332"/>
        <v>129.96</v>
      </c>
      <c r="P146" s="5">
        <f t="shared" si="332"/>
        <v>-60.610000000000014</v>
      </c>
      <c r="Q146" s="5">
        <f t="shared" si="332"/>
        <v>116.85</v>
      </c>
      <c r="R146" s="5">
        <f t="shared" si="332"/>
        <v>-69.639999999999986</v>
      </c>
      <c r="S146" s="5">
        <f t="shared" si="332"/>
        <v>139.02000000000001</v>
      </c>
      <c r="V146">
        <v>32</v>
      </c>
      <c r="W146" s="4">
        <f t="shared" si="266"/>
        <v>111.86976588588128</v>
      </c>
      <c r="X146" s="4">
        <f t="shared" si="267"/>
        <v>146.3094610748054</v>
      </c>
      <c r="Y146" s="4">
        <f t="shared" si="268"/>
        <v>114.66678980975929</v>
      </c>
      <c r="Z146" s="4">
        <f t="shared" si="269"/>
        <v>141.08387044591598</v>
      </c>
      <c r="AA146" s="4">
        <f t="shared" si="270"/>
        <v>111.39561113891796</v>
      </c>
      <c r="AB146" s="4">
        <f t="shared" si="271"/>
        <v>125.32707010059718</v>
      </c>
      <c r="AC146" s="4">
        <f t="shared" si="272"/>
        <v>115.81407839047354</v>
      </c>
      <c r="AD146" s="4">
        <f t="shared" si="273"/>
        <v>137.16771959903684</v>
      </c>
      <c r="AE146" s="4">
        <f t="shared" si="274"/>
        <v>114.61758348072122</v>
      </c>
      <c r="AF146" s="4">
        <f t="shared" si="275"/>
        <v>126.99256868021844</v>
      </c>
      <c r="AG146" s="4">
        <f t="shared" si="276"/>
        <v>111.36536779445888</v>
      </c>
      <c r="AH146" s="4">
        <f t="shared" si="277"/>
        <v>141.27924759142795</v>
      </c>
      <c r="AI146" s="4">
        <f t="shared" si="278"/>
        <v>119.35691627078192</v>
      </c>
      <c r="AJ146" s="4">
        <f t="shared" si="279"/>
        <v>149.10805343776707</v>
      </c>
      <c r="AK146" s="4">
        <f t="shared" si="280"/>
        <v>117.41573296889798</v>
      </c>
      <c r="AL146" s="4">
        <f t="shared" si="281"/>
        <v>131.63394167159169</v>
      </c>
      <c r="AM146" s="4">
        <f t="shared" si="282"/>
        <v>116.60789775984516</v>
      </c>
      <c r="AN146" s="4">
        <f t="shared" si="283"/>
        <v>155.48726635966045</v>
      </c>
      <c r="BL146" s="198">
        <v>11</v>
      </c>
      <c r="BM146" s="4">
        <f t="shared" si="306"/>
        <v>-16.139329365223322</v>
      </c>
      <c r="BN146" s="4">
        <f t="shared" si="307"/>
        <v>-8.7341682752972538</v>
      </c>
      <c r="BO146" s="4">
        <f t="shared" si="308"/>
        <v>-13.213447204380953</v>
      </c>
      <c r="BP146" s="4">
        <f t="shared" si="309"/>
        <v>-7.1507600327247181</v>
      </c>
      <c r="BQ146" s="4">
        <f t="shared" si="310"/>
        <v>-14.008129597285748</v>
      </c>
      <c r="BR146" s="4">
        <f t="shared" si="311"/>
        <v>-7.580820637349496</v>
      </c>
      <c r="BS146" s="4">
        <f t="shared" si="312"/>
        <v>-13.445387821672035</v>
      </c>
      <c r="BT146" s="4">
        <f t="shared" si="313"/>
        <v>-7.2762800178154121</v>
      </c>
      <c r="BU146" s="4">
        <f t="shared" si="314"/>
        <v>-12.974734129643027</v>
      </c>
      <c r="BV146" s="4">
        <f t="shared" si="315"/>
        <v>-7.0215749769461739</v>
      </c>
      <c r="BW146" s="4">
        <f t="shared" si="316"/>
        <v>-13.142574533539728</v>
      </c>
      <c r="BX146" s="4">
        <f t="shared" si="317"/>
        <v>-7.1124056612859112</v>
      </c>
      <c r="BY146" s="4">
        <f t="shared" si="318"/>
        <v>-18.37264685464563</v>
      </c>
      <c r="BZ146" s="4">
        <f t="shared" si="319"/>
        <v>-9.9427792605102034</v>
      </c>
      <c r="CA146" s="4">
        <f t="shared" si="320"/>
        <v>-14.308939532981615</v>
      </c>
      <c r="CB146" s="4">
        <f t="shared" si="321"/>
        <v>-7.743610833756934</v>
      </c>
      <c r="CC146" s="4">
        <f t="shared" si="322"/>
        <v>-15.622717488112816</v>
      </c>
      <c r="CD146" s="4">
        <f t="shared" si="323"/>
        <v>-8.4545919084239767</v>
      </c>
    </row>
    <row r="147" spans="1:82">
      <c r="A147">
        <v>33</v>
      </c>
      <c r="B147" s="5">
        <f t="shared" ref="B147:B178" si="333">D364-B$325</f>
        <v>-63.5</v>
      </c>
      <c r="C147" s="5">
        <f t="shared" ref="C147:C178" si="334">E364-C$325</f>
        <v>132.78</v>
      </c>
      <c r="D147" s="5">
        <f t="shared" ref="D147:S147" si="335">D364-D$433</f>
        <v>-67.88</v>
      </c>
      <c r="E147" s="5">
        <f t="shared" si="335"/>
        <v>125.21000000000001</v>
      </c>
      <c r="F147" s="5">
        <f t="shared" si="335"/>
        <v>-52.72</v>
      </c>
      <c r="G147" s="5">
        <f t="shared" si="335"/>
        <v>115.69</v>
      </c>
      <c r="H147" s="5">
        <f t="shared" si="335"/>
        <v>-67.72999999999999</v>
      </c>
      <c r="I147" s="5">
        <f t="shared" si="335"/>
        <v>119.47999999999999</v>
      </c>
      <c r="J147" s="5">
        <f t="shared" si="335"/>
        <v>-60.900000000000006</v>
      </c>
      <c r="K147" s="5">
        <f t="shared" si="335"/>
        <v>111.44999999999999</v>
      </c>
      <c r="L147" s="5">
        <f t="shared" si="335"/>
        <v>-59.47</v>
      </c>
      <c r="M147" s="5">
        <f t="shared" si="335"/>
        <v>126.57</v>
      </c>
      <c r="N147" s="5">
        <f t="shared" si="335"/>
        <v>-86.1</v>
      </c>
      <c r="O147" s="5">
        <f t="shared" si="335"/>
        <v>133.96</v>
      </c>
      <c r="P147" s="5">
        <f t="shared" si="335"/>
        <v>-65.610000000000014</v>
      </c>
      <c r="Q147" s="5">
        <f t="shared" si="335"/>
        <v>111.85</v>
      </c>
      <c r="R147" s="5">
        <f t="shared" si="335"/>
        <v>-79.639999999999986</v>
      </c>
      <c r="S147" s="5">
        <f t="shared" si="335"/>
        <v>134.02000000000001</v>
      </c>
      <c r="V147">
        <v>33</v>
      </c>
      <c r="W147" s="4">
        <f t="shared" si="266"/>
        <v>115.55874365666025</v>
      </c>
      <c r="X147" s="4">
        <f t="shared" si="267"/>
        <v>147.18280606103417</v>
      </c>
      <c r="Y147" s="4">
        <f t="shared" si="268"/>
        <v>118.46341519410238</v>
      </c>
      <c r="Z147" s="4">
        <f t="shared" si="269"/>
        <v>142.42625635745679</v>
      </c>
      <c r="AA147" s="4">
        <f t="shared" si="270"/>
        <v>114.49878183317468</v>
      </c>
      <c r="AB147" s="4">
        <f t="shared" si="271"/>
        <v>127.13604720927893</v>
      </c>
      <c r="AC147" s="4">
        <f t="shared" si="272"/>
        <v>119.54773508420574</v>
      </c>
      <c r="AD147" s="4">
        <f t="shared" si="273"/>
        <v>137.34199394212973</v>
      </c>
      <c r="AE147" s="4">
        <f t="shared" si="274"/>
        <v>118.65366507167964</v>
      </c>
      <c r="AF147" s="4">
        <f t="shared" si="275"/>
        <v>127.00359246887467</v>
      </c>
      <c r="AG147" s="4">
        <f t="shared" si="276"/>
        <v>115.16688727061373</v>
      </c>
      <c r="AH147" s="4">
        <f t="shared" si="277"/>
        <v>139.84507785403102</v>
      </c>
      <c r="AI147" s="4">
        <f t="shared" si="278"/>
        <v>122.73003788607203</v>
      </c>
      <c r="AJ147" s="4">
        <f t="shared" si="279"/>
        <v>159.24349782644188</v>
      </c>
      <c r="AK147" s="4">
        <f t="shared" si="280"/>
        <v>120.39542480437221</v>
      </c>
      <c r="AL147" s="4">
        <f t="shared" si="281"/>
        <v>129.67302957824344</v>
      </c>
      <c r="AM147" s="4">
        <f t="shared" si="282"/>
        <v>120.72046113741216</v>
      </c>
      <c r="AN147" s="4">
        <f t="shared" si="283"/>
        <v>155.89704936271244</v>
      </c>
      <c r="BL147" s="198">
        <v>12</v>
      </c>
      <c r="BM147" s="4">
        <f t="shared" si="306"/>
        <v>-1.4841850446150138</v>
      </c>
      <c r="BN147" s="4">
        <f t="shared" si="307"/>
        <v>-17.911449791163744</v>
      </c>
      <c r="BO147" s="4">
        <f t="shared" si="308"/>
        <v>-1.2308958301754547</v>
      </c>
      <c r="BP147" s="4">
        <f t="shared" si="309"/>
        <v>-14.854703556226257</v>
      </c>
      <c r="BQ147" s="4">
        <f t="shared" si="310"/>
        <v>-1.2759037249021625</v>
      </c>
      <c r="BR147" s="4">
        <f t="shared" si="311"/>
        <v>-15.397868068985865</v>
      </c>
      <c r="BS147" s="4">
        <f t="shared" si="312"/>
        <v>-1.2405595560526177</v>
      </c>
      <c r="BT147" s="4">
        <f t="shared" si="313"/>
        <v>-14.971327383876583</v>
      </c>
      <c r="BU147" s="4">
        <f t="shared" si="314"/>
        <v>-1.2182462383899895</v>
      </c>
      <c r="BV147" s="4">
        <f t="shared" si="315"/>
        <v>-14.702045685857508</v>
      </c>
      <c r="BW147" s="4">
        <f t="shared" si="316"/>
        <v>-1.1563016303058706</v>
      </c>
      <c r="BX147" s="4">
        <f t="shared" si="317"/>
        <v>-13.954485439540772</v>
      </c>
      <c r="BY147" s="4">
        <f t="shared" si="318"/>
        <v>-1.9707789894282943</v>
      </c>
      <c r="BZ147" s="4">
        <f t="shared" si="319"/>
        <v>-23.783765404927479</v>
      </c>
      <c r="CA147" s="4">
        <f t="shared" si="320"/>
        <v>-1.1929245343471608</v>
      </c>
      <c r="CB147" s="4">
        <f t="shared" si="321"/>
        <v>-14.396458163442146</v>
      </c>
      <c r="CC147" s="4">
        <f t="shared" si="322"/>
        <v>-1.4698196233656566</v>
      </c>
      <c r="CD147" s="4">
        <f t="shared" si="323"/>
        <v>-17.738084938600146</v>
      </c>
    </row>
    <row r="148" spans="1:82">
      <c r="A148">
        <v>34</v>
      </c>
      <c r="B148" s="5">
        <f t="shared" si="333"/>
        <v>-71.5</v>
      </c>
      <c r="C148" s="5">
        <f t="shared" si="334"/>
        <v>129.78</v>
      </c>
      <c r="D148" s="5">
        <f t="shared" ref="D148:S148" si="336">D365-D$433</f>
        <v>-75.88</v>
      </c>
      <c r="E148" s="5">
        <f t="shared" si="336"/>
        <v>122.21000000000001</v>
      </c>
      <c r="F148" s="5">
        <f t="shared" si="336"/>
        <v>-59.72</v>
      </c>
      <c r="G148" s="5">
        <f t="shared" si="336"/>
        <v>113.69</v>
      </c>
      <c r="H148" s="5">
        <f t="shared" si="336"/>
        <v>-75.72999999999999</v>
      </c>
      <c r="I148" s="5">
        <f t="shared" si="336"/>
        <v>116.47999999999999</v>
      </c>
      <c r="J148" s="5">
        <f t="shared" si="336"/>
        <v>-68.900000000000006</v>
      </c>
      <c r="K148" s="5">
        <f t="shared" si="336"/>
        <v>106.44999999999999</v>
      </c>
      <c r="L148" s="5">
        <f t="shared" si="336"/>
        <v>-67.47</v>
      </c>
      <c r="M148" s="5">
        <f t="shared" si="336"/>
        <v>121.57</v>
      </c>
      <c r="N148" s="5">
        <f t="shared" si="336"/>
        <v>-99.1</v>
      </c>
      <c r="O148" s="5">
        <f t="shared" si="336"/>
        <v>134.96</v>
      </c>
      <c r="P148" s="5">
        <f t="shared" si="336"/>
        <v>-72.610000000000014</v>
      </c>
      <c r="Q148" s="5">
        <f t="shared" si="336"/>
        <v>105.85</v>
      </c>
      <c r="R148" s="5">
        <f t="shared" si="336"/>
        <v>-88.639999999999986</v>
      </c>
      <c r="S148" s="5">
        <f t="shared" si="336"/>
        <v>129.02000000000001</v>
      </c>
      <c r="V148">
        <v>34</v>
      </c>
      <c r="W148" s="4">
        <f t="shared" si="266"/>
        <v>118.85179068651654</v>
      </c>
      <c r="X148" s="4">
        <f t="shared" si="267"/>
        <v>148.1725291678589</v>
      </c>
      <c r="Y148" s="4">
        <f t="shared" si="268"/>
        <v>121.83608190885067</v>
      </c>
      <c r="Z148" s="4">
        <f t="shared" si="269"/>
        <v>143.85082029658366</v>
      </c>
      <c r="AA148" s="4">
        <f t="shared" si="270"/>
        <v>117.71240991461765</v>
      </c>
      <c r="AB148" s="4">
        <f t="shared" si="271"/>
        <v>128.42077129498952</v>
      </c>
      <c r="AC148" s="4">
        <f t="shared" si="272"/>
        <v>123.03009143038773</v>
      </c>
      <c r="AD148" s="4">
        <f t="shared" si="273"/>
        <v>138.93388103698823</v>
      </c>
      <c r="AE148" s="4">
        <f t="shared" si="274"/>
        <v>122.91305329579674</v>
      </c>
      <c r="AF148" s="4">
        <f t="shared" si="275"/>
        <v>126.80225747201821</v>
      </c>
      <c r="AG148" s="4">
        <f t="shared" si="276"/>
        <v>119.02978825737708</v>
      </c>
      <c r="AH148" s="4">
        <f t="shared" si="277"/>
        <v>139.03764166584529</v>
      </c>
      <c r="AI148" s="4">
        <f t="shared" si="278"/>
        <v>126.28952686824577</v>
      </c>
      <c r="AJ148" s="4">
        <f t="shared" si="279"/>
        <v>167.43658978849277</v>
      </c>
      <c r="AK148" s="4">
        <f t="shared" si="280"/>
        <v>124.44898143163411</v>
      </c>
      <c r="AL148" s="4">
        <f t="shared" si="281"/>
        <v>128.36056481645755</v>
      </c>
      <c r="AM148" s="4">
        <f t="shared" si="282"/>
        <v>124.49004874902047</v>
      </c>
      <c r="AN148" s="4">
        <f t="shared" si="283"/>
        <v>156.53501205800575</v>
      </c>
      <c r="BL148" s="198">
        <v>13</v>
      </c>
      <c r="BM148" s="4">
        <f t="shared" si="306"/>
        <v>12.60422868395192</v>
      </c>
      <c r="BN148" s="4">
        <f t="shared" si="307"/>
        <v>-9.8102649644143352</v>
      </c>
      <c r="BO148" s="4">
        <f t="shared" si="308"/>
        <v>10.651009787339289</v>
      </c>
      <c r="BP148" s="4">
        <f t="shared" si="309"/>
        <v>-8.2900136749666888</v>
      </c>
      <c r="BQ148" s="4">
        <f t="shared" si="310"/>
        <v>11.452162973370893</v>
      </c>
      <c r="BR148" s="4">
        <f t="shared" si="311"/>
        <v>-8.913576229180082</v>
      </c>
      <c r="BS148" s="4">
        <f t="shared" si="312"/>
        <v>11.230366441465574</v>
      </c>
      <c r="BT148" s="4">
        <f t="shared" si="313"/>
        <v>-8.7409450590593938</v>
      </c>
      <c r="BU148" s="4">
        <f t="shared" si="314"/>
        <v>11.338227818327534</v>
      </c>
      <c r="BV148" s="4">
        <f t="shared" si="315"/>
        <v>-8.8248969384623468</v>
      </c>
      <c r="BW148" s="4">
        <f t="shared" si="316"/>
        <v>11.994854360651702</v>
      </c>
      <c r="BX148" s="4">
        <f t="shared" si="317"/>
        <v>-9.3359698905953916</v>
      </c>
      <c r="BY148" s="4">
        <f t="shared" si="318"/>
        <v>15.944060454969284</v>
      </c>
      <c r="BZ148" s="4">
        <f t="shared" si="319"/>
        <v>-12.40976037439261</v>
      </c>
      <c r="CA148" s="4">
        <f t="shared" si="320"/>
        <v>10.719654884134492</v>
      </c>
      <c r="CB148" s="4">
        <f t="shared" si="321"/>
        <v>-8.343442298403696</v>
      </c>
      <c r="CC148" s="4">
        <f t="shared" si="322"/>
        <v>13.659532066724797</v>
      </c>
      <c r="CD148" s="4">
        <f t="shared" si="323"/>
        <v>-10.631640556879281</v>
      </c>
    </row>
    <row r="149" spans="1:82">
      <c r="A149">
        <v>35</v>
      </c>
      <c r="B149" s="5">
        <f t="shared" si="333"/>
        <v>-79.5</v>
      </c>
      <c r="C149" s="5">
        <f t="shared" si="334"/>
        <v>124.78</v>
      </c>
      <c r="D149" s="5">
        <f t="shared" ref="D149:S149" si="337">D366-D$433</f>
        <v>-83.88</v>
      </c>
      <c r="E149" s="5">
        <f t="shared" si="337"/>
        <v>117.21000000000001</v>
      </c>
      <c r="F149" s="5">
        <f t="shared" si="337"/>
        <v>-64.72</v>
      </c>
      <c r="G149" s="5">
        <f t="shared" si="337"/>
        <v>108.69</v>
      </c>
      <c r="H149" s="5">
        <f t="shared" si="337"/>
        <v>-83.72999999999999</v>
      </c>
      <c r="I149" s="5">
        <f t="shared" si="337"/>
        <v>111.47999999999999</v>
      </c>
      <c r="J149" s="5">
        <f t="shared" si="337"/>
        <v>-76.900000000000006</v>
      </c>
      <c r="K149" s="5">
        <f t="shared" si="337"/>
        <v>99.449999999999989</v>
      </c>
      <c r="L149" s="5">
        <f t="shared" si="337"/>
        <v>-75.47</v>
      </c>
      <c r="M149" s="5">
        <f t="shared" si="337"/>
        <v>115.57</v>
      </c>
      <c r="N149" s="5">
        <f t="shared" si="337"/>
        <v>-113.1</v>
      </c>
      <c r="O149" s="5">
        <f t="shared" si="337"/>
        <v>136.96</v>
      </c>
      <c r="P149" s="5">
        <f t="shared" si="337"/>
        <v>-77.610000000000014</v>
      </c>
      <c r="Q149" s="5">
        <f t="shared" si="337"/>
        <v>97.85</v>
      </c>
      <c r="R149" s="5">
        <f t="shared" si="337"/>
        <v>-97.639999999999986</v>
      </c>
      <c r="S149" s="5">
        <f t="shared" si="337"/>
        <v>123.02000000000001</v>
      </c>
      <c r="V149">
        <v>35</v>
      </c>
      <c r="W149" s="4">
        <f t="shared" si="266"/>
        <v>122.50208142189571</v>
      </c>
      <c r="X149" s="4">
        <f t="shared" si="267"/>
        <v>147.95370356973157</v>
      </c>
      <c r="Y149" s="4">
        <f t="shared" si="268"/>
        <v>125.58897211982212</v>
      </c>
      <c r="Z149" s="4">
        <f t="shared" si="269"/>
        <v>144.13201760885747</v>
      </c>
      <c r="AA149" s="4">
        <f t="shared" si="270"/>
        <v>120.7718935605552</v>
      </c>
      <c r="AB149" s="4">
        <f t="shared" si="271"/>
        <v>126.49978063222085</v>
      </c>
      <c r="AC149" s="4">
        <f t="shared" si="272"/>
        <v>126.90934905210695</v>
      </c>
      <c r="AD149" s="4">
        <f t="shared" si="273"/>
        <v>139.42203305073411</v>
      </c>
      <c r="AE149" s="4">
        <f t="shared" si="274"/>
        <v>127.7130920757709</v>
      </c>
      <c r="AF149" s="4">
        <f t="shared" si="275"/>
        <v>125.71361302579764</v>
      </c>
      <c r="AG149" s="4">
        <f t="shared" si="276"/>
        <v>123.14550633505621</v>
      </c>
      <c r="AH149" s="4">
        <f t="shared" si="277"/>
        <v>138.02951061276715</v>
      </c>
      <c r="AI149" s="4">
        <f t="shared" si="278"/>
        <v>129.54950412006934</v>
      </c>
      <c r="AJ149" s="4">
        <f t="shared" si="279"/>
        <v>177.62221595284751</v>
      </c>
      <c r="AK149" s="4">
        <f t="shared" si="280"/>
        <v>128.41979057398112</v>
      </c>
      <c r="AL149" s="4">
        <f t="shared" si="281"/>
        <v>124.89169147705543</v>
      </c>
      <c r="AM149" s="4">
        <f t="shared" si="282"/>
        <v>128.43875290588778</v>
      </c>
      <c r="AN149" s="4">
        <f t="shared" si="283"/>
        <v>157.05887431151416</v>
      </c>
      <c r="BL149" s="198">
        <v>14</v>
      </c>
      <c r="BM149" s="4">
        <f t="shared" si="306"/>
        <v>14.382615121692423</v>
      </c>
      <c r="BN149" s="4">
        <f t="shared" si="307"/>
        <v>4.9375580079208747</v>
      </c>
      <c r="BO149" s="4">
        <f t="shared" si="308"/>
        <v>12.319562631923397</v>
      </c>
      <c r="BP149" s="4">
        <f t="shared" si="309"/>
        <v>4.2293111935945591</v>
      </c>
      <c r="BQ149" s="4">
        <f t="shared" si="310"/>
        <v>13.165010963557325</v>
      </c>
      <c r="BR149" s="4">
        <f t="shared" si="311"/>
        <v>4.5195539724509839</v>
      </c>
      <c r="BS149" s="4">
        <f t="shared" si="312"/>
        <v>12.100813198971231</v>
      </c>
      <c r="BT149" s="4">
        <f t="shared" si="313"/>
        <v>4.1542144184071255</v>
      </c>
      <c r="BU149" s="4">
        <f t="shared" si="314"/>
        <v>12.467322572985079</v>
      </c>
      <c r="BV149" s="4">
        <f t="shared" si="315"/>
        <v>4.2800372454332578</v>
      </c>
      <c r="BW149" s="4">
        <f t="shared" si="316"/>
        <v>13.902546516599516</v>
      </c>
      <c r="BX149" s="4">
        <f t="shared" si="317"/>
        <v>4.7727502476233186</v>
      </c>
      <c r="BY149" s="4">
        <f t="shared" si="318"/>
        <v>19.329007900972051</v>
      </c>
      <c r="BZ149" s="4">
        <f t="shared" si="319"/>
        <v>6.6356567939210818</v>
      </c>
      <c r="CA149" s="4">
        <f t="shared" si="320"/>
        <v>13.968001427940537</v>
      </c>
      <c r="CB149" s="4">
        <f t="shared" si="321"/>
        <v>4.7952209470694971</v>
      </c>
      <c r="CC149" s="4">
        <f t="shared" si="322"/>
        <v>16.114533579792411</v>
      </c>
      <c r="CD149" s="4">
        <f t="shared" si="323"/>
        <v>5.5321263655876205</v>
      </c>
    </row>
    <row r="150" spans="1:82">
      <c r="A150">
        <v>36</v>
      </c>
      <c r="B150" s="5">
        <f t="shared" si="333"/>
        <v>-87.5</v>
      </c>
      <c r="C150" s="5">
        <f t="shared" si="334"/>
        <v>119.78</v>
      </c>
      <c r="D150" s="5">
        <f t="shared" ref="D150:S150" si="338">D367-D$433</f>
        <v>-91.88</v>
      </c>
      <c r="E150" s="5">
        <f t="shared" si="338"/>
        <v>112.21000000000001</v>
      </c>
      <c r="F150" s="5">
        <f t="shared" si="338"/>
        <v>-72.72</v>
      </c>
      <c r="G150" s="5">
        <f t="shared" si="338"/>
        <v>107.69</v>
      </c>
      <c r="H150" s="5">
        <f t="shared" si="338"/>
        <v>-91.72999999999999</v>
      </c>
      <c r="I150" s="5">
        <f t="shared" si="338"/>
        <v>104.47999999999999</v>
      </c>
      <c r="J150" s="5">
        <f t="shared" si="338"/>
        <v>-83.9</v>
      </c>
      <c r="K150" s="5">
        <f t="shared" si="338"/>
        <v>95.449999999999989</v>
      </c>
      <c r="L150" s="5">
        <f t="shared" si="338"/>
        <v>-83.47</v>
      </c>
      <c r="M150" s="5">
        <f t="shared" si="338"/>
        <v>108.57</v>
      </c>
      <c r="N150" s="5">
        <f t="shared" si="338"/>
        <v>-127.1</v>
      </c>
      <c r="O150" s="5">
        <f t="shared" si="338"/>
        <v>136.96</v>
      </c>
      <c r="P150" s="5">
        <f t="shared" si="338"/>
        <v>-83.610000000000014</v>
      </c>
      <c r="Q150" s="5">
        <f t="shared" si="338"/>
        <v>88.85</v>
      </c>
      <c r="R150" s="5">
        <f t="shared" si="338"/>
        <v>-107.63999999999999</v>
      </c>
      <c r="S150" s="5">
        <f t="shared" si="338"/>
        <v>115.02000000000001</v>
      </c>
      <c r="V150">
        <v>36</v>
      </c>
      <c r="W150" s="4">
        <f t="shared" si="266"/>
        <v>126.14834983114744</v>
      </c>
      <c r="X150" s="4">
        <f t="shared" si="267"/>
        <v>148.33576237711526</v>
      </c>
      <c r="Y150" s="4">
        <f t="shared" si="268"/>
        <v>129.31136640296845</v>
      </c>
      <c r="Z150" s="4">
        <f t="shared" si="269"/>
        <v>145.0276473642181</v>
      </c>
      <c r="AA150" s="4">
        <f t="shared" si="270"/>
        <v>124.03003977353896</v>
      </c>
      <c r="AB150" s="4">
        <f t="shared" si="271"/>
        <v>129.94358198849221</v>
      </c>
      <c r="AC150" s="4">
        <f t="shared" si="272"/>
        <v>131.28206738962058</v>
      </c>
      <c r="AD150" s="4">
        <f t="shared" si="273"/>
        <v>139.03403648028061</v>
      </c>
      <c r="AE150" s="4">
        <f t="shared" si="274"/>
        <v>131.31528472643623</v>
      </c>
      <c r="AF150" s="4">
        <f t="shared" si="275"/>
        <v>127.08230600677656</v>
      </c>
      <c r="AG150" s="4">
        <f t="shared" si="276"/>
        <v>127.55354178234126</v>
      </c>
      <c r="AH150" s="4">
        <f t="shared" si="277"/>
        <v>136.94774842982997</v>
      </c>
      <c r="AI150" s="4">
        <f t="shared" si="278"/>
        <v>132.86156916441971</v>
      </c>
      <c r="AJ150" s="4">
        <f t="shared" si="279"/>
        <v>186.84873989406512</v>
      </c>
      <c r="AK150" s="4">
        <f t="shared" si="280"/>
        <v>133.25966863521612</v>
      </c>
      <c r="AL150" s="4">
        <f t="shared" si="281"/>
        <v>122.00391223235425</v>
      </c>
      <c r="AM150" s="4">
        <f t="shared" si="282"/>
        <v>133.10164325088414</v>
      </c>
      <c r="AN150" s="4">
        <f t="shared" si="283"/>
        <v>157.53085412070868</v>
      </c>
      <c r="BL150" s="198">
        <v>15</v>
      </c>
      <c r="BM150" s="4">
        <f t="shared" si="306"/>
        <v>3.5589338369767649</v>
      </c>
      <c r="BN150" s="4">
        <f t="shared" si="307"/>
        <v>14.053911896006934</v>
      </c>
      <c r="BO150" s="4">
        <f t="shared" si="308"/>
        <v>2.8446016534888492</v>
      </c>
      <c r="BP150" s="4">
        <f t="shared" si="309"/>
        <v>11.233077895971274</v>
      </c>
      <c r="BQ150" s="4">
        <f t="shared" si="310"/>
        <v>2.9456340641914451</v>
      </c>
      <c r="BR150" s="4">
        <f t="shared" si="311"/>
        <v>11.632045863260503</v>
      </c>
      <c r="BS150" s="4">
        <f t="shared" si="312"/>
        <v>2.7306729408781387</v>
      </c>
      <c r="BT150" s="4">
        <f t="shared" si="313"/>
        <v>10.783183584135301</v>
      </c>
      <c r="BU150" s="4">
        <f t="shared" si="314"/>
        <v>2.6768785403847324</v>
      </c>
      <c r="BV150" s="4">
        <f t="shared" si="315"/>
        <v>10.570754300629693</v>
      </c>
      <c r="BW150" s="4">
        <f t="shared" si="316"/>
        <v>3.0815116125057775</v>
      </c>
      <c r="BX150" s="4">
        <f t="shared" si="317"/>
        <v>12.168614167176269</v>
      </c>
      <c r="BY150" s="4">
        <f t="shared" si="318"/>
        <v>4.846888097953987</v>
      </c>
      <c r="BZ150" s="4">
        <f t="shared" si="319"/>
        <v>19.139928253432902</v>
      </c>
      <c r="CA150" s="4">
        <f t="shared" si="320"/>
        <v>3.2471959386279168</v>
      </c>
      <c r="CB150" s="4">
        <f t="shared" si="321"/>
        <v>12.822886774797388</v>
      </c>
      <c r="CC150" s="4">
        <f t="shared" si="322"/>
        <v>4.0604973719029083</v>
      </c>
      <c r="CD150" s="4">
        <f t="shared" si="323"/>
        <v>16.034541503914937</v>
      </c>
    </row>
    <row r="151" spans="1:82">
      <c r="A151">
        <v>37</v>
      </c>
      <c r="B151" s="5">
        <f t="shared" si="333"/>
        <v>-95.5</v>
      </c>
      <c r="C151" s="5">
        <f t="shared" si="334"/>
        <v>113.78</v>
      </c>
      <c r="D151" s="5">
        <f t="shared" ref="D151:S151" si="339">D368-D$433</f>
        <v>-99.88</v>
      </c>
      <c r="E151" s="5">
        <f t="shared" si="339"/>
        <v>106.21000000000001</v>
      </c>
      <c r="F151" s="5">
        <f t="shared" si="339"/>
        <v>-81.72</v>
      </c>
      <c r="G151" s="5">
        <f t="shared" si="339"/>
        <v>101.69</v>
      </c>
      <c r="H151" s="5">
        <f t="shared" si="339"/>
        <v>-99.72999999999999</v>
      </c>
      <c r="I151" s="5">
        <f t="shared" si="339"/>
        <v>98.47999999999999</v>
      </c>
      <c r="J151" s="5">
        <f t="shared" si="339"/>
        <v>-91.9</v>
      </c>
      <c r="K151" s="5">
        <f t="shared" si="339"/>
        <v>92.449999999999989</v>
      </c>
      <c r="L151" s="5">
        <f t="shared" si="339"/>
        <v>-89.47</v>
      </c>
      <c r="M151" s="5">
        <f t="shared" si="339"/>
        <v>101.57</v>
      </c>
      <c r="N151" s="5">
        <f t="shared" si="339"/>
        <v>-140.1</v>
      </c>
      <c r="O151" s="5">
        <f t="shared" si="339"/>
        <v>133.96</v>
      </c>
      <c r="P151" s="5">
        <f t="shared" si="339"/>
        <v>-87.610000000000014</v>
      </c>
      <c r="Q151" s="5">
        <f t="shared" si="339"/>
        <v>80.849999999999994</v>
      </c>
      <c r="R151" s="5">
        <f t="shared" si="339"/>
        <v>-116.63999999999999</v>
      </c>
      <c r="S151" s="5">
        <f t="shared" si="339"/>
        <v>107.02000000000001</v>
      </c>
      <c r="V151">
        <v>37</v>
      </c>
      <c r="W151" s="4">
        <f t="shared" si="266"/>
        <v>130.00804977496401</v>
      </c>
      <c r="X151" s="4">
        <f t="shared" si="267"/>
        <v>148.54675492921413</v>
      </c>
      <c r="Y151" s="4">
        <f t="shared" si="268"/>
        <v>133.24072833255454</v>
      </c>
      <c r="Z151" s="4">
        <f t="shared" si="269"/>
        <v>145.79635969392376</v>
      </c>
      <c r="AA151" s="4">
        <f t="shared" si="270"/>
        <v>128.78601473990881</v>
      </c>
      <c r="AB151" s="4">
        <f t="shared" si="271"/>
        <v>130.4569450048559</v>
      </c>
      <c r="AC151" s="4">
        <f t="shared" si="272"/>
        <v>135.36132775816606</v>
      </c>
      <c r="AD151" s="4">
        <f t="shared" si="273"/>
        <v>140.15842215150681</v>
      </c>
      <c r="AE151" s="4">
        <f t="shared" si="274"/>
        <v>134.8290611053186</v>
      </c>
      <c r="AF151" s="4">
        <f t="shared" si="275"/>
        <v>130.3557152563707</v>
      </c>
      <c r="AG151" s="4">
        <f t="shared" si="276"/>
        <v>131.37586843086817</v>
      </c>
      <c r="AH151" s="4">
        <f t="shared" si="277"/>
        <v>135.35636593821511</v>
      </c>
      <c r="AI151" s="4">
        <f t="shared" si="278"/>
        <v>136.28343152819681</v>
      </c>
      <c r="AJ151" s="4">
        <f t="shared" si="279"/>
        <v>193.83831303434312</v>
      </c>
      <c r="AK151" s="4">
        <f t="shared" si="280"/>
        <v>137.29794475428932</v>
      </c>
      <c r="AL151" s="4">
        <f t="shared" si="281"/>
        <v>119.2150770666194</v>
      </c>
      <c r="AM151" s="4">
        <f t="shared" si="282"/>
        <v>137.46287166527759</v>
      </c>
      <c r="AN151" s="4">
        <f t="shared" si="283"/>
        <v>158.29772582068259</v>
      </c>
      <c r="BL151" s="198">
        <v>16</v>
      </c>
      <c r="BM151" s="4">
        <f t="shared" si="306"/>
        <v>-8.8577568929794044</v>
      </c>
      <c r="BN151" s="4">
        <f t="shared" si="307"/>
        <v>9.6220889717284983</v>
      </c>
      <c r="BO151" s="4">
        <f t="shared" si="308"/>
        <v>-7.7041703999241946</v>
      </c>
      <c r="BP151" s="4">
        <f t="shared" si="309"/>
        <v>8.3689599903315042</v>
      </c>
      <c r="BQ151" s="4">
        <f t="shared" si="310"/>
        <v>-7.3524456133541438</v>
      </c>
      <c r="BR151" s="4">
        <f t="shared" si="311"/>
        <v>7.9868850213716271</v>
      </c>
      <c r="BS151" s="4">
        <f t="shared" si="312"/>
        <v>-6.4593395622626479</v>
      </c>
      <c r="BT151" s="4">
        <f t="shared" si="313"/>
        <v>7.016713228600632</v>
      </c>
      <c r="BU151" s="4">
        <f t="shared" si="314"/>
        <v>-7.4394921966280911</v>
      </c>
      <c r="BV151" s="4">
        <f t="shared" si="315"/>
        <v>8.0814428173313182</v>
      </c>
      <c r="BW151" s="4">
        <f t="shared" si="316"/>
        <v>-8.2644615526296086</v>
      </c>
      <c r="BX151" s="4">
        <f t="shared" si="317"/>
        <v>8.9775984285434198</v>
      </c>
      <c r="BY151" s="4">
        <f t="shared" si="318"/>
        <v>-9.5222971771052443</v>
      </c>
      <c r="BZ151" s="4">
        <f t="shared" si="319"/>
        <v>10.343972154617003</v>
      </c>
      <c r="CA151" s="4">
        <f t="shared" si="320"/>
        <v>-7.5173922251197398</v>
      </c>
      <c r="CB151" s="4">
        <f t="shared" si="321"/>
        <v>8.1660648061827992</v>
      </c>
      <c r="CC151" s="4">
        <f t="shared" si="322"/>
        <v>-11.188807894261004</v>
      </c>
      <c r="CD151" s="4">
        <f t="shared" si="323"/>
        <v>12.154285373477331</v>
      </c>
    </row>
    <row r="152" spans="1:82">
      <c r="A152">
        <v>38</v>
      </c>
      <c r="B152" s="5">
        <f t="shared" si="333"/>
        <v>-101.5</v>
      </c>
      <c r="C152" s="5">
        <f t="shared" si="334"/>
        <v>106.78</v>
      </c>
      <c r="D152" s="5">
        <f t="shared" ref="D152:S152" si="340">D369-D$433</f>
        <v>-105.88</v>
      </c>
      <c r="E152" s="5">
        <f t="shared" si="340"/>
        <v>99.210000000000008</v>
      </c>
      <c r="F152" s="5">
        <f t="shared" si="340"/>
        <v>-89.72</v>
      </c>
      <c r="G152" s="5">
        <f t="shared" si="340"/>
        <v>96.69</v>
      </c>
      <c r="H152" s="5">
        <f t="shared" si="340"/>
        <v>-106.72999999999999</v>
      </c>
      <c r="I152" s="5">
        <f t="shared" si="340"/>
        <v>92.47999999999999</v>
      </c>
      <c r="J152" s="5">
        <f t="shared" si="340"/>
        <v>-98.9</v>
      </c>
      <c r="K152" s="5">
        <f t="shared" si="340"/>
        <v>89.449999999999989</v>
      </c>
      <c r="L152" s="5">
        <f t="shared" si="340"/>
        <v>-95.47</v>
      </c>
      <c r="M152" s="5">
        <f t="shared" si="340"/>
        <v>93.57</v>
      </c>
      <c r="N152" s="5">
        <f t="shared" si="340"/>
        <v>-154.1</v>
      </c>
      <c r="O152" s="5">
        <f t="shared" si="340"/>
        <v>128.96</v>
      </c>
      <c r="P152" s="5">
        <f t="shared" si="340"/>
        <v>-89.610000000000014</v>
      </c>
      <c r="Q152" s="5">
        <f t="shared" si="340"/>
        <v>71.849999999999994</v>
      </c>
      <c r="R152" s="5">
        <f t="shared" si="340"/>
        <v>-124.63999999999999</v>
      </c>
      <c r="S152" s="5">
        <f t="shared" si="340"/>
        <v>98.02000000000001</v>
      </c>
      <c r="V152">
        <v>38</v>
      </c>
      <c r="W152" s="4">
        <f t="shared" si="266"/>
        <v>133.54783495351742</v>
      </c>
      <c r="X152" s="4">
        <f t="shared" si="267"/>
        <v>147.32351611334832</v>
      </c>
      <c r="Y152" s="4">
        <f t="shared" si="268"/>
        <v>136.86273439394046</v>
      </c>
      <c r="Z152" s="4">
        <f t="shared" si="269"/>
        <v>145.09720362570741</v>
      </c>
      <c r="AA152" s="4">
        <f t="shared" si="270"/>
        <v>132.858668350584</v>
      </c>
      <c r="AB152" s="4">
        <f t="shared" si="271"/>
        <v>131.90388356678511</v>
      </c>
      <c r="AC152" s="4">
        <f t="shared" si="272"/>
        <v>139.09154423262686</v>
      </c>
      <c r="AD152" s="4">
        <f t="shared" si="273"/>
        <v>141.22267275476696</v>
      </c>
      <c r="AE152" s="4">
        <f t="shared" si="274"/>
        <v>137.87226693653179</v>
      </c>
      <c r="AF152" s="4">
        <f t="shared" si="275"/>
        <v>133.35108735964621</v>
      </c>
      <c r="AG152" s="4">
        <f t="shared" si="276"/>
        <v>135.57584805128661</v>
      </c>
      <c r="AH152" s="4">
        <f t="shared" si="277"/>
        <v>133.67821737291382</v>
      </c>
      <c r="AI152" s="4">
        <f t="shared" si="278"/>
        <v>140.07541274068794</v>
      </c>
      <c r="AJ152" s="4">
        <f t="shared" si="279"/>
        <v>200.94151288372444</v>
      </c>
      <c r="AK152" s="4">
        <f t="shared" si="280"/>
        <v>141.27708811868774</v>
      </c>
      <c r="AL152" s="4">
        <f t="shared" si="281"/>
        <v>114.85806284279742</v>
      </c>
      <c r="AM152" s="4">
        <f t="shared" si="282"/>
        <v>141.81760790351444</v>
      </c>
      <c r="AN152" s="4">
        <f t="shared" si="283"/>
        <v>158.56560156603953</v>
      </c>
      <c r="BL152" s="198">
        <v>17</v>
      </c>
      <c r="BM152" s="4">
        <f t="shared" si="306"/>
        <v>-14.142205451672424</v>
      </c>
      <c r="BN152" s="4">
        <f t="shared" si="307"/>
        <v>-2.3599166998480063</v>
      </c>
      <c r="BO152" s="4">
        <f t="shared" si="308"/>
        <v>-14.22166103437003</v>
      </c>
      <c r="BP152" s="4">
        <f t="shared" si="309"/>
        <v>-2.3731754915651111</v>
      </c>
      <c r="BQ152" s="4">
        <f t="shared" si="310"/>
        <v>-10.382332727197102</v>
      </c>
      <c r="BR152" s="4">
        <f t="shared" si="311"/>
        <v>-1.7325049102149379</v>
      </c>
      <c r="BS152" s="4">
        <f t="shared" si="312"/>
        <v>-13.849146584407359</v>
      </c>
      <c r="BT152" s="4">
        <f t="shared" si="313"/>
        <v>-2.3110138241783855</v>
      </c>
      <c r="BU152" s="4">
        <f t="shared" si="314"/>
        <v>-12.255589037508997</v>
      </c>
      <c r="BV152" s="4">
        <f t="shared" si="315"/>
        <v>-2.0450961015186895</v>
      </c>
      <c r="BW152" s="4">
        <f t="shared" si="316"/>
        <v>-11.978321415795024</v>
      </c>
      <c r="BX152" s="4">
        <f t="shared" si="317"/>
        <v>-1.9988283186720923</v>
      </c>
      <c r="BY152" s="4">
        <f t="shared" si="318"/>
        <v>-12.54270112180923</v>
      </c>
      <c r="BZ152" s="4">
        <f t="shared" si="319"/>
        <v>-2.0930066346235643</v>
      </c>
      <c r="CA152" s="4">
        <f t="shared" si="320"/>
        <v>-9.4531270519003847</v>
      </c>
      <c r="CB152" s="4">
        <f t="shared" si="321"/>
        <v>-1.5774479073860794</v>
      </c>
      <c r="CC152" s="4">
        <f t="shared" si="322"/>
        <v>-16.240020737061084</v>
      </c>
      <c r="CD152" s="4">
        <f t="shared" si="323"/>
        <v>-2.7099801565063628</v>
      </c>
    </row>
    <row r="153" spans="1:82">
      <c r="A153">
        <v>39</v>
      </c>
      <c r="B153" s="5">
        <f t="shared" si="333"/>
        <v>-107.5</v>
      </c>
      <c r="C153" s="5">
        <f t="shared" si="334"/>
        <v>98.78</v>
      </c>
      <c r="D153" s="5">
        <f t="shared" ref="D153:S153" si="341">D370-D$433</f>
        <v>-111.88</v>
      </c>
      <c r="E153" s="5">
        <f t="shared" si="341"/>
        <v>91.210000000000008</v>
      </c>
      <c r="F153" s="5">
        <f t="shared" si="341"/>
        <v>-94.72</v>
      </c>
      <c r="G153" s="5">
        <f t="shared" si="341"/>
        <v>89.69</v>
      </c>
      <c r="H153" s="5">
        <f t="shared" si="341"/>
        <v>-112.72999999999999</v>
      </c>
      <c r="I153" s="5">
        <f t="shared" si="341"/>
        <v>85.47999999999999</v>
      </c>
      <c r="J153" s="5">
        <f t="shared" si="341"/>
        <v>-106.9</v>
      </c>
      <c r="K153" s="5">
        <f t="shared" si="341"/>
        <v>83.449999999999989</v>
      </c>
      <c r="L153" s="5">
        <f t="shared" si="341"/>
        <v>-100.47</v>
      </c>
      <c r="M153" s="5">
        <f t="shared" si="341"/>
        <v>85.57</v>
      </c>
      <c r="N153" s="5">
        <f t="shared" si="341"/>
        <v>-168.1</v>
      </c>
      <c r="O153" s="5">
        <f t="shared" si="341"/>
        <v>120.96000000000001</v>
      </c>
      <c r="P153" s="5">
        <f t="shared" si="341"/>
        <v>-88.610000000000014</v>
      </c>
      <c r="Q153" s="5">
        <f t="shared" si="341"/>
        <v>63.849999999999994</v>
      </c>
      <c r="R153" s="5">
        <f t="shared" si="341"/>
        <v>-131.63999999999999</v>
      </c>
      <c r="S153" s="5">
        <f t="shared" si="341"/>
        <v>89.02000000000001</v>
      </c>
      <c r="V153">
        <v>39</v>
      </c>
      <c r="W153" s="4">
        <f t="shared" si="266"/>
        <v>137.42060264458195</v>
      </c>
      <c r="X153" s="4">
        <f t="shared" si="267"/>
        <v>145.9922545890706</v>
      </c>
      <c r="Y153" s="4">
        <f t="shared" si="268"/>
        <v>140.8114122909119</v>
      </c>
      <c r="Z153" s="4">
        <f t="shared" si="269"/>
        <v>144.34818495568277</v>
      </c>
      <c r="AA153" s="4">
        <f t="shared" si="270"/>
        <v>136.56242248664671</v>
      </c>
      <c r="AB153" s="4">
        <f t="shared" si="271"/>
        <v>130.44605973351591</v>
      </c>
      <c r="AC153" s="4">
        <f t="shared" si="272"/>
        <v>142.82797716077729</v>
      </c>
      <c r="AD153" s="4">
        <f t="shared" si="273"/>
        <v>141.47396686316532</v>
      </c>
      <c r="AE153" s="4">
        <f t="shared" si="274"/>
        <v>142.0231161209087</v>
      </c>
      <c r="AF153" s="4">
        <f t="shared" si="275"/>
        <v>135.6153107137981</v>
      </c>
      <c r="AG153" s="4">
        <f t="shared" si="276"/>
        <v>139.57906231000575</v>
      </c>
      <c r="AH153" s="4">
        <f t="shared" si="277"/>
        <v>131.9713825039353</v>
      </c>
      <c r="AI153" s="4">
        <f t="shared" si="278"/>
        <v>144.26227825603337</v>
      </c>
      <c r="AJ153" s="4">
        <f t="shared" si="279"/>
        <v>207.09643067904381</v>
      </c>
      <c r="AK153" s="4">
        <f t="shared" si="280"/>
        <v>144.22448559289032</v>
      </c>
      <c r="AL153" s="4">
        <f t="shared" si="281"/>
        <v>109.21792252190114</v>
      </c>
      <c r="AM153" s="4">
        <f t="shared" si="282"/>
        <v>145.93193941258062</v>
      </c>
      <c r="AN153" s="4">
        <f t="shared" si="283"/>
        <v>158.9139704368373</v>
      </c>
      <c r="BL153" s="198">
        <v>18</v>
      </c>
      <c r="BM153" s="4">
        <f t="shared" si="306"/>
        <v>-6.7342285546342922</v>
      </c>
      <c r="BN153" s="4">
        <f t="shared" si="307"/>
        <v>-15.352494719749592</v>
      </c>
      <c r="BO153" s="4">
        <f t="shared" si="308"/>
        <v>-6.1771232437840338</v>
      </c>
      <c r="BP153" s="4">
        <f t="shared" si="309"/>
        <v>-14.082422539427297</v>
      </c>
      <c r="BQ153" s="4">
        <f t="shared" si="310"/>
        <v>-5.4763263829185629</v>
      </c>
      <c r="BR153" s="4">
        <f t="shared" si="311"/>
        <v>-12.484766621044452</v>
      </c>
      <c r="BS153" s="4">
        <f t="shared" si="312"/>
        <v>-6.3717293988299177</v>
      </c>
      <c r="BT153" s="4">
        <f t="shared" si="313"/>
        <v>-14.526079885407432</v>
      </c>
      <c r="BU153" s="4">
        <f t="shared" si="314"/>
        <v>-5.5577410003554943</v>
      </c>
      <c r="BV153" s="4">
        <f t="shared" si="315"/>
        <v>-12.670373253514738</v>
      </c>
      <c r="BW153" s="4">
        <f t="shared" si="316"/>
        <v>-5.7183075397219545</v>
      </c>
      <c r="BX153" s="4">
        <f t="shared" si="317"/>
        <v>-13.03642809228252</v>
      </c>
      <c r="BY153" s="4">
        <f t="shared" si="318"/>
        <v>-7.1370511697110697</v>
      </c>
      <c r="BZ153" s="4">
        <f t="shared" si="319"/>
        <v>-16.270837781733448</v>
      </c>
      <c r="CA153" s="4">
        <f t="shared" si="320"/>
        <v>-5.4381560057326892</v>
      </c>
      <c r="CB153" s="4">
        <f t="shared" si="321"/>
        <v>-12.397746926146553</v>
      </c>
      <c r="CC153" s="4">
        <f t="shared" si="322"/>
        <v>-6.6367829181158031</v>
      </c>
      <c r="CD153" s="4">
        <f t="shared" si="323"/>
        <v>-15.130341044985581</v>
      </c>
    </row>
    <row r="154" spans="1:82">
      <c r="A154">
        <v>40</v>
      </c>
      <c r="B154" s="5">
        <f t="shared" si="333"/>
        <v>-113.5</v>
      </c>
      <c r="C154" s="5">
        <f t="shared" si="334"/>
        <v>89.78</v>
      </c>
      <c r="D154" s="5">
        <f t="shared" ref="D154:S154" si="342">D371-D$433</f>
        <v>-117.88</v>
      </c>
      <c r="E154" s="5">
        <f t="shared" si="342"/>
        <v>82.210000000000008</v>
      </c>
      <c r="F154" s="5">
        <f t="shared" si="342"/>
        <v>-100.72</v>
      </c>
      <c r="G154" s="5">
        <f t="shared" si="342"/>
        <v>81.69</v>
      </c>
      <c r="H154" s="5">
        <f t="shared" si="342"/>
        <v>-118.72999999999999</v>
      </c>
      <c r="I154" s="5">
        <f t="shared" si="342"/>
        <v>77.47999999999999</v>
      </c>
      <c r="J154" s="5">
        <f t="shared" si="342"/>
        <v>-114.9</v>
      </c>
      <c r="K154" s="5">
        <f t="shared" si="342"/>
        <v>77.449999999999989</v>
      </c>
      <c r="L154" s="5">
        <f t="shared" si="342"/>
        <v>-105.47</v>
      </c>
      <c r="M154" s="5">
        <f t="shared" si="342"/>
        <v>77.569999999999993</v>
      </c>
      <c r="N154" s="5">
        <f t="shared" si="342"/>
        <v>-181.1</v>
      </c>
      <c r="O154" s="5">
        <f t="shared" si="342"/>
        <v>111.96000000000001</v>
      </c>
      <c r="P154" s="5">
        <f t="shared" si="342"/>
        <v>-96.610000000000014</v>
      </c>
      <c r="Q154" s="5">
        <f t="shared" si="342"/>
        <v>62.849999999999994</v>
      </c>
      <c r="R154" s="5">
        <f t="shared" si="342"/>
        <v>-138.63999999999999</v>
      </c>
      <c r="S154" s="5">
        <f t="shared" si="342"/>
        <v>79.02000000000001</v>
      </c>
      <c r="V154">
        <v>40</v>
      </c>
      <c r="W154" s="4">
        <f t="shared" si="266"/>
        <v>141.65553732984117</v>
      </c>
      <c r="X154" s="4">
        <f t="shared" si="267"/>
        <v>144.71592310454301</v>
      </c>
      <c r="Y154" s="4">
        <f t="shared" si="268"/>
        <v>145.10792160486585</v>
      </c>
      <c r="Z154" s="4">
        <f t="shared" si="269"/>
        <v>143.71561675753961</v>
      </c>
      <c r="AA154" s="4">
        <f t="shared" si="270"/>
        <v>140.95586120814303</v>
      </c>
      <c r="AB154" s="4">
        <f t="shared" si="271"/>
        <v>129.68336246411874</v>
      </c>
      <c r="AC154" s="4">
        <f t="shared" si="272"/>
        <v>146.8726157692812</v>
      </c>
      <c r="AD154" s="4">
        <f t="shared" si="273"/>
        <v>141.77433935659866</v>
      </c>
      <c r="AE154" s="4">
        <f t="shared" si="274"/>
        <v>146.01749258405772</v>
      </c>
      <c r="AF154" s="4">
        <f t="shared" si="275"/>
        <v>138.56591391825049</v>
      </c>
      <c r="AG154" s="4">
        <f t="shared" si="276"/>
        <v>143.66664104546416</v>
      </c>
      <c r="AH154" s="4">
        <f t="shared" si="277"/>
        <v>130.92374039875273</v>
      </c>
      <c r="AI154" s="4">
        <f t="shared" si="278"/>
        <v>148.27473233114145</v>
      </c>
      <c r="AJ154" s="4">
        <f t="shared" si="279"/>
        <v>212.91371867495999</v>
      </c>
      <c r="AK154" s="4">
        <f t="shared" si="280"/>
        <v>146.95383309675094</v>
      </c>
      <c r="AL154" s="4">
        <f t="shared" si="281"/>
        <v>115.25456433478027</v>
      </c>
      <c r="AM154" s="4">
        <f t="shared" si="282"/>
        <v>150.31835708593238</v>
      </c>
      <c r="AN154" s="4">
        <f t="shared" si="283"/>
        <v>159.57822533165356</v>
      </c>
      <c r="BL154" s="198">
        <v>19</v>
      </c>
      <c r="BM154" s="4">
        <f t="shared" si="306"/>
        <v>9.8735769501488271</v>
      </c>
      <c r="BN154" s="4">
        <f t="shared" si="307"/>
        <v>-15.112634571410995</v>
      </c>
      <c r="BO154" s="4">
        <f t="shared" si="308"/>
        <v>8.1898835832967709</v>
      </c>
      <c r="BP154" s="4">
        <f t="shared" si="309"/>
        <v>-12.535550024238836</v>
      </c>
      <c r="BQ154" s="4">
        <f t="shared" si="310"/>
        <v>8.3884746106493822</v>
      </c>
      <c r="BR154" s="4">
        <f t="shared" si="311"/>
        <v>-12.839516220146781</v>
      </c>
      <c r="BS154" s="4">
        <f t="shared" si="312"/>
        <v>8.1936802299585665</v>
      </c>
      <c r="BT154" s="4">
        <f t="shared" si="313"/>
        <v>-12.541361224565341</v>
      </c>
      <c r="BU154" s="4">
        <f t="shared" si="314"/>
        <v>8.3877966138132702</v>
      </c>
      <c r="BV154" s="4">
        <f t="shared" si="315"/>
        <v>-12.838478468734452</v>
      </c>
      <c r="BW154" s="4">
        <f t="shared" si="316"/>
        <v>8.3586299790176799</v>
      </c>
      <c r="BX154" s="4">
        <f t="shared" si="317"/>
        <v>-12.793835610774357</v>
      </c>
      <c r="BY154" s="4">
        <f t="shared" si="318"/>
        <v>12.420766759899974</v>
      </c>
      <c r="BZ154" s="4">
        <f t="shared" si="319"/>
        <v>-19.011398815934427</v>
      </c>
      <c r="CA154" s="4">
        <f t="shared" si="320"/>
        <v>8.5761360957245483</v>
      </c>
      <c r="CB154" s="4">
        <f t="shared" si="321"/>
        <v>-13.126753506227436</v>
      </c>
      <c r="CC154" s="4">
        <f t="shared" si="322"/>
        <v>9.0908593685375472</v>
      </c>
      <c r="CD154" s="4">
        <f t="shared" si="323"/>
        <v>-13.914596125644739</v>
      </c>
    </row>
    <row r="155" spans="1:82">
      <c r="A155">
        <v>41</v>
      </c>
      <c r="B155" s="5">
        <f t="shared" si="333"/>
        <v>-117.5</v>
      </c>
      <c r="C155" s="5">
        <f t="shared" si="334"/>
        <v>81.78</v>
      </c>
      <c r="D155" s="5">
        <f t="shared" ref="D155:S155" si="343">D372-D$433</f>
        <v>-121.88</v>
      </c>
      <c r="E155" s="5">
        <f t="shared" si="343"/>
        <v>74.210000000000008</v>
      </c>
      <c r="F155" s="5">
        <f t="shared" si="343"/>
        <v>-102.72</v>
      </c>
      <c r="G155" s="5">
        <f t="shared" si="343"/>
        <v>73.69</v>
      </c>
      <c r="H155" s="5">
        <f t="shared" si="343"/>
        <v>-124.72999999999999</v>
      </c>
      <c r="I155" s="5">
        <f t="shared" si="343"/>
        <v>69.47999999999999</v>
      </c>
      <c r="J155" s="5">
        <f t="shared" si="343"/>
        <v>-122.9</v>
      </c>
      <c r="K155" s="5">
        <f t="shared" si="343"/>
        <v>69.449999999999989</v>
      </c>
      <c r="L155" s="5">
        <f t="shared" si="343"/>
        <v>-112.47</v>
      </c>
      <c r="M155" s="5">
        <f t="shared" si="343"/>
        <v>69.569999999999993</v>
      </c>
      <c r="N155" s="5">
        <f t="shared" si="343"/>
        <v>-193.1</v>
      </c>
      <c r="O155" s="5">
        <f t="shared" si="343"/>
        <v>97.960000000000008</v>
      </c>
      <c r="P155" s="5">
        <f t="shared" si="343"/>
        <v>-104.61000000000001</v>
      </c>
      <c r="Q155" s="5">
        <f t="shared" si="343"/>
        <v>60.849999999999994</v>
      </c>
      <c r="R155" s="5">
        <f t="shared" si="343"/>
        <v>-143.63999999999999</v>
      </c>
      <c r="S155" s="5">
        <f t="shared" si="343"/>
        <v>70.02000000000001</v>
      </c>
      <c r="V155">
        <v>41</v>
      </c>
      <c r="W155" s="4">
        <f t="shared" si="266"/>
        <v>145.16208319400076</v>
      </c>
      <c r="X155" s="4">
        <f t="shared" si="267"/>
        <v>143.15801898601418</v>
      </c>
      <c r="Y155" s="4">
        <f t="shared" si="268"/>
        <v>148.66370185410369</v>
      </c>
      <c r="Z155" s="4">
        <f t="shared" si="269"/>
        <v>142.69498414450314</v>
      </c>
      <c r="AA155" s="4">
        <f t="shared" si="270"/>
        <v>144.34483201572309</v>
      </c>
      <c r="AB155" s="4">
        <f t="shared" si="271"/>
        <v>126.41841044721295</v>
      </c>
      <c r="AC155" s="4">
        <f t="shared" si="272"/>
        <v>150.88030347684528</v>
      </c>
      <c r="AD155" s="4">
        <f t="shared" si="273"/>
        <v>142.7762000474869</v>
      </c>
      <c r="AE155" s="4">
        <f t="shared" si="274"/>
        <v>150.52948792500854</v>
      </c>
      <c r="AF155" s="4">
        <f t="shared" si="275"/>
        <v>141.16554997590595</v>
      </c>
      <c r="AG155" s="4">
        <f t="shared" si="276"/>
        <v>148.26051733916577</v>
      </c>
      <c r="AH155" s="4">
        <f t="shared" si="277"/>
        <v>132.24781964176196</v>
      </c>
      <c r="AI155" s="4">
        <f t="shared" si="278"/>
        <v>153.10123213602509</v>
      </c>
      <c r="AJ155" s="4">
        <f t="shared" si="279"/>
        <v>216.52660714101629</v>
      </c>
      <c r="AK155" s="4">
        <f t="shared" si="280"/>
        <v>149.81410605895317</v>
      </c>
      <c r="AL155" s="4">
        <f t="shared" si="281"/>
        <v>121.02055445253919</v>
      </c>
      <c r="AM155" s="4">
        <f t="shared" si="282"/>
        <v>154.01221674028645</v>
      </c>
      <c r="AN155" s="4">
        <f t="shared" si="283"/>
        <v>159.79752814108232</v>
      </c>
    </row>
    <row r="156" spans="1:82">
      <c r="A156">
        <v>42</v>
      </c>
      <c r="B156" s="5">
        <f t="shared" si="333"/>
        <v>-119.5</v>
      </c>
      <c r="C156" s="5">
        <f t="shared" si="334"/>
        <v>73.78</v>
      </c>
      <c r="D156" s="5">
        <f t="shared" ref="D156:S156" si="344">D373-D$433</f>
        <v>-123.88</v>
      </c>
      <c r="E156" s="5">
        <f t="shared" si="344"/>
        <v>66.210000000000008</v>
      </c>
      <c r="F156" s="5">
        <f t="shared" si="344"/>
        <v>-105.72</v>
      </c>
      <c r="G156" s="5">
        <f t="shared" si="344"/>
        <v>65.69</v>
      </c>
      <c r="H156" s="5">
        <f t="shared" si="344"/>
        <v>-129.72999999999999</v>
      </c>
      <c r="I156" s="5">
        <f t="shared" si="344"/>
        <v>60.47999999999999</v>
      </c>
      <c r="J156" s="5">
        <f t="shared" si="344"/>
        <v>-128.9</v>
      </c>
      <c r="K156" s="5">
        <f t="shared" si="344"/>
        <v>61.449999999999989</v>
      </c>
      <c r="L156" s="5">
        <f t="shared" si="344"/>
        <v>-120.47</v>
      </c>
      <c r="M156" s="5">
        <f t="shared" si="344"/>
        <v>61.569999999999993</v>
      </c>
      <c r="N156" s="5">
        <f t="shared" si="344"/>
        <v>-200.1</v>
      </c>
      <c r="O156" s="5">
        <f t="shared" si="344"/>
        <v>83.960000000000008</v>
      </c>
      <c r="P156" s="5">
        <f t="shared" si="344"/>
        <v>-112.61000000000001</v>
      </c>
      <c r="Q156" s="5">
        <f t="shared" si="344"/>
        <v>57.849999999999994</v>
      </c>
      <c r="R156" s="5">
        <f t="shared" si="344"/>
        <v>-149.63999999999999</v>
      </c>
      <c r="S156" s="5">
        <f t="shared" si="344"/>
        <v>61.02000000000001</v>
      </c>
      <c r="V156">
        <v>42</v>
      </c>
      <c r="W156" s="4">
        <f t="shared" si="266"/>
        <v>148.30857497439797</v>
      </c>
      <c r="X156" s="4">
        <f t="shared" si="267"/>
        <v>140.44122756512778</v>
      </c>
      <c r="Y156" s="4">
        <f t="shared" si="268"/>
        <v>151.8768848653649</v>
      </c>
      <c r="Z156" s="4">
        <f t="shared" si="269"/>
        <v>140.46358424872975</v>
      </c>
      <c r="AA156" s="4">
        <f t="shared" si="270"/>
        <v>148.14490557856894</v>
      </c>
      <c r="AB156" s="4">
        <f t="shared" si="271"/>
        <v>124.46643925171153</v>
      </c>
      <c r="AC156" s="4">
        <f t="shared" si="272"/>
        <v>155.00511257294147</v>
      </c>
      <c r="AD156" s="4">
        <f t="shared" si="273"/>
        <v>143.13526225217879</v>
      </c>
      <c r="AE156" s="4">
        <f t="shared" si="274"/>
        <v>154.51164172833251</v>
      </c>
      <c r="AF156" s="4">
        <f t="shared" si="275"/>
        <v>142.79815299925977</v>
      </c>
      <c r="AG156" s="4">
        <f t="shared" si="276"/>
        <v>152.92926055125915</v>
      </c>
      <c r="AH156" s="4">
        <f t="shared" si="277"/>
        <v>135.29185415242117</v>
      </c>
      <c r="AI156" s="4">
        <f t="shared" si="278"/>
        <v>157.23755598711043</v>
      </c>
      <c r="AJ156" s="4">
        <f t="shared" si="279"/>
        <v>217.00067188836076</v>
      </c>
      <c r="AK156" s="4">
        <f t="shared" si="280"/>
        <v>152.80953133950109</v>
      </c>
      <c r="AL156" s="4">
        <f t="shared" si="281"/>
        <v>126.60029462840915</v>
      </c>
      <c r="AM156" s="4">
        <f t="shared" si="282"/>
        <v>157.81541292431129</v>
      </c>
      <c r="AN156" s="4">
        <f t="shared" si="283"/>
        <v>161.60312496978517</v>
      </c>
      <c r="BL156" s="153" t="s">
        <v>50</v>
      </c>
      <c r="BM156" s="4">
        <f>SUM(BM136:BM154)</f>
        <v>6.8128883024055575</v>
      </c>
      <c r="BN156" s="4">
        <f>SUM(BN136:BN154)</f>
        <v>0.92931578655765001</v>
      </c>
      <c r="BO156" s="4">
        <f t="shared" ref="BO156:CD156" si="345">SUM(BO136:BO154)</f>
        <v>0.38891344396753791</v>
      </c>
      <c r="BP156" s="4">
        <f t="shared" si="345"/>
        <v>-5.0545974750514731</v>
      </c>
      <c r="BQ156" s="4">
        <f t="shared" si="345"/>
        <v>9.216316281982829</v>
      </c>
      <c r="BR156" s="4">
        <f t="shared" si="345"/>
        <v>-5.4166391788310708</v>
      </c>
      <c r="BS156" s="4">
        <f t="shared" si="345"/>
        <v>0.10825814259532507</v>
      </c>
      <c r="BT156" s="4">
        <f t="shared" si="345"/>
        <v>-9.4457581787767282</v>
      </c>
      <c r="BU156" s="4">
        <f t="shared" si="345"/>
        <v>4.8650298571950534</v>
      </c>
      <c r="BV156" s="4">
        <f t="shared" si="345"/>
        <v>-5.0472453850323475</v>
      </c>
      <c r="BW156" s="4">
        <f t="shared" si="345"/>
        <v>7.8981505870582867</v>
      </c>
      <c r="BX156" s="4">
        <f t="shared" si="345"/>
        <v>-3.5861158142133345</v>
      </c>
      <c r="BY156" s="4">
        <f t="shared" si="345"/>
        <v>14.357773181643122</v>
      </c>
      <c r="BZ156" s="4">
        <f t="shared" si="345"/>
        <v>-3.6871590679604083</v>
      </c>
      <c r="CA156" s="4">
        <f t="shared" si="345"/>
        <v>8.663133977422909</v>
      </c>
      <c r="CB156" s="4">
        <f t="shared" si="345"/>
        <v>-4.521270385883037</v>
      </c>
      <c r="CC156" s="4">
        <f t="shared" si="345"/>
        <v>-0.98241999800780988</v>
      </c>
      <c r="CD156" s="4">
        <f t="shared" si="345"/>
        <v>0.54199408824408835</v>
      </c>
    </row>
    <row r="157" spans="1:82">
      <c r="A157">
        <v>43</v>
      </c>
      <c r="B157" s="5">
        <f t="shared" si="333"/>
        <v>-120.5</v>
      </c>
      <c r="C157" s="5">
        <f t="shared" si="334"/>
        <v>65.78</v>
      </c>
      <c r="D157" s="5">
        <f t="shared" ref="D157:S157" si="346">D374-D$433</f>
        <v>-124.88</v>
      </c>
      <c r="E157" s="5">
        <f t="shared" si="346"/>
        <v>58.210000000000008</v>
      </c>
      <c r="F157" s="5">
        <f t="shared" si="346"/>
        <v>-110.72</v>
      </c>
      <c r="G157" s="5">
        <f t="shared" si="346"/>
        <v>58.69</v>
      </c>
      <c r="H157" s="5">
        <f t="shared" si="346"/>
        <v>-133.72999999999999</v>
      </c>
      <c r="I157" s="5">
        <f t="shared" si="346"/>
        <v>52.47999999999999</v>
      </c>
      <c r="J157" s="5">
        <f t="shared" si="346"/>
        <v>-132.9</v>
      </c>
      <c r="K157" s="5">
        <f t="shared" si="346"/>
        <v>53.449999999999989</v>
      </c>
      <c r="L157" s="5">
        <f t="shared" si="346"/>
        <v>-126.47</v>
      </c>
      <c r="M157" s="5">
        <f t="shared" si="346"/>
        <v>53.569999999999993</v>
      </c>
      <c r="N157" s="5">
        <f t="shared" si="346"/>
        <v>-203.1</v>
      </c>
      <c r="O157" s="5">
        <f t="shared" si="346"/>
        <v>70.960000000000008</v>
      </c>
      <c r="P157" s="5">
        <f t="shared" si="346"/>
        <v>-121.61000000000001</v>
      </c>
      <c r="Q157" s="5">
        <f t="shared" si="346"/>
        <v>50.849999999999994</v>
      </c>
      <c r="R157" s="5">
        <f t="shared" si="346"/>
        <v>-153.63999999999999</v>
      </c>
      <c r="S157" s="5">
        <f t="shared" si="346"/>
        <v>52.02000000000001</v>
      </c>
      <c r="V157">
        <v>43</v>
      </c>
      <c r="W157" s="4">
        <f t="shared" si="266"/>
        <v>151.37022168665007</v>
      </c>
      <c r="X157" s="4">
        <f t="shared" si="267"/>
        <v>137.28531749608186</v>
      </c>
      <c r="Y157" s="4">
        <f t="shared" si="268"/>
        <v>155.00848008910839</v>
      </c>
      <c r="Z157" s="4">
        <f t="shared" si="269"/>
        <v>137.78032697014476</v>
      </c>
      <c r="AA157" s="4">
        <f t="shared" si="270"/>
        <v>152.07301679166997</v>
      </c>
      <c r="AB157" s="4">
        <f t="shared" si="271"/>
        <v>125.31334525899466</v>
      </c>
      <c r="AC157" s="4">
        <f t="shared" si="272"/>
        <v>158.57334330908475</v>
      </c>
      <c r="AD157" s="4">
        <f t="shared" si="273"/>
        <v>143.65884344515655</v>
      </c>
      <c r="AE157" s="4">
        <f t="shared" si="274"/>
        <v>158.09089180681971</v>
      </c>
      <c r="AF157" s="4">
        <f t="shared" si="275"/>
        <v>143.24563693181025</v>
      </c>
      <c r="AG157" s="4">
        <f t="shared" si="276"/>
        <v>157.04351831823158</v>
      </c>
      <c r="AH157" s="4">
        <f t="shared" si="277"/>
        <v>137.34775498711289</v>
      </c>
      <c r="AI157" s="4">
        <f t="shared" si="278"/>
        <v>160.74137475740628</v>
      </c>
      <c r="AJ157" s="4">
        <f t="shared" si="279"/>
        <v>215.13933066736078</v>
      </c>
      <c r="AK157" s="4">
        <f t="shared" si="280"/>
        <v>157.30824661944067</v>
      </c>
      <c r="AL157" s="4">
        <f t="shared" si="281"/>
        <v>131.81318067628899</v>
      </c>
      <c r="AM157" s="4">
        <f t="shared" si="282"/>
        <v>161.29473738272628</v>
      </c>
      <c r="AN157" s="4">
        <f t="shared" si="283"/>
        <v>162.20767552739295</v>
      </c>
    </row>
    <row r="158" spans="1:82">
      <c r="A158">
        <v>44</v>
      </c>
      <c r="B158" s="5">
        <f t="shared" si="333"/>
        <v>-120.5</v>
      </c>
      <c r="C158" s="5">
        <f t="shared" si="334"/>
        <v>57.78</v>
      </c>
      <c r="D158" s="5">
        <f t="shared" ref="D158:S158" si="347">D375-D$433</f>
        <v>-124.88</v>
      </c>
      <c r="E158" s="5">
        <f t="shared" si="347"/>
        <v>50.210000000000008</v>
      </c>
      <c r="F158" s="5">
        <f t="shared" si="347"/>
        <v>-118.72</v>
      </c>
      <c r="G158" s="5">
        <f t="shared" si="347"/>
        <v>53.69</v>
      </c>
      <c r="H158" s="5">
        <f t="shared" si="347"/>
        <v>-137.72999999999999</v>
      </c>
      <c r="I158" s="5">
        <f t="shared" si="347"/>
        <v>44.47999999999999</v>
      </c>
      <c r="J158" s="5">
        <f t="shared" si="347"/>
        <v>-136.9</v>
      </c>
      <c r="K158" s="5">
        <f t="shared" si="347"/>
        <v>46.449999999999989</v>
      </c>
      <c r="L158" s="5">
        <f t="shared" si="347"/>
        <v>-132.47</v>
      </c>
      <c r="M158" s="5">
        <f t="shared" si="347"/>
        <v>45.569999999999993</v>
      </c>
      <c r="N158" s="5">
        <f t="shared" si="347"/>
        <v>-206.1</v>
      </c>
      <c r="O158" s="5">
        <f t="shared" si="347"/>
        <v>56.960000000000008</v>
      </c>
      <c r="P158" s="5">
        <f t="shared" si="347"/>
        <v>-127.61000000000001</v>
      </c>
      <c r="Q158" s="5">
        <f t="shared" si="347"/>
        <v>42.849999999999994</v>
      </c>
      <c r="R158" s="5">
        <f t="shared" si="347"/>
        <v>-158.63999999999999</v>
      </c>
      <c r="S158" s="5">
        <f t="shared" si="347"/>
        <v>42.02000000000001</v>
      </c>
      <c r="V158">
        <v>44</v>
      </c>
      <c r="W158" s="4">
        <f t="shared" si="266"/>
        <v>154.3821854631627</v>
      </c>
      <c r="X158" s="4">
        <f t="shared" si="267"/>
        <v>133.63674045710633</v>
      </c>
      <c r="Y158" s="4">
        <f t="shared" si="268"/>
        <v>158.0966183308534</v>
      </c>
      <c r="Z158" s="4">
        <f t="shared" si="269"/>
        <v>134.59590818446154</v>
      </c>
      <c r="AA158" s="4">
        <f t="shared" si="270"/>
        <v>155.66558750392909</v>
      </c>
      <c r="AB158" s="4">
        <f t="shared" si="271"/>
        <v>130.29602641677144</v>
      </c>
      <c r="AC158" s="4">
        <f t="shared" si="272"/>
        <v>162.10210122526505</v>
      </c>
      <c r="AD158" s="4">
        <f t="shared" si="273"/>
        <v>144.73431970337927</v>
      </c>
      <c r="AE158" s="4">
        <f t="shared" si="274"/>
        <v>161.25798934642486</v>
      </c>
      <c r="AF158" s="4">
        <f t="shared" si="275"/>
        <v>144.5655992966515</v>
      </c>
      <c r="AG158" s="4">
        <f t="shared" si="276"/>
        <v>161.01665918016235</v>
      </c>
      <c r="AH158" s="4">
        <f t="shared" si="277"/>
        <v>140.08899242981227</v>
      </c>
      <c r="AI158" s="4">
        <f t="shared" si="278"/>
        <v>164.55076103018627</v>
      </c>
      <c r="AJ158" s="4">
        <f t="shared" si="279"/>
        <v>213.82621822405221</v>
      </c>
      <c r="AK158" s="4">
        <f t="shared" si="280"/>
        <v>161.43852903556288</v>
      </c>
      <c r="AL158" s="4">
        <f t="shared" si="281"/>
        <v>134.61216364058637</v>
      </c>
      <c r="AM158" s="4">
        <f t="shared" si="282"/>
        <v>165.16438755136048</v>
      </c>
      <c r="AN158" s="4">
        <f t="shared" si="283"/>
        <v>164.11072481711852</v>
      </c>
    </row>
    <row r="159" spans="1:82">
      <c r="A159">
        <v>45</v>
      </c>
      <c r="B159" s="5">
        <f t="shared" si="333"/>
        <v>-119.5</v>
      </c>
      <c r="C159" s="5">
        <f t="shared" si="334"/>
        <v>49.78</v>
      </c>
      <c r="D159" s="5">
        <f t="shared" ref="D159:S159" si="348">D376-D$433</f>
        <v>-123.88</v>
      </c>
      <c r="E159" s="5">
        <f t="shared" si="348"/>
        <v>42.210000000000008</v>
      </c>
      <c r="F159" s="5">
        <f t="shared" si="348"/>
        <v>-126.72</v>
      </c>
      <c r="G159" s="5">
        <f t="shared" si="348"/>
        <v>46.69</v>
      </c>
      <c r="H159" s="5">
        <f t="shared" si="348"/>
        <v>-140.72999999999999</v>
      </c>
      <c r="I159" s="5">
        <f t="shared" si="348"/>
        <v>36.47999999999999</v>
      </c>
      <c r="J159" s="5">
        <f t="shared" si="348"/>
        <v>-139.9</v>
      </c>
      <c r="K159" s="5">
        <f t="shared" si="348"/>
        <v>38.449999999999989</v>
      </c>
      <c r="L159" s="5">
        <f t="shared" si="348"/>
        <v>-137.47</v>
      </c>
      <c r="M159" s="5">
        <f t="shared" si="348"/>
        <v>37.569999999999993</v>
      </c>
      <c r="N159" s="5">
        <f t="shared" si="348"/>
        <v>-205.1</v>
      </c>
      <c r="O159" s="5">
        <f t="shared" si="348"/>
        <v>43.960000000000008</v>
      </c>
      <c r="P159" s="5">
        <f t="shared" si="348"/>
        <v>-133.61000000000001</v>
      </c>
      <c r="Q159" s="5">
        <f t="shared" si="348"/>
        <v>33.849999999999994</v>
      </c>
      <c r="R159" s="5">
        <f t="shared" si="348"/>
        <v>-161.63999999999999</v>
      </c>
      <c r="S159" s="5">
        <f t="shared" si="348"/>
        <v>33.02000000000001</v>
      </c>
      <c r="V159">
        <v>45</v>
      </c>
      <c r="W159" s="4">
        <f t="shared" si="266"/>
        <v>157.38490147249161</v>
      </c>
      <c r="X159" s="4">
        <f t="shared" si="267"/>
        <v>129.45384660179087</v>
      </c>
      <c r="Y159" s="4">
        <f t="shared" si="268"/>
        <v>161.18433092903132</v>
      </c>
      <c r="Z159" s="4">
        <f t="shared" si="269"/>
        <v>130.87375023281024</v>
      </c>
      <c r="AA159" s="4">
        <f t="shared" si="270"/>
        <v>159.77367386928975</v>
      </c>
      <c r="AB159" s="4">
        <f t="shared" si="271"/>
        <v>135.04782301096157</v>
      </c>
      <c r="AC159" s="4">
        <f t="shared" si="272"/>
        <v>165.46766433217607</v>
      </c>
      <c r="AD159" s="4">
        <f t="shared" si="273"/>
        <v>145.38130313076712</v>
      </c>
      <c r="AE159" s="4">
        <f t="shared" si="274"/>
        <v>164.63231605962088</v>
      </c>
      <c r="AF159" s="4">
        <f t="shared" si="275"/>
        <v>145.08760284738321</v>
      </c>
      <c r="AG159" s="4">
        <f t="shared" si="276"/>
        <v>164.7145563709291</v>
      </c>
      <c r="AH159" s="4">
        <f t="shared" si="277"/>
        <v>142.51142340177506</v>
      </c>
      <c r="AI159" s="4">
        <f t="shared" si="278"/>
        <v>167.90257204011118</v>
      </c>
      <c r="AJ159" s="4">
        <f t="shared" si="279"/>
        <v>209.75817409579059</v>
      </c>
      <c r="AK159" s="4">
        <f t="shared" si="280"/>
        <v>165.78328686665958</v>
      </c>
      <c r="AL159" s="4">
        <f t="shared" si="281"/>
        <v>137.83125407540919</v>
      </c>
      <c r="AM159" s="4">
        <f t="shared" si="282"/>
        <v>168.45440708137883</v>
      </c>
      <c r="AN159" s="4">
        <f t="shared" si="283"/>
        <v>164.97821068250195</v>
      </c>
      <c r="BM159" s="221" t="s">
        <v>26</v>
      </c>
      <c r="BN159" s="221"/>
      <c r="BO159" s="221" t="s">
        <v>28</v>
      </c>
      <c r="BP159" s="221"/>
      <c r="BQ159" s="221" t="s">
        <v>28</v>
      </c>
      <c r="BR159" s="221"/>
      <c r="BS159" s="221" t="s">
        <v>31</v>
      </c>
      <c r="BT159" s="221"/>
      <c r="BU159" s="221" t="s">
        <v>31</v>
      </c>
      <c r="BV159" s="221"/>
      <c r="BW159" s="221" t="s">
        <v>31</v>
      </c>
      <c r="BX159" s="221"/>
      <c r="BY159" s="221" t="s">
        <v>31</v>
      </c>
      <c r="BZ159" s="221"/>
      <c r="CA159" s="221" t="s">
        <v>385</v>
      </c>
      <c r="CB159" s="221"/>
      <c r="CC159" s="221" t="s">
        <v>387</v>
      </c>
      <c r="CD159" s="221"/>
    </row>
    <row r="160" spans="1:82" ht="13" thickBot="1">
      <c r="A160">
        <v>46</v>
      </c>
      <c r="B160" s="5">
        <f t="shared" si="333"/>
        <v>-123.5</v>
      </c>
      <c r="C160" s="5">
        <f t="shared" si="334"/>
        <v>41.78</v>
      </c>
      <c r="D160" s="5">
        <f t="shared" ref="D160:S160" si="349">D377-D$433</f>
        <v>-127.88</v>
      </c>
      <c r="E160" s="5">
        <f t="shared" si="349"/>
        <v>34.210000000000008</v>
      </c>
      <c r="F160" s="5">
        <f t="shared" si="349"/>
        <v>-133.72</v>
      </c>
      <c r="G160" s="5">
        <f t="shared" si="349"/>
        <v>39.69</v>
      </c>
      <c r="H160" s="5">
        <f t="shared" si="349"/>
        <v>-141.72999999999999</v>
      </c>
      <c r="I160" s="5">
        <f t="shared" si="349"/>
        <v>28.47999999999999</v>
      </c>
      <c r="J160" s="5">
        <f t="shared" si="349"/>
        <v>-141.9</v>
      </c>
      <c r="K160" s="5">
        <f t="shared" si="349"/>
        <v>30.449999999999989</v>
      </c>
      <c r="L160" s="5">
        <f t="shared" si="349"/>
        <v>-141.47</v>
      </c>
      <c r="M160" s="5">
        <f t="shared" si="349"/>
        <v>29.569999999999993</v>
      </c>
      <c r="N160" s="5">
        <f t="shared" si="349"/>
        <v>-203.1</v>
      </c>
      <c r="O160" s="5">
        <f t="shared" si="349"/>
        <v>30.960000000000008</v>
      </c>
      <c r="P160" s="5">
        <f t="shared" si="349"/>
        <v>-139.61000000000001</v>
      </c>
      <c r="Q160" s="5">
        <f t="shared" si="349"/>
        <v>25.849999999999994</v>
      </c>
      <c r="R160" s="5">
        <f t="shared" si="349"/>
        <v>-163.63999999999999</v>
      </c>
      <c r="S160" s="5">
        <f t="shared" si="349"/>
        <v>24.02000000000001</v>
      </c>
      <c r="V160">
        <v>46</v>
      </c>
      <c r="W160" s="4">
        <f t="shared" si="266"/>
        <v>161.30934259466525</v>
      </c>
      <c r="X160" s="4">
        <f t="shared" si="267"/>
        <v>130.37568178153469</v>
      </c>
      <c r="Y160" s="4">
        <f t="shared" si="268"/>
        <v>165.02313742857504</v>
      </c>
      <c r="Z160" s="4">
        <f t="shared" si="269"/>
        <v>132.37680499241549</v>
      </c>
      <c r="AA160" s="4">
        <f t="shared" si="270"/>
        <v>163.46836158395877</v>
      </c>
      <c r="AB160" s="4">
        <f t="shared" si="271"/>
        <v>139.48596524381944</v>
      </c>
      <c r="AC160" s="4">
        <f t="shared" si="272"/>
        <v>168.63798965409524</v>
      </c>
      <c r="AD160" s="4">
        <f t="shared" si="273"/>
        <v>144.56314641014146</v>
      </c>
      <c r="AE160" s="4">
        <f t="shared" si="274"/>
        <v>167.88869898942241</v>
      </c>
      <c r="AF160" s="4">
        <f t="shared" si="275"/>
        <v>145.13032935951051</v>
      </c>
      <c r="AG160" s="4">
        <f t="shared" si="276"/>
        <v>168.19403275896403</v>
      </c>
      <c r="AH160" s="4">
        <f t="shared" si="277"/>
        <v>144.52731852490726</v>
      </c>
      <c r="AI160" s="4">
        <f t="shared" si="278"/>
        <v>171.33271368579256</v>
      </c>
      <c r="AJ160" s="4">
        <f t="shared" si="279"/>
        <v>205.44617689312207</v>
      </c>
      <c r="AK160" s="4">
        <f t="shared" si="280"/>
        <v>169.50999259255158</v>
      </c>
      <c r="AL160" s="4">
        <f t="shared" si="281"/>
        <v>141.98300813829803</v>
      </c>
      <c r="AM160" s="4">
        <f t="shared" si="282"/>
        <v>171.64943613632985</v>
      </c>
      <c r="AN160" s="4">
        <f t="shared" si="283"/>
        <v>165.39350047689297</v>
      </c>
      <c r="BL160" s="199" t="s">
        <v>96</v>
      </c>
      <c r="BM160" s="220" t="s">
        <v>27</v>
      </c>
      <c r="BN160" s="220"/>
      <c r="BO160" s="220" t="s">
        <v>29</v>
      </c>
      <c r="BP160" s="220"/>
      <c r="BQ160" s="220" t="s">
        <v>30</v>
      </c>
      <c r="BR160" s="220"/>
      <c r="BS160" s="220" t="s">
        <v>32</v>
      </c>
      <c r="BT160" s="220"/>
      <c r="BU160" s="220" t="s">
        <v>382</v>
      </c>
      <c r="BV160" s="220"/>
      <c r="BW160" s="220" t="s">
        <v>383</v>
      </c>
      <c r="BX160" s="220"/>
      <c r="BY160" s="220" t="s">
        <v>384</v>
      </c>
      <c r="BZ160" s="220"/>
      <c r="CA160" s="220" t="s">
        <v>386</v>
      </c>
      <c r="CB160" s="220"/>
      <c r="CC160" s="220" t="s">
        <v>388</v>
      </c>
      <c r="CD160" s="220"/>
    </row>
    <row r="161" spans="1:82">
      <c r="A161">
        <v>47</v>
      </c>
      <c r="B161" s="5">
        <f t="shared" si="333"/>
        <v>-128.5</v>
      </c>
      <c r="C161" s="5">
        <f t="shared" si="334"/>
        <v>32.78</v>
      </c>
      <c r="D161" s="5">
        <f t="shared" ref="D161:S161" si="350">D378-D$433</f>
        <v>-132.88</v>
      </c>
      <c r="E161" s="5">
        <f t="shared" si="350"/>
        <v>25.210000000000008</v>
      </c>
      <c r="F161" s="5">
        <f t="shared" si="350"/>
        <v>-140.72</v>
      </c>
      <c r="G161" s="5">
        <f t="shared" si="350"/>
        <v>31.689999999999998</v>
      </c>
      <c r="H161" s="5">
        <f t="shared" si="350"/>
        <v>-141.72999999999999</v>
      </c>
      <c r="I161" s="5">
        <f t="shared" si="350"/>
        <v>20.47999999999999</v>
      </c>
      <c r="J161" s="5">
        <f t="shared" si="350"/>
        <v>-142.9</v>
      </c>
      <c r="K161" s="5">
        <f t="shared" si="350"/>
        <v>22.449999999999989</v>
      </c>
      <c r="L161" s="5">
        <f t="shared" si="350"/>
        <v>-144.47</v>
      </c>
      <c r="M161" s="5">
        <f t="shared" si="350"/>
        <v>21.569999999999993</v>
      </c>
      <c r="N161" s="5">
        <f t="shared" si="350"/>
        <v>-199.1</v>
      </c>
      <c r="O161" s="5">
        <f t="shared" si="350"/>
        <v>16.960000000000008</v>
      </c>
      <c r="P161" s="5">
        <f t="shared" si="350"/>
        <v>-144.61000000000001</v>
      </c>
      <c r="Q161" s="5">
        <f t="shared" si="350"/>
        <v>16.849999999999994</v>
      </c>
      <c r="R161" s="5">
        <f t="shared" si="350"/>
        <v>-165.64</v>
      </c>
      <c r="S161" s="5">
        <f t="shared" si="350"/>
        <v>14.02000000000001</v>
      </c>
      <c r="V161">
        <v>47</v>
      </c>
      <c r="W161" s="4">
        <f t="shared" si="266"/>
        <v>165.68921504656569</v>
      </c>
      <c r="X161" s="4">
        <f t="shared" si="267"/>
        <v>132.61515147222053</v>
      </c>
      <c r="Y161" s="4">
        <f t="shared" si="268"/>
        <v>169.25751489384442</v>
      </c>
      <c r="Z161" s="4">
        <f t="shared" si="269"/>
        <v>135.25028096089116</v>
      </c>
      <c r="AA161" s="4">
        <f t="shared" si="270"/>
        <v>167.30876578721632</v>
      </c>
      <c r="AB161" s="4">
        <f t="shared" si="271"/>
        <v>144.24414892812808</v>
      </c>
      <c r="AC161" s="4">
        <f t="shared" si="272"/>
        <v>171.77766679235026</v>
      </c>
      <c r="AD161" s="4">
        <f t="shared" si="273"/>
        <v>143.20203664752816</v>
      </c>
      <c r="AE161" s="4">
        <f t="shared" si="274"/>
        <v>171.07164584334598</v>
      </c>
      <c r="AF161" s="4">
        <f t="shared" si="275"/>
        <v>144.65273070357156</v>
      </c>
      <c r="AG161" s="4">
        <f t="shared" si="276"/>
        <v>171.5082188892917</v>
      </c>
      <c r="AH161" s="4">
        <f t="shared" si="277"/>
        <v>146.07137228081345</v>
      </c>
      <c r="AI161" s="4">
        <f t="shared" si="278"/>
        <v>175.13110884099387</v>
      </c>
      <c r="AJ161" s="4">
        <f t="shared" si="279"/>
        <v>199.82104894129648</v>
      </c>
      <c r="AK161" s="4">
        <f t="shared" si="280"/>
        <v>173.35384890086686</v>
      </c>
      <c r="AL161" s="4">
        <f t="shared" si="281"/>
        <v>145.58837384901312</v>
      </c>
      <c r="AM161" s="4">
        <f t="shared" si="282"/>
        <v>175.16193709582657</v>
      </c>
      <c r="AN161" s="4">
        <f t="shared" si="283"/>
        <v>166.23227725083959</v>
      </c>
      <c r="BL161" s="8">
        <v>4</v>
      </c>
      <c r="BM161" s="197" t="s">
        <v>97</v>
      </c>
      <c r="BN161" s="197" t="s">
        <v>98</v>
      </c>
      <c r="BO161" s="197" t="s">
        <v>97</v>
      </c>
      <c r="BP161" s="197" t="s">
        <v>98</v>
      </c>
      <c r="BQ161" s="197" t="s">
        <v>97</v>
      </c>
      <c r="BR161" s="197" t="s">
        <v>98</v>
      </c>
      <c r="BS161" s="197" t="s">
        <v>97</v>
      </c>
      <c r="BT161" s="197" t="s">
        <v>98</v>
      </c>
      <c r="BU161" s="197" t="s">
        <v>97</v>
      </c>
      <c r="BV161" s="197" t="s">
        <v>98</v>
      </c>
      <c r="BW161" s="197" t="s">
        <v>97</v>
      </c>
      <c r="BX161" s="197" t="s">
        <v>98</v>
      </c>
      <c r="BY161" s="197" t="s">
        <v>97</v>
      </c>
      <c r="BZ161" s="197" t="s">
        <v>98</v>
      </c>
      <c r="CA161" s="197" t="s">
        <v>97</v>
      </c>
      <c r="CB161" s="197" t="s">
        <v>98</v>
      </c>
      <c r="CC161" s="197" t="s">
        <v>94</v>
      </c>
      <c r="CD161" s="197" t="s">
        <v>95</v>
      </c>
    </row>
    <row r="162" spans="1:82">
      <c r="A162">
        <v>48</v>
      </c>
      <c r="B162" s="5">
        <f t="shared" si="333"/>
        <v>-131.5</v>
      </c>
      <c r="C162" s="5">
        <f t="shared" si="334"/>
        <v>24.78</v>
      </c>
      <c r="D162" s="5">
        <f t="shared" ref="D162:S162" si="351">D379-D$433</f>
        <v>-135.88</v>
      </c>
      <c r="E162" s="5">
        <f t="shared" si="351"/>
        <v>17.210000000000008</v>
      </c>
      <c r="F162" s="5">
        <f t="shared" si="351"/>
        <v>-144.72</v>
      </c>
      <c r="G162" s="5">
        <f t="shared" si="351"/>
        <v>22.689999999999998</v>
      </c>
      <c r="H162" s="5">
        <f t="shared" si="351"/>
        <v>-142.72999999999999</v>
      </c>
      <c r="I162" s="5">
        <f t="shared" si="351"/>
        <v>11.47999999999999</v>
      </c>
      <c r="J162" s="5">
        <f t="shared" si="351"/>
        <v>-143.9</v>
      </c>
      <c r="K162" s="5">
        <f t="shared" si="351"/>
        <v>14.449999999999989</v>
      </c>
      <c r="L162" s="5">
        <f t="shared" si="351"/>
        <v>-145.47</v>
      </c>
      <c r="M162" s="5">
        <f t="shared" si="351"/>
        <v>13.569999999999993</v>
      </c>
      <c r="N162" s="5">
        <f t="shared" si="351"/>
        <v>-191.1</v>
      </c>
      <c r="O162" s="5">
        <f t="shared" si="351"/>
        <v>4.960000000000008</v>
      </c>
      <c r="P162" s="5">
        <f t="shared" si="351"/>
        <v>-149.61000000000001</v>
      </c>
      <c r="Q162" s="5">
        <f t="shared" si="351"/>
        <v>8.8499999999999943</v>
      </c>
      <c r="R162" s="5">
        <f t="shared" si="351"/>
        <v>-167.64</v>
      </c>
      <c r="S162" s="5">
        <f t="shared" si="351"/>
        <v>5.0200000000000102</v>
      </c>
      <c r="V162">
        <v>48</v>
      </c>
      <c r="W162" s="4">
        <f t="shared" si="266"/>
        <v>169.32826579576502</v>
      </c>
      <c r="X162" s="4">
        <f t="shared" si="267"/>
        <v>133.81441775832678</v>
      </c>
      <c r="Y162" s="4">
        <f t="shared" si="268"/>
        <v>172.78158785143432</v>
      </c>
      <c r="Z162" s="4">
        <f t="shared" si="269"/>
        <v>136.9655376362974</v>
      </c>
      <c r="AA162" s="4">
        <f t="shared" si="270"/>
        <v>171.08939168313077</v>
      </c>
      <c r="AB162" s="4">
        <f t="shared" si="271"/>
        <v>146.48793295012393</v>
      </c>
      <c r="AC162" s="4">
        <f t="shared" si="272"/>
        <v>175.4015088889789</v>
      </c>
      <c r="AD162" s="4">
        <f t="shared" si="273"/>
        <v>143.19093302300951</v>
      </c>
      <c r="AE162" s="4">
        <f t="shared" si="274"/>
        <v>174.26575454163961</v>
      </c>
      <c r="AF162" s="4">
        <f t="shared" si="275"/>
        <v>144.62369273393622</v>
      </c>
      <c r="AG162" s="4">
        <f t="shared" si="276"/>
        <v>174.67065248101062</v>
      </c>
      <c r="AH162" s="4">
        <f t="shared" si="277"/>
        <v>146.10155988215868</v>
      </c>
      <c r="AI162" s="4">
        <f t="shared" si="278"/>
        <v>178.51322199458684</v>
      </c>
      <c r="AJ162" s="4">
        <f t="shared" si="279"/>
        <v>191.16435755652779</v>
      </c>
      <c r="AK162" s="4">
        <f t="shared" si="280"/>
        <v>176.6146818505176</v>
      </c>
      <c r="AL162" s="4">
        <f t="shared" si="281"/>
        <v>149.87152698227905</v>
      </c>
      <c r="AM162" s="4">
        <f t="shared" si="282"/>
        <v>178.28478354006972</v>
      </c>
      <c r="AN162" s="4">
        <f t="shared" si="283"/>
        <v>167.71514541030572</v>
      </c>
      <c r="BL162" s="198">
        <v>1</v>
      </c>
      <c r="BM162" s="4">
        <f>2/$BL$180*COS($BL$161*(AR9*(PI()/180)))*AS9</f>
        <v>15.243056963600422</v>
      </c>
      <c r="BN162" s="4">
        <f>2/$BL$180*SIN($BL$161*(AR9*(PI()/180)))*AS9</f>
        <v>0</v>
      </c>
      <c r="BO162" s="4">
        <f>2/$BL$180*COS($BL$161*(AT9*(PI()/180)))*AU9</f>
        <v>15.413619045427367</v>
      </c>
      <c r="BP162" s="4">
        <f>2/$BL$180*SIN($BL$161*(AT9*(PI()/180)))*AU9</f>
        <v>0</v>
      </c>
      <c r="BQ162" s="4">
        <f>2/$BL$180*COS($BL$161*(AV9*(PI()/180)))*AW9</f>
        <v>16.18822406374305</v>
      </c>
      <c r="BR162" s="4">
        <f>2/$BL$180*SIN($BL$161*(AV9*(PI()/180)))*AW9</f>
        <v>0</v>
      </c>
      <c r="BS162" s="4">
        <f>2/$BL$180*COS($BL$161*(AX9*(PI()/180)))*AY9</f>
        <v>14.568161619229366</v>
      </c>
      <c r="BT162" s="4">
        <f>2/$BL$180*SIN($BL$161*(AX9*(PI()/180)))*AY9</f>
        <v>0</v>
      </c>
      <c r="BU162" s="4">
        <f>2/$BL$180*COS($BL$161*(AZ9*(PI()/180)))*BA9</f>
        <v>17.349952605170419</v>
      </c>
      <c r="BV162" s="4">
        <f>2/$BL$180*SIN($BL$161*(AZ9*(PI()/180)))*BA9</f>
        <v>0</v>
      </c>
      <c r="BW162" s="4">
        <f>2/$BL$180*COS($BL$161*(BB9*(PI()/180)))*BC9</f>
        <v>19.421602331401786</v>
      </c>
      <c r="BX162" s="4">
        <f>2/$BL$180*SIN($BL$161*(BB9*(PI()/180)))*BC9</f>
        <v>0</v>
      </c>
      <c r="BY162" s="4">
        <f>2/$BL$180*COS($BL$161*(BD9*(PI()/180)))*BE9</f>
        <v>14.532863512868211</v>
      </c>
      <c r="BZ162" s="4">
        <f>2/$BL$180*SIN($BL$161*(BD9*(PI()/180)))*BE9</f>
        <v>0</v>
      </c>
      <c r="CA162" s="4">
        <f>2/$BL$180*COS($BL$161*(BF9*(PI()/180)))*BG9</f>
        <v>17.892761284139155</v>
      </c>
      <c r="CB162" s="4">
        <f>2/$BL$180*SIN($BL$161*(BF9*(PI()/180)))*BG9</f>
        <v>0</v>
      </c>
      <c r="CC162" s="4">
        <f>2/$BL$180*COS($BL$161*(BH9*(PI()/180)))*BI9</f>
        <v>16.334156487068526</v>
      </c>
      <c r="CD162" s="4">
        <f>2/$BL$180*SIN($BL$161*(BH9*(PI()/180)))*BI9</f>
        <v>0</v>
      </c>
    </row>
    <row r="163" spans="1:82">
      <c r="A163">
        <v>49</v>
      </c>
      <c r="B163" s="5">
        <f t="shared" si="333"/>
        <v>-134.5</v>
      </c>
      <c r="C163" s="5">
        <f t="shared" si="334"/>
        <v>16.78</v>
      </c>
      <c r="D163" s="5">
        <f t="shared" ref="D163:S163" si="352">D380-D$433</f>
        <v>-138.88</v>
      </c>
      <c r="E163" s="5">
        <f t="shared" si="352"/>
        <v>9.210000000000008</v>
      </c>
      <c r="F163" s="5">
        <f t="shared" si="352"/>
        <v>-148.72</v>
      </c>
      <c r="G163" s="5">
        <f t="shared" si="352"/>
        <v>14.689999999999998</v>
      </c>
      <c r="H163" s="5">
        <f t="shared" si="352"/>
        <v>-143.72999999999999</v>
      </c>
      <c r="I163" s="5">
        <f t="shared" si="352"/>
        <v>3.4799999999999898</v>
      </c>
      <c r="J163" s="5">
        <f t="shared" si="352"/>
        <v>-143.9</v>
      </c>
      <c r="K163" s="5">
        <f t="shared" si="352"/>
        <v>6.4499999999999886</v>
      </c>
      <c r="L163" s="5">
        <f t="shared" si="352"/>
        <v>-145.47</v>
      </c>
      <c r="M163" s="5">
        <f t="shared" si="352"/>
        <v>5.5699999999999932</v>
      </c>
      <c r="N163" s="5">
        <f t="shared" si="352"/>
        <v>-178.1</v>
      </c>
      <c r="O163" s="5">
        <f t="shared" si="352"/>
        <v>-6.039999999999992</v>
      </c>
      <c r="P163" s="5">
        <f t="shared" si="352"/>
        <v>-151.61000000000001</v>
      </c>
      <c r="Q163" s="5">
        <f t="shared" si="352"/>
        <v>-0.15000000000000568</v>
      </c>
      <c r="R163" s="5">
        <f t="shared" si="352"/>
        <v>-167.64</v>
      </c>
      <c r="S163" s="5">
        <f t="shared" si="352"/>
        <v>-3.9799999999999898</v>
      </c>
      <c r="V163">
        <v>49</v>
      </c>
      <c r="W163" s="4">
        <f t="shared" si="266"/>
        <v>172.88861576588096</v>
      </c>
      <c r="X163" s="4">
        <f t="shared" si="267"/>
        <v>135.54268110082521</v>
      </c>
      <c r="Y163" s="4">
        <f t="shared" si="268"/>
        <v>176.20591451643324</v>
      </c>
      <c r="Z163" s="4">
        <f t="shared" si="269"/>
        <v>139.18505128066016</v>
      </c>
      <c r="AA163" s="4">
        <f t="shared" si="270"/>
        <v>174.35883822409841</v>
      </c>
      <c r="AB163" s="4">
        <f t="shared" si="271"/>
        <v>149.44375028752458</v>
      </c>
      <c r="AC163" s="4">
        <f t="shared" si="272"/>
        <v>178.6130218873335</v>
      </c>
      <c r="AD163" s="4">
        <f t="shared" si="273"/>
        <v>143.77212281941169</v>
      </c>
      <c r="AE163" s="4">
        <f t="shared" si="274"/>
        <v>177.433560910068</v>
      </c>
      <c r="AF163" s="4">
        <f t="shared" si="275"/>
        <v>144.04448097723147</v>
      </c>
      <c r="AG163" s="4">
        <f t="shared" si="276"/>
        <v>177.80723402436857</v>
      </c>
      <c r="AH163" s="4">
        <f t="shared" si="277"/>
        <v>145.57659770718644</v>
      </c>
      <c r="AI163" s="4">
        <f>360+ATAN2(N163,O163)*(180/PI())</f>
        <v>181.94235781127082</v>
      </c>
      <c r="AJ163" s="4">
        <f t="shared" si="279"/>
        <v>178.20238943403649</v>
      </c>
      <c r="AK163" s="4">
        <f>360+ATAN2(P163,Q163)*(180/PI())</f>
        <v>180.05668731694939</v>
      </c>
      <c r="AL163" s="4">
        <f t="shared" si="281"/>
        <v>151.61007420353044</v>
      </c>
      <c r="AM163" s="4">
        <f>360+ATAN2(R163,S163)*(180/PI())</f>
        <v>181.36002369616494</v>
      </c>
      <c r="AN163" s="4">
        <f t="shared" si="283"/>
        <v>167.68723863192452</v>
      </c>
      <c r="BL163" s="198">
        <v>2</v>
      </c>
      <c r="BM163" s="4">
        <f t="shared" ref="BM163:BM180" si="353">2/$BL$180*COS($BL$161*(AR10*(PI()/180)))*AS10</f>
        <v>3.6192797708109854</v>
      </c>
      <c r="BN163" s="4">
        <f t="shared" ref="BN163:BN180" si="354">2/$BL$180*SIN($BL$161*(AR10*(PI()/180)))*AS10</f>
        <v>14.292212599601237</v>
      </c>
      <c r="BO163" s="4">
        <f t="shared" ref="BO163:BO180" si="355">2/$BL$180*COS($BL$161*(AT10*(PI()/180)))*AU10</f>
        <v>3.6374824725290029</v>
      </c>
      <c r="BP163" s="4">
        <f t="shared" ref="BP163:BP180" si="356">2/$BL$180*SIN($BL$161*(AT10*(PI()/180)))*AU10</f>
        <v>14.364093443115786</v>
      </c>
      <c r="BQ163" s="4">
        <f t="shared" ref="BQ163:BQ180" si="357">2/$BL$180*COS($BL$161*(AV10*(PI()/180)))*AW10</f>
        <v>3.7813389418186416</v>
      </c>
      <c r="BR163" s="4">
        <f t="shared" ref="BR163:BR180" si="358">2/$BL$180*SIN($BL$161*(AV10*(PI()/180)))*AW10</f>
        <v>14.932169793415397</v>
      </c>
      <c r="BS163" s="4">
        <f t="shared" ref="BS163:BS180" si="359">2/$BL$180*COS($BL$161*(AX10*(PI()/180)))*AY10</f>
        <v>3.6187399658912938</v>
      </c>
      <c r="BT163" s="4">
        <f t="shared" ref="BT163:BT180" si="360">2/$BL$180*SIN($BL$161*(AX10*(PI()/180)))*AY10</f>
        <v>14.290080958179992</v>
      </c>
      <c r="BU163" s="4">
        <f t="shared" ref="BU163:BU180" si="361">2/$BL$180*COS($BL$161*(AZ10*(PI()/180)))*BA10</f>
        <v>4.0774800531525877</v>
      </c>
      <c r="BV163" s="4">
        <f t="shared" ref="BV163:BV180" si="362">2/$BL$180*SIN($BL$161*(AZ10*(PI()/180)))*BA10</f>
        <v>16.101604595555202</v>
      </c>
      <c r="BW163" s="4">
        <f t="shared" ref="BW163:BW180" si="363">2/$BL$180*COS($BL$161*(BB10*(PI()/180)))*BC10</f>
        <v>3.8972254085626576</v>
      </c>
      <c r="BX163" s="4">
        <f t="shared" ref="BX163:BX180" si="364">2/$BL$180*SIN($BL$161*(BB10*(PI()/180)))*BC10</f>
        <v>15.389795101489046</v>
      </c>
      <c r="BY163" s="4">
        <f t="shared" ref="BY163:BY180" si="365">2/$BL$180*COS($BL$161*(BD10*(PI()/180)))*BE10</f>
        <v>3.3843960288485038</v>
      </c>
      <c r="BZ163" s="4">
        <f t="shared" ref="BZ163:BZ180" si="366">2/$BL$180*SIN($BL$161*(BD10*(PI()/180)))*BE10</f>
        <v>13.364677678595269</v>
      </c>
      <c r="CA163" s="4">
        <f t="shared" ref="CA163:CA180" si="367">2/$BL$180*COS($BL$161*(BF10*(PI()/180)))*BG10</f>
        <v>4.2006173988693156</v>
      </c>
      <c r="CB163" s="4">
        <f t="shared" ref="CB163:CB180" si="368">2/$BL$180*SIN($BL$161*(BF10*(PI()/180)))*BG10</f>
        <v>16.587862977161254</v>
      </c>
      <c r="CC163" s="4">
        <f t="shared" ref="CC163:CC180" si="369">2/$BL$180*COS($BL$161*(BH10*(PI()/180)))*BI10</f>
        <v>3.8614952718551052</v>
      </c>
      <c r="CD163" s="4">
        <f t="shared" ref="CD163:CD180" si="370">2/$BL$180*SIN($BL$161*(BH10*(PI()/180)))*BI10</f>
        <v>15.248699982466862</v>
      </c>
    </row>
    <row r="164" spans="1:82">
      <c r="A164">
        <v>50</v>
      </c>
      <c r="B164" s="5">
        <f t="shared" si="333"/>
        <v>-136.5</v>
      </c>
      <c r="C164" s="5">
        <f t="shared" si="334"/>
        <v>8.7800000000000011</v>
      </c>
      <c r="D164" s="5">
        <f t="shared" ref="D164:S164" si="371">D381-D$433</f>
        <v>-140.88</v>
      </c>
      <c r="E164" s="5">
        <f t="shared" si="371"/>
        <v>1.210000000000008</v>
      </c>
      <c r="F164" s="5">
        <f t="shared" si="371"/>
        <v>-150.72</v>
      </c>
      <c r="G164" s="5">
        <f t="shared" si="371"/>
        <v>6.6899999999999977</v>
      </c>
      <c r="H164" s="5">
        <f t="shared" si="371"/>
        <v>-144.72999999999999</v>
      </c>
      <c r="I164" s="5">
        <f t="shared" si="371"/>
        <v>-4.5200000000000102</v>
      </c>
      <c r="J164" s="5">
        <f t="shared" si="371"/>
        <v>-142.9</v>
      </c>
      <c r="K164" s="5">
        <f t="shared" si="371"/>
        <v>-1.5500000000000114</v>
      </c>
      <c r="L164" s="5">
        <f t="shared" si="371"/>
        <v>-144.47</v>
      </c>
      <c r="M164" s="5">
        <f t="shared" si="371"/>
        <v>-2.4300000000000068</v>
      </c>
      <c r="N164" s="5">
        <f t="shared" si="371"/>
        <v>-178.1</v>
      </c>
      <c r="O164" s="5">
        <f t="shared" si="371"/>
        <v>-18.039999999999992</v>
      </c>
      <c r="P164" s="5">
        <f t="shared" si="371"/>
        <v>-153.61000000000001</v>
      </c>
      <c r="Q164" s="5">
        <f t="shared" si="371"/>
        <v>-8.1500000000000057</v>
      </c>
      <c r="R164" s="5">
        <f t="shared" si="371"/>
        <v>-165.64</v>
      </c>
      <c r="S164" s="5">
        <f t="shared" si="371"/>
        <v>-12.97999999999999</v>
      </c>
      <c r="V164">
        <v>50</v>
      </c>
      <c r="W164" s="4">
        <f t="shared" si="266"/>
        <v>176.3196711741013</v>
      </c>
      <c r="X164" s="4">
        <f t="shared" si="267"/>
        <v>136.78208362208846</v>
      </c>
      <c r="Y164" s="4">
        <f t="shared" si="268"/>
        <v>179.5079061006266</v>
      </c>
      <c r="Z164" s="4">
        <f t="shared" si="269"/>
        <v>140.88519617049906</v>
      </c>
      <c r="AA164" s="4">
        <f t="shared" si="270"/>
        <v>177.45848374222521</v>
      </c>
      <c r="AB164" s="4">
        <f t="shared" si="271"/>
        <v>150.86840126414808</v>
      </c>
      <c r="AC164" s="4">
        <f>360+ATAN2(H164,I164)*(180/PI())</f>
        <v>181.78879828002457</v>
      </c>
      <c r="AD164" s="4">
        <f t="shared" si="273"/>
        <v>144.80056388011752</v>
      </c>
      <c r="AE164" s="4">
        <f>360+ATAN2(J164,K164)*(180/PI())</f>
        <v>180.62144839512399</v>
      </c>
      <c r="AF164" s="4">
        <f t="shared" si="275"/>
        <v>142.90840598089392</v>
      </c>
      <c r="AG164" s="4">
        <f>360+ATAN2(L164,M164)*(180/PI())</f>
        <v>180.96362993314403</v>
      </c>
      <c r="AH164" s="4">
        <f t="shared" si="277"/>
        <v>144.49043497754445</v>
      </c>
      <c r="AI164" s="4">
        <f t="shared" ref="AI164:AI213" si="372">360+ATAN2(N164,O164)*(180/PI())</f>
        <v>185.7838434382621</v>
      </c>
      <c r="AJ164" s="4">
        <f t="shared" si="279"/>
        <v>179.01131696068825</v>
      </c>
      <c r="AK164" s="4">
        <f t="shared" ref="AK164:AK213" si="373">360+ATAN2(P164,Q164)*(180/PI())</f>
        <v>183.03706255504034</v>
      </c>
      <c r="AL164" s="4">
        <f t="shared" si="281"/>
        <v>153.82605305994173</v>
      </c>
      <c r="AM164" s="4">
        <f t="shared" ref="AM164:AM212" si="374">360+ATAN2(R164,S164)*(180/PI())</f>
        <v>184.48069621279444</v>
      </c>
      <c r="AN164" s="4">
        <f t="shared" si="283"/>
        <v>166.14779565194357</v>
      </c>
      <c r="BL164" s="198">
        <v>3</v>
      </c>
      <c r="BM164" s="4">
        <f t="shared" si="353"/>
        <v>-11.912290872533852</v>
      </c>
      <c r="BN164" s="4">
        <f t="shared" si="354"/>
        <v>6.4466094390015698</v>
      </c>
      <c r="BO164" s="4">
        <f t="shared" si="355"/>
        <v>-11.595539094924961</v>
      </c>
      <c r="BP164" s="4">
        <f t="shared" si="356"/>
        <v>6.2751919491833696</v>
      </c>
      <c r="BQ164" s="4">
        <f t="shared" si="357"/>
        <v>-11.823310159584898</v>
      </c>
      <c r="BR164" s="4">
        <f t="shared" si="358"/>
        <v>6.3984554852303077</v>
      </c>
      <c r="BS164" s="4">
        <f t="shared" si="359"/>
        <v>-12.964182889669656</v>
      </c>
      <c r="BT164" s="4">
        <f t="shared" si="360"/>
        <v>7.0158649314201877</v>
      </c>
      <c r="BU164" s="4">
        <f t="shared" si="361"/>
        <v>-13.311251836841612</v>
      </c>
      <c r="BV164" s="4">
        <f t="shared" si="362"/>
        <v>7.2036892529351935</v>
      </c>
      <c r="BW164" s="4">
        <f t="shared" si="363"/>
        <v>-11.065825245123074</v>
      </c>
      <c r="BX164" s="4">
        <f t="shared" si="364"/>
        <v>5.9885251492669624</v>
      </c>
      <c r="BY164" s="4">
        <f t="shared" si="365"/>
        <v>-10.78136731026243</v>
      </c>
      <c r="BZ164" s="4">
        <f t="shared" si="366"/>
        <v>5.8345842131788679</v>
      </c>
      <c r="CA164" s="4">
        <f t="shared" si="367"/>
        <v>-13.21661920515951</v>
      </c>
      <c r="CB164" s="4">
        <f t="shared" si="368"/>
        <v>7.1524766337029009</v>
      </c>
      <c r="CC164" s="4">
        <f t="shared" si="369"/>
        <v>-13.351931084651683</v>
      </c>
      <c r="CD164" s="4">
        <f t="shared" si="370"/>
        <v>7.2257037609513262</v>
      </c>
    </row>
    <row r="165" spans="1:82">
      <c r="A165">
        <v>51</v>
      </c>
      <c r="B165" s="5">
        <f t="shared" si="333"/>
        <v>-137.5</v>
      </c>
      <c r="C165" s="5">
        <f t="shared" si="334"/>
        <v>0.78000000000000114</v>
      </c>
      <c r="D165" s="5">
        <f t="shared" ref="D165:S165" si="375">D382-D$433</f>
        <v>-141.88</v>
      </c>
      <c r="E165" s="5">
        <f t="shared" si="375"/>
        <v>-6.789999999999992</v>
      </c>
      <c r="F165" s="5">
        <f t="shared" si="375"/>
        <v>-151.72</v>
      </c>
      <c r="G165" s="5">
        <f t="shared" si="375"/>
        <v>-1.3100000000000023</v>
      </c>
      <c r="H165" s="5">
        <f t="shared" si="375"/>
        <v>-144.72999999999999</v>
      </c>
      <c r="I165" s="5">
        <f t="shared" si="375"/>
        <v>-12.52000000000001</v>
      </c>
      <c r="J165" s="5">
        <f t="shared" si="375"/>
        <v>-140.9</v>
      </c>
      <c r="K165" s="5">
        <f t="shared" si="375"/>
        <v>-8.5500000000000114</v>
      </c>
      <c r="L165" s="5">
        <f t="shared" si="375"/>
        <v>-142.47</v>
      </c>
      <c r="M165" s="5">
        <f t="shared" si="375"/>
        <v>-10.430000000000007</v>
      </c>
      <c r="N165" s="5">
        <f t="shared" si="375"/>
        <v>-189.1</v>
      </c>
      <c r="O165" s="5">
        <f t="shared" si="375"/>
        <v>-29.039999999999992</v>
      </c>
      <c r="P165" s="5">
        <f t="shared" si="375"/>
        <v>-154.61000000000001</v>
      </c>
      <c r="Q165" s="5">
        <f t="shared" si="375"/>
        <v>-17.150000000000006</v>
      </c>
      <c r="R165" s="5">
        <f t="shared" si="375"/>
        <v>-165.64</v>
      </c>
      <c r="S165" s="5">
        <f t="shared" si="375"/>
        <v>-22.97999999999999</v>
      </c>
      <c r="V165">
        <v>51</v>
      </c>
      <c r="W165" s="4">
        <f t="shared" si="266"/>
        <v>179.67498015527568</v>
      </c>
      <c r="X165" s="4">
        <f t="shared" si="267"/>
        <v>137.50221234583827</v>
      </c>
      <c r="Y165" s="4">
        <f>360+ATAN2(D165,E165)*(180/PI())</f>
        <v>182.73993333973829</v>
      </c>
      <c r="Z165" s="4">
        <f t="shared" si="269"/>
        <v>142.042382759513</v>
      </c>
      <c r="AA165" s="4">
        <f>360+ATAN2(F165,G165)*(180/PI())</f>
        <v>180.49469816785904</v>
      </c>
      <c r="AB165" s="4">
        <f t="shared" si="271"/>
        <v>151.72565537838352</v>
      </c>
      <c r="AC165" s="4">
        <f t="shared" ref="AC165:AC214" si="376">360+ATAN2(H165,I165)*(180/PI())</f>
        <v>184.94411520041837</v>
      </c>
      <c r="AD165" s="4">
        <f t="shared" si="273"/>
        <v>145.27051765585472</v>
      </c>
      <c r="AE165" s="4">
        <f t="shared" ref="AE165:AE214" si="377">360+ATAN2(J165,K165)*(180/PI())</f>
        <v>183.47252631959941</v>
      </c>
      <c r="AF165" s="4">
        <f t="shared" si="275"/>
        <v>141.15917433875845</v>
      </c>
      <c r="AG165" s="4">
        <f t="shared" ref="AG165:AG214" si="378">360+ATAN2(L165,M165)*(180/PI())</f>
        <v>184.1870625606571</v>
      </c>
      <c r="AH165" s="4">
        <f t="shared" si="277"/>
        <v>142.85127160792095</v>
      </c>
      <c r="AI165" s="4">
        <f t="shared" si="372"/>
        <v>188.73067925556876</v>
      </c>
      <c r="AJ165" s="4">
        <f t="shared" si="279"/>
        <v>191.31683564182217</v>
      </c>
      <c r="AK165" s="4">
        <f t="shared" si="373"/>
        <v>186.32961636646289</v>
      </c>
      <c r="AL165" s="4">
        <f t="shared" si="281"/>
        <v>155.55826753985147</v>
      </c>
      <c r="AM165" s="4">
        <f t="shared" si="374"/>
        <v>187.89849000846831</v>
      </c>
      <c r="AN165" s="4">
        <f t="shared" si="283"/>
        <v>167.22646321680068</v>
      </c>
      <c r="BL165" s="198">
        <v>4</v>
      </c>
      <c r="BM165" s="4">
        <f t="shared" si="353"/>
        <v>-8.1518486570364708</v>
      </c>
      <c r="BN165" s="4">
        <f t="shared" si="354"/>
        <v>-8.8552682140367907</v>
      </c>
      <c r="BO165" s="4">
        <f t="shared" si="355"/>
        <v>-6.676714318072535</v>
      </c>
      <c r="BP165" s="4">
        <f t="shared" si="356"/>
        <v>-7.2528451597292118</v>
      </c>
      <c r="BQ165" s="4">
        <f t="shared" si="357"/>
        <v>-8.7332161776565282</v>
      </c>
      <c r="BR165" s="4">
        <f t="shared" si="358"/>
        <v>-9.4868016909955912</v>
      </c>
      <c r="BS165" s="4">
        <f t="shared" si="359"/>
        <v>-9.441132354024715</v>
      </c>
      <c r="BT165" s="4">
        <f t="shared" si="360"/>
        <v>-10.255803653438136</v>
      </c>
      <c r="BU165" s="4">
        <f t="shared" si="361"/>
        <v>-8.0427340338812243</v>
      </c>
      <c r="BV165" s="4">
        <f t="shared" si="362"/>
        <v>-8.7367381364108745</v>
      </c>
      <c r="BW165" s="4">
        <f t="shared" si="363"/>
        <v>-6.4987538297994485</v>
      </c>
      <c r="BX165" s="4">
        <f t="shared" si="364"/>
        <v>-7.0595285365361571</v>
      </c>
      <c r="BY165" s="4">
        <f t="shared" si="365"/>
        <v>-6.9367576983031585</v>
      </c>
      <c r="BZ165" s="4">
        <f t="shared" si="366"/>
        <v>-7.535327572750858</v>
      </c>
      <c r="CA165" s="4">
        <f t="shared" si="367"/>
        <v>-8.3706193748094773</v>
      </c>
      <c r="CB165" s="4">
        <f t="shared" si="368"/>
        <v>-9.0929165640935743</v>
      </c>
      <c r="CC165" s="4">
        <f t="shared" si="369"/>
        <v>-9.0901650015570521</v>
      </c>
      <c r="CD165" s="4">
        <f t="shared" si="370"/>
        <v>-9.8745514772475396</v>
      </c>
    </row>
    <row r="166" spans="1:82">
      <c r="A166">
        <v>52</v>
      </c>
      <c r="B166" s="5">
        <f t="shared" si="333"/>
        <v>-137.5</v>
      </c>
      <c r="C166" s="5">
        <f t="shared" si="334"/>
        <v>-7.2199999999999989</v>
      </c>
      <c r="D166" s="5">
        <f t="shared" ref="D166:S166" si="379">D383-D$433</f>
        <v>-141.88</v>
      </c>
      <c r="E166" s="5">
        <f t="shared" si="379"/>
        <v>-14.789999999999992</v>
      </c>
      <c r="F166" s="5">
        <f t="shared" si="379"/>
        <v>-151.72</v>
      </c>
      <c r="G166" s="5">
        <f t="shared" si="379"/>
        <v>-9.3100000000000023</v>
      </c>
      <c r="H166" s="5">
        <f t="shared" si="379"/>
        <v>-143.72999999999999</v>
      </c>
      <c r="I166" s="5">
        <f t="shared" si="379"/>
        <v>-20.52000000000001</v>
      </c>
      <c r="J166" s="5">
        <f t="shared" si="379"/>
        <v>-139.9</v>
      </c>
      <c r="K166" s="5">
        <f t="shared" si="379"/>
        <v>-16.550000000000011</v>
      </c>
      <c r="L166" s="5">
        <f t="shared" si="379"/>
        <v>-141.47</v>
      </c>
      <c r="M166" s="5">
        <f t="shared" si="379"/>
        <v>-18.430000000000007</v>
      </c>
      <c r="N166" s="5">
        <f t="shared" si="379"/>
        <v>-195.1</v>
      </c>
      <c r="O166" s="5">
        <f t="shared" si="379"/>
        <v>-42.039999999999992</v>
      </c>
      <c r="P166" s="5">
        <f t="shared" si="379"/>
        <v>-153.61000000000001</v>
      </c>
      <c r="Q166" s="5">
        <f t="shared" si="379"/>
        <v>-25.150000000000006</v>
      </c>
      <c r="R166" s="5">
        <f t="shared" si="379"/>
        <v>-163.63999999999999</v>
      </c>
      <c r="S166" s="5">
        <f t="shared" si="379"/>
        <v>-31.97999999999999</v>
      </c>
      <c r="V166">
        <v>52</v>
      </c>
      <c r="W166" s="4">
        <f>360+ATAN2(B166,C166)*(180/PI())</f>
        <v>183.00578879846174</v>
      </c>
      <c r="X166" s="4">
        <f t="shared" si="267"/>
        <v>137.68942733558012</v>
      </c>
      <c r="Y166" s="4">
        <f t="shared" ref="Y166:Y214" si="380">360+ATAN2(D166,E166)*(180/PI())</f>
        <v>185.95119091321186</v>
      </c>
      <c r="Z166" s="4">
        <f t="shared" si="269"/>
        <v>142.64879424656908</v>
      </c>
      <c r="AA166" s="4">
        <f t="shared" si="270"/>
        <v>-176.48855988674259</v>
      </c>
      <c r="AB166" s="4">
        <f t="shared" si="271"/>
        <v>152.00537654964708</v>
      </c>
      <c r="AC166" s="4">
        <f t="shared" si="376"/>
        <v>188.12507949281064</v>
      </c>
      <c r="AD166" s="4">
        <f t="shared" si="273"/>
        <v>145.18740751180869</v>
      </c>
      <c r="AE166" s="4">
        <f t="shared" si="377"/>
        <v>186.74666539115844</v>
      </c>
      <c r="AF166" s="4">
        <f t="shared" si="275"/>
        <v>140.87552129451021</v>
      </c>
      <c r="AG166" s="4">
        <f t="shared" si="378"/>
        <v>187.42240437348687</v>
      </c>
      <c r="AH166" s="4">
        <f t="shared" si="277"/>
        <v>142.66543309435542</v>
      </c>
      <c r="AI166" s="4">
        <f t="shared" si="372"/>
        <v>192.16012290478483</v>
      </c>
      <c r="AJ166" s="4">
        <f t="shared" si="279"/>
        <v>199.57798375572389</v>
      </c>
      <c r="AK166" s="4">
        <f t="shared" si="373"/>
        <v>189.29832822986185</v>
      </c>
      <c r="AL166" s="4">
        <f t="shared" si="281"/>
        <v>155.65524276425771</v>
      </c>
      <c r="AM166" s="4">
        <f t="shared" si="374"/>
        <v>191.05788604488743</v>
      </c>
      <c r="AN166" s="4">
        <f t="shared" si="283"/>
        <v>166.73562906589578</v>
      </c>
      <c r="BL166" s="198">
        <v>5</v>
      </c>
      <c r="BM166" s="4">
        <f t="shared" si="353"/>
        <v>6.3577054110950026</v>
      </c>
      <c r="BN166" s="4">
        <f t="shared" si="354"/>
        <v>-9.7311925633099587</v>
      </c>
      <c r="BO166" s="4">
        <f t="shared" si="355"/>
        <v>6.5030911935849618</v>
      </c>
      <c r="BP166" s="4">
        <f t="shared" si="356"/>
        <v>-9.9537220694598236</v>
      </c>
      <c r="BQ166" s="4">
        <f t="shared" si="357"/>
        <v>8.4552358383091217</v>
      </c>
      <c r="BR166" s="4">
        <f t="shared" si="358"/>
        <v>-12.941701886217841</v>
      </c>
      <c r="BS166" s="4">
        <f t="shared" si="359"/>
        <v>6.5686468483608369</v>
      </c>
      <c r="BT166" s="4">
        <f t="shared" si="360"/>
        <v>-10.05406246886314</v>
      </c>
      <c r="BU166" s="4">
        <f t="shared" si="361"/>
        <v>5.6359000715859962</v>
      </c>
      <c r="BV166" s="4">
        <f t="shared" si="362"/>
        <v>-8.6263872447543619</v>
      </c>
      <c r="BW166" s="4">
        <f t="shared" si="363"/>
        <v>7.0119143964580815</v>
      </c>
      <c r="BX166" s="4">
        <f t="shared" si="364"/>
        <v>-10.732533959547956</v>
      </c>
      <c r="BY166" s="4">
        <f t="shared" si="365"/>
        <v>4.4147455028509119</v>
      </c>
      <c r="BZ166" s="4">
        <f t="shared" si="366"/>
        <v>-6.7572710322936533</v>
      </c>
      <c r="CA166" s="4">
        <f t="shared" si="367"/>
        <v>5.8585615757807972</v>
      </c>
      <c r="CB166" s="4">
        <f t="shared" si="368"/>
        <v>-8.9671960481906723</v>
      </c>
      <c r="CC166" s="4">
        <f t="shared" si="369"/>
        <v>6.7805853363324546</v>
      </c>
      <c r="CD166" s="4">
        <f t="shared" si="370"/>
        <v>-10.378458474130921</v>
      </c>
    </row>
    <row r="167" spans="1:82">
      <c r="A167">
        <v>53</v>
      </c>
      <c r="B167" s="5">
        <f t="shared" si="333"/>
        <v>-137.5</v>
      </c>
      <c r="C167" s="5">
        <f t="shared" si="334"/>
        <v>-15.219999999999999</v>
      </c>
      <c r="D167" s="5">
        <f t="shared" ref="D167:S167" si="381">D384-D$433</f>
        <v>-141.88</v>
      </c>
      <c r="E167" s="5">
        <f t="shared" si="381"/>
        <v>-22.789999999999992</v>
      </c>
      <c r="F167" s="5">
        <f t="shared" si="381"/>
        <v>-150.72</v>
      </c>
      <c r="G167" s="5">
        <f t="shared" si="381"/>
        <v>-17.310000000000002</v>
      </c>
      <c r="H167" s="5">
        <f t="shared" si="381"/>
        <v>-141.72999999999999</v>
      </c>
      <c r="I167" s="5">
        <f t="shared" si="381"/>
        <v>-28.52000000000001</v>
      </c>
      <c r="J167" s="5">
        <f t="shared" si="381"/>
        <v>-136.9</v>
      </c>
      <c r="K167" s="5">
        <f t="shared" si="381"/>
        <v>-24.550000000000011</v>
      </c>
      <c r="L167" s="5">
        <f t="shared" si="381"/>
        <v>-139.47</v>
      </c>
      <c r="M167" s="5">
        <f t="shared" si="381"/>
        <v>-25.430000000000007</v>
      </c>
      <c r="N167" s="5">
        <f t="shared" si="381"/>
        <v>-200.1</v>
      </c>
      <c r="O167" s="5">
        <f t="shared" si="381"/>
        <v>-55.039999999999992</v>
      </c>
      <c r="P167" s="5">
        <f t="shared" si="381"/>
        <v>-150.61000000000001</v>
      </c>
      <c r="Q167" s="5">
        <f t="shared" si="381"/>
        <v>-34.150000000000006</v>
      </c>
      <c r="R167" s="5">
        <f t="shared" si="381"/>
        <v>-162.63999999999999</v>
      </c>
      <c r="S167" s="5">
        <f t="shared" si="381"/>
        <v>-40.97999999999999</v>
      </c>
      <c r="V167">
        <v>53</v>
      </c>
      <c r="W167" s="4">
        <f t="shared" ref="W167:W214" si="382">360+ATAN2(B167,C167)*(180/PI())</f>
        <v>186.31640845544149</v>
      </c>
      <c r="X167" s="4">
        <f t="shared" si="267"/>
        <v>138.33979326282079</v>
      </c>
      <c r="Y167" s="4">
        <f t="shared" si="380"/>
        <v>189.12539620428234</v>
      </c>
      <c r="Z167" s="4">
        <f t="shared" si="269"/>
        <v>143.69870737066495</v>
      </c>
      <c r="AA167" s="4">
        <f t="shared" si="270"/>
        <v>-173.44835797178709</v>
      </c>
      <c r="AB167" s="4">
        <f t="shared" si="271"/>
        <v>151.71075934158395</v>
      </c>
      <c r="AC167" s="4">
        <f t="shared" si="376"/>
        <v>191.37755229717251</v>
      </c>
      <c r="AD167" s="4">
        <f t="shared" si="273"/>
        <v>144.57103202232457</v>
      </c>
      <c r="AE167" s="4">
        <f t="shared" si="377"/>
        <v>190.16667363490308</v>
      </c>
      <c r="AF167" s="4">
        <f t="shared" si="275"/>
        <v>139.08383263341574</v>
      </c>
      <c r="AG167" s="4">
        <f t="shared" si="378"/>
        <v>190.33340344375532</v>
      </c>
      <c r="AH167" s="4">
        <f t="shared" si="277"/>
        <v>141.76941066393695</v>
      </c>
      <c r="AI167" s="4">
        <f t="shared" si="372"/>
        <v>195.37957874628529</v>
      </c>
      <c r="AJ167" s="4">
        <f t="shared" si="279"/>
        <v>207.53171227549777</v>
      </c>
      <c r="AK167" s="4">
        <f t="shared" si="373"/>
        <v>192.77548801894685</v>
      </c>
      <c r="AL167" s="4">
        <f t="shared" si="281"/>
        <v>154.43313957826541</v>
      </c>
      <c r="AM167" s="4">
        <f t="shared" si="374"/>
        <v>194.14229447585751</v>
      </c>
      <c r="AN167" s="4">
        <f t="shared" si="283"/>
        <v>167.72337344568285</v>
      </c>
      <c r="BL167" s="198">
        <v>6</v>
      </c>
      <c r="BM167" s="4">
        <f t="shared" si="353"/>
        <v>12.473372421964905</v>
      </c>
      <c r="BN167" s="4">
        <f t="shared" si="354"/>
        <v>4.2821141612114921</v>
      </c>
      <c r="BO167" s="4">
        <f t="shared" si="355"/>
        <v>13.047164986082306</v>
      </c>
      <c r="BP167" s="4">
        <f t="shared" si="356"/>
        <v>4.4790973972830983</v>
      </c>
      <c r="BQ167" s="4">
        <f t="shared" si="357"/>
        <v>15.566002050446432</v>
      </c>
      <c r="BR167" s="4">
        <f t="shared" si="358"/>
        <v>5.3438152537069605</v>
      </c>
      <c r="BS167" s="4">
        <f t="shared" si="359"/>
        <v>12.766639412982936</v>
      </c>
      <c r="BT167" s="4">
        <f t="shared" si="360"/>
        <v>4.3827928463955246</v>
      </c>
      <c r="BU167" s="4">
        <f t="shared" si="361"/>
        <v>12.194066168491695</v>
      </c>
      <c r="BV167" s="4">
        <f t="shared" si="362"/>
        <v>4.1862282032803044</v>
      </c>
      <c r="BW167" s="4">
        <f t="shared" si="363"/>
        <v>14.168664833727355</v>
      </c>
      <c r="BX167" s="4">
        <f t="shared" si="364"/>
        <v>4.8641087812886505</v>
      </c>
      <c r="BY167" s="4">
        <f t="shared" si="365"/>
        <v>8.5716895747763662</v>
      </c>
      <c r="BZ167" s="4">
        <f t="shared" si="366"/>
        <v>2.942664747909189</v>
      </c>
      <c r="CA167" s="4">
        <f t="shared" si="367"/>
        <v>13.728531819213558</v>
      </c>
      <c r="CB167" s="4">
        <f t="shared" si="368"/>
        <v>4.7130109265539213</v>
      </c>
      <c r="CC167" s="4">
        <f t="shared" si="369"/>
        <v>13.408753275045786</v>
      </c>
      <c r="CD167" s="4">
        <f t="shared" si="370"/>
        <v>4.6032308136775297</v>
      </c>
    </row>
    <row r="168" spans="1:82">
      <c r="A168">
        <v>54</v>
      </c>
      <c r="B168" s="5">
        <f t="shared" si="333"/>
        <v>-136.5</v>
      </c>
      <c r="C168" s="5">
        <f t="shared" si="334"/>
        <v>-23.22</v>
      </c>
      <c r="D168" s="5">
        <f t="shared" ref="D168:S168" si="383">D385-D$433</f>
        <v>-140.88</v>
      </c>
      <c r="E168" s="5">
        <f t="shared" si="383"/>
        <v>-30.789999999999992</v>
      </c>
      <c r="F168" s="5">
        <f t="shared" si="383"/>
        <v>-148.72</v>
      </c>
      <c r="G168" s="5">
        <f t="shared" si="383"/>
        <v>-26.310000000000002</v>
      </c>
      <c r="H168" s="5">
        <f t="shared" si="383"/>
        <v>-138.72999999999999</v>
      </c>
      <c r="I168" s="5">
        <f t="shared" si="383"/>
        <v>-37.52000000000001</v>
      </c>
      <c r="J168" s="5">
        <f t="shared" si="383"/>
        <v>-133.9</v>
      </c>
      <c r="K168" s="5">
        <f t="shared" si="383"/>
        <v>-32.550000000000011</v>
      </c>
      <c r="L168" s="5">
        <f t="shared" si="383"/>
        <v>-134.47</v>
      </c>
      <c r="M168" s="5">
        <f t="shared" si="383"/>
        <v>-33.430000000000007</v>
      </c>
      <c r="N168" s="5">
        <f t="shared" si="383"/>
        <v>-202.1</v>
      </c>
      <c r="O168" s="5">
        <f t="shared" si="383"/>
        <v>-68.039999999999992</v>
      </c>
      <c r="P168" s="5">
        <f t="shared" si="383"/>
        <v>-145.61000000000001</v>
      </c>
      <c r="Q168" s="5">
        <f t="shared" si="383"/>
        <v>-42.150000000000006</v>
      </c>
      <c r="R168" s="5">
        <f t="shared" si="383"/>
        <v>-161.63999999999999</v>
      </c>
      <c r="S168" s="5">
        <f t="shared" si="383"/>
        <v>-49.97999999999999</v>
      </c>
      <c r="V168">
        <v>54</v>
      </c>
      <c r="W168" s="4">
        <f t="shared" si="382"/>
        <v>189.65416459412984</v>
      </c>
      <c r="X168" s="4">
        <f t="shared" si="267"/>
        <v>138.4608912292565</v>
      </c>
      <c r="Y168" s="4">
        <f t="shared" si="380"/>
        <v>192.3284133591257</v>
      </c>
      <c r="Z168" s="4">
        <f t="shared" si="269"/>
        <v>144.20540385158941</v>
      </c>
      <c r="AA168" s="4">
        <f t="shared" si="270"/>
        <v>-169.9676265796474</v>
      </c>
      <c r="AB168" s="4">
        <f t="shared" si="271"/>
        <v>151.02931669050218</v>
      </c>
      <c r="AC168" s="4">
        <f t="shared" si="376"/>
        <v>195.13378508225517</v>
      </c>
      <c r="AD168" s="4">
        <f t="shared" si="273"/>
        <v>143.7141722308555</v>
      </c>
      <c r="AE168" s="4">
        <f t="shared" si="377"/>
        <v>193.66311773120634</v>
      </c>
      <c r="AF168" s="4">
        <f t="shared" si="275"/>
        <v>137.7995373722278</v>
      </c>
      <c r="AG168" s="4">
        <f t="shared" si="378"/>
        <v>193.96102719313808</v>
      </c>
      <c r="AH168" s="4">
        <f t="shared" si="277"/>
        <v>138.56314733723394</v>
      </c>
      <c r="AI168" s="4">
        <f t="shared" si="372"/>
        <v>198.60657905165195</v>
      </c>
      <c r="AJ168" s="4">
        <f t="shared" si="279"/>
        <v>213.24598847340599</v>
      </c>
      <c r="AK168" s="4">
        <f t="shared" si="373"/>
        <v>196.14424323683883</v>
      </c>
      <c r="AL168" s="4">
        <f t="shared" si="281"/>
        <v>151.58791046782065</v>
      </c>
      <c r="AM168" s="4">
        <f t="shared" si="374"/>
        <v>197.18190387600609</v>
      </c>
      <c r="AN168" s="4">
        <f t="shared" si="283"/>
        <v>169.1906912332945</v>
      </c>
      <c r="BL168" s="198">
        <v>7</v>
      </c>
      <c r="BM168" s="4">
        <f t="shared" si="353"/>
        <v>-1.2233500090620337</v>
      </c>
      <c r="BN168" s="4">
        <f t="shared" si="354"/>
        <v>14.763639038045955</v>
      </c>
      <c r="BO168" s="4">
        <f t="shared" si="355"/>
        <v>-1.2194282489111281</v>
      </c>
      <c r="BP168" s="4">
        <f t="shared" si="356"/>
        <v>14.716310431487839</v>
      </c>
      <c r="BQ168" s="4">
        <f t="shared" si="357"/>
        <v>-1.2902025525376277</v>
      </c>
      <c r="BR168" s="4">
        <f t="shared" si="358"/>
        <v>15.570429256166509</v>
      </c>
      <c r="BS168" s="4">
        <f t="shared" si="359"/>
        <v>-1.2005132187352472</v>
      </c>
      <c r="BT168" s="4">
        <f t="shared" si="360"/>
        <v>14.488039964457261</v>
      </c>
      <c r="BU168" s="4">
        <f t="shared" si="361"/>
        <v>-1.2315580437264528</v>
      </c>
      <c r="BV168" s="4">
        <f t="shared" si="362"/>
        <v>14.862695285317461</v>
      </c>
      <c r="BW168" s="4">
        <f t="shared" si="363"/>
        <v>-1.3196407269091026</v>
      </c>
      <c r="BX168" s="4">
        <f t="shared" si="364"/>
        <v>15.925695187535357</v>
      </c>
      <c r="BY168" s="4">
        <f t="shared" si="365"/>
        <v>-0.94277835710807001</v>
      </c>
      <c r="BZ168" s="4">
        <f t="shared" si="366"/>
        <v>11.377642746655452</v>
      </c>
      <c r="CA168" s="4">
        <f t="shared" si="367"/>
        <v>-1.3554386717445603</v>
      </c>
      <c r="CB168" s="4">
        <f t="shared" si="368"/>
        <v>16.357712134394088</v>
      </c>
      <c r="CC168" s="4">
        <f t="shared" si="369"/>
        <v>-1.3010887531766178</v>
      </c>
      <c r="CD168" s="4">
        <f t="shared" si="370"/>
        <v>15.70180616019173</v>
      </c>
    </row>
    <row r="169" spans="1:82">
      <c r="A169">
        <v>55</v>
      </c>
      <c r="B169" s="5">
        <f t="shared" si="333"/>
        <v>-134.5</v>
      </c>
      <c r="C169" s="5">
        <f t="shared" si="334"/>
        <v>-32.22</v>
      </c>
      <c r="D169" s="5">
        <f t="shared" ref="D169:S169" si="384">D386-D$433</f>
        <v>-138.88</v>
      </c>
      <c r="E169" s="5">
        <f t="shared" si="384"/>
        <v>-39.789999999999992</v>
      </c>
      <c r="F169" s="5">
        <f t="shared" si="384"/>
        <v>-146.72</v>
      </c>
      <c r="G169" s="5">
        <f t="shared" si="384"/>
        <v>-34.31</v>
      </c>
      <c r="H169" s="5">
        <f t="shared" si="384"/>
        <v>-136.72999999999999</v>
      </c>
      <c r="I169" s="5">
        <f t="shared" si="384"/>
        <v>-45.52000000000001</v>
      </c>
      <c r="J169" s="5">
        <f t="shared" si="384"/>
        <v>-131.9</v>
      </c>
      <c r="K169" s="5">
        <f t="shared" si="384"/>
        <v>-40.550000000000011</v>
      </c>
      <c r="L169" s="5">
        <f t="shared" si="384"/>
        <v>-129.47</v>
      </c>
      <c r="M169" s="5">
        <f t="shared" si="384"/>
        <v>-40.430000000000007</v>
      </c>
      <c r="N169" s="5">
        <f t="shared" si="384"/>
        <v>-203.1</v>
      </c>
      <c r="O169" s="5">
        <f t="shared" si="384"/>
        <v>-82.039999999999992</v>
      </c>
      <c r="P169" s="5">
        <f t="shared" si="384"/>
        <v>-140.61000000000001</v>
      </c>
      <c r="Q169" s="5">
        <f t="shared" si="384"/>
        <v>-51.150000000000006</v>
      </c>
      <c r="R169" s="5">
        <f t="shared" si="384"/>
        <v>-158.63999999999999</v>
      </c>
      <c r="S169" s="5">
        <f t="shared" si="384"/>
        <v>-59.97999999999999</v>
      </c>
      <c r="V169">
        <v>55</v>
      </c>
      <c r="W169" s="4">
        <f t="shared" si="382"/>
        <v>193.47156342288073</v>
      </c>
      <c r="X169" s="4">
        <f t="shared" si="267"/>
        <v>138.30538095099556</v>
      </c>
      <c r="Y169" s="4">
        <f t="shared" si="380"/>
        <v>195.98734328558322</v>
      </c>
      <c r="Z169" s="4">
        <f t="shared" si="269"/>
        <v>144.4676382446948</v>
      </c>
      <c r="AA169" s="4">
        <f t="shared" si="270"/>
        <v>-166.83808134124936</v>
      </c>
      <c r="AB169" s="4">
        <f t="shared" si="271"/>
        <v>150.67824826430655</v>
      </c>
      <c r="AC169" s="4">
        <f t="shared" si="376"/>
        <v>198.41357496220931</v>
      </c>
      <c r="AD169" s="4">
        <f t="shared" si="273"/>
        <v>144.10816527872387</v>
      </c>
      <c r="AE169" s="4">
        <f t="shared" si="377"/>
        <v>197.08899190246021</v>
      </c>
      <c r="AF169" s="4">
        <f t="shared" si="275"/>
        <v>137.99243638692667</v>
      </c>
      <c r="AG169" s="4">
        <f t="shared" si="378"/>
        <v>197.34218078205751</v>
      </c>
      <c r="AH169" s="4">
        <f t="shared" si="277"/>
        <v>135.63578362659317</v>
      </c>
      <c r="AI169" s="4">
        <f t="shared" si="372"/>
        <v>201.99570087785489</v>
      </c>
      <c r="AJ169" s="4">
        <f t="shared" si="279"/>
        <v>219.04376640297255</v>
      </c>
      <c r="AK169" s="4">
        <f t="shared" si="373"/>
        <v>199.98997687246046</v>
      </c>
      <c r="AL169" s="4">
        <f t="shared" si="281"/>
        <v>149.62451202927949</v>
      </c>
      <c r="AM169" s="4">
        <f t="shared" si="374"/>
        <v>200.71104149842074</v>
      </c>
      <c r="AN169" s="4">
        <f t="shared" si="283"/>
        <v>169.60026532998111</v>
      </c>
      <c r="BL169" s="198">
        <v>8</v>
      </c>
      <c r="BM169" s="4">
        <f t="shared" si="353"/>
        <v>-15.223403313037105</v>
      </c>
      <c r="BN169" s="4">
        <f t="shared" si="354"/>
        <v>2.5403367126671537</v>
      </c>
      <c r="BO169" s="4">
        <f t="shared" si="355"/>
        <v>-14.245529664434649</v>
      </c>
      <c r="BP169" s="4">
        <f t="shared" si="356"/>
        <v>2.3771584614697208</v>
      </c>
      <c r="BQ169" s="4">
        <f t="shared" si="357"/>
        <v>-13.147195454584606</v>
      </c>
      <c r="BR169" s="4">
        <f t="shared" si="358"/>
        <v>2.1938788978473807</v>
      </c>
      <c r="BS169" s="4">
        <f t="shared" si="359"/>
        <v>-14.675881120694614</v>
      </c>
      <c r="BT169" s="4">
        <f t="shared" si="360"/>
        <v>2.4489714182184086</v>
      </c>
      <c r="BU169" s="4">
        <f t="shared" si="361"/>
        <v>-16.374017810050123</v>
      </c>
      <c r="BV169" s="4">
        <f t="shared" si="362"/>
        <v>2.7323403132277493</v>
      </c>
      <c r="BW169" s="4">
        <f t="shared" si="363"/>
        <v>-15.116438128504083</v>
      </c>
      <c r="BX169" s="4">
        <f t="shared" si="364"/>
        <v>2.5224873803162366</v>
      </c>
      <c r="BY169" s="4">
        <f t="shared" si="365"/>
        <v>-12.821004627930261</v>
      </c>
      <c r="BZ169" s="4">
        <f t="shared" si="366"/>
        <v>2.1394472760052627</v>
      </c>
      <c r="CA169" s="4">
        <f t="shared" si="367"/>
        <v>-16.896843926848074</v>
      </c>
      <c r="CB169" s="4">
        <f t="shared" si="368"/>
        <v>2.8195845615428174</v>
      </c>
      <c r="CC169" s="4">
        <f t="shared" si="369"/>
        <v>-15.745839492511301</v>
      </c>
      <c r="CD169" s="4">
        <f t="shared" si="370"/>
        <v>2.6275158919514143</v>
      </c>
    </row>
    <row r="170" spans="1:82">
      <c r="A170">
        <v>56</v>
      </c>
      <c r="B170" s="5">
        <f t="shared" si="333"/>
        <v>-130.5</v>
      </c>
      <c r="C170" s="5">
        <f t="shared" si="334"/>
        <v>-40.22</v>
      </c>
      <c r="D170" s="5">
        <f t="shared" ref="D170:S170" si="385">D387-D$433</f>
        <v>-134.88</v>
      </c>
      <c r="E170" s="5">
        <f t="shared" si="385"/>
        <v>-47.789999999999992</v>
      </c>
      <c r="F170" s="5">
        <f t="shared" si="385"/>
        <v>-145.72</v>
      </c>
      <c r="G170" s="5">
        <f t="shared" si="385"/>
        <v>-42.31</v>
      </c>
      <c r="H170" s="5">
        <f t="shared" si="385"/>
        <v>-132.72999999999999</v>
      </c>
      <c r="I170" s="5">
        <f t="shared" si="385"/>
        <v>-53.52000000000001</v>
      </c>
      <c r="J170" s="5">
        <f t="shared" si="385"/>
        <v>-129.9</v>
      </c>
      <c r="K170" s="5">
        <f t="shared" si="385"/>
        <v>-48.550000000000011</v>
      </c>
      <c r="L170" s="5">
        <f t="shared" si="385"/>
        <v>-123.47</v>
      </c>
      <c r="M170" s="5">
        <f t="shared" si="385"/>
        <v>-48.430000000000007</v>
      </c>
      <c r="N170" s="5">
        <f t="shared" si="385"/>
        <v>-204.1</v>
      </c>
      <c r="O170" s="5">
        <f t="shared" si="385"/>
        <v>-95.039999999999992</v>
      </c>
      <c r="P170" s="5">
        <f t="shared" si="385"/>
        <v>-134.61000000000001</v>
      </c>
      <c r="Q170" s="5">
        <f t="shared" si="385"/>
        <v>-59.150000000000006</v>
      </c>
      <c r="R170" s="5">
        <f t="shared" si="385"/>
        <v>-154.63999999999999</v>
      </c>
      <c r="S170" s="5">
        <f t="shared" si="385"/>
        <v>-68.97999999999999</v>
      </c>
      <c r="V170">
        <v>56</v>
      </c>
      <c r="W170" s="4">
        <f t="shared" si="382"/>
        <v>197.12925793289392</v>
      </c>
      <c r="X170" s="4">
        <f t="shared" si="267"/>
        <v>136.5573081164095</v>
      </c>
      <c r="Y170" s="4">
        <f t="shared" si="380"/>
        <v>199.50999707795944</v>
      </c>
      <c r="Z170" s="4">
        <f t="shared" si="269"/>
        <v>143.0961162994999</v>
      </c>
      <c r="AA170" s="4">
        <f t="shared" si="270"/>
        <v>-163.80927306431641</v>
      </c>
      <c r="AB170" s="4">
        <f t="shared" si="271"/>
        <v>151.73811156067549</v>
      </c>
      <c r="AC170" s="4">
        <f t="shared" si="376"/>
        <v>201.96050413275202</v>
      </c>
      <c r="AD170" s="4">
        <f t="shared" si="273"/>
        <v>143.11409189873649</v>
      </c>
      <c r="AE170" s="4">
        <f t="shared" si="377"/>
        <v>200.49318115790604</v>
      </c>
      <c r="AF170" s="4">
        <f t="shared" si="275"/>
        <v>138.67628672559704</v>
      </c>
      <c r="AG170" s="4">
        <f t="shared" si="378"/>
        <v>201.41714901798926</v>
      </c>
      <c r="AH170" s="4">
        <f t="shared" si="277"/>
        <v>132.62845019074905</v>
      </c>
      <c r="AI170" s="4">
        <f t="shared" si="372"/>
        <v>204.96923386966458</v>
      </c>
      <c r="AJ170" s="4">
        <f t="shared" si="279"/>
        <v>225.14309138856558</v>
      </c>
      <c r="AK170" s="4">
        <f t="shared" si="373"/>
        <v>203.7215307191351</v>
      </c>
      <c r="AL170" s="4">
        <f t="shared" si="281"/>
        <v>147.03256306002424</v>
      </c>
      <c r="AM170" s="4">
        <f t="shared" si="374"/>
        <v>204.04013479537775</v>
      </c>
      <c r="AN170" s="4">
        <f t="shared" si="283"/>
        <v>169.32740475185932</v>
      </c>
      <c r="BL170" s="198">
        <v>9</v>
      </c>
      <c r="BM170" s="4">
        <f t="shared" si="353"/>
        <v>-6.1011826509026301</v>
      </c>
      <c r="BN170" s="4">
        <f t="shared" si="354"/>
        <v>-13.909295425941522</v>
      </c>
      <c r="BO170" s="4">
        <f t="shared" si="355"/>
        <v>-5.2139738236519904</v>
      </c>
      <c r="BP170" s="4">
        <f t="shared" si="356"/>
        <v>-11.886663030088469</v>
      </c>
      <c r="BQ170" s="4">
        <f t="shared" si="357"/>
        <v>-6.3777863335493441</v>
      </c>
      <c r="BR170" s="4">
        <f t="shared" si="358"/>
        <v>-14.539888305711697</v>
      </c>
      <c r="BS170" s="4">
        <f t="shared" si="359"/>
        <v>-6.1581512337469642</v>
      </c>
      <c r="BT170" s="4">
        <f t="shared" si="360"/>
        <v>-14.039170713097832</v>
      </c>
      <c r="BU170" s="4">
        <f t="shared" si="361"/>
        <v>-6.7388603176867461</v>
      </c>
      <c r="BV170" s="4">
        <f t="shared" si="362"/>
        <v>-15.363054075916239</v>
      </c>
      <c r="BW170" s="4">
        <f t="shared" si="363"/>
        <v>-5.3867596029207494</v>
      </c>
      <c r="BX170" s="4">
        <f t="shared" si="364"/>
        <v>-12.28057492992237</v>
      </c>
      <c r="BY170" s="4">
        <f t="shared" si="365"/>
        <v>-5.5855445384234574</v>
      </c>
      <c r="BZ170" s="4">
        <f t="shared" si="366"/>
        <v>-12.733758935768327</v>
      </c>
      <c r="CA170" s="4">
        <f t="shared" si="367"/>
        <v>-6.3991408612825058</v>
      </c>
      <c r="CB170" s="4">
        <f t="shared" si="368"/>
        <v>-14.588571725290699</v>
      </c>
      <c r="CC170" s="4">
        <f t="shared" si="369"/>
        <v>-5.7870295900548525</v>
      </c>
      <c r="CD170" s="4">
        <f t="shared" si="370"/>
        <v>-13.193098586358452</v>
      </c>
    </row>
    <row r="171" spans="1:82">
      <c r="A171">
        <v>57</v>
      </c>
      <c r="B171" s="5">
        <f t="shared" si="333"/>
        <v>-127.5</v>
      </c>
      <c r="C171" s="5">
        <f t="shared" si="334"/>
        <v>-48.22</v>
      </c>
      <c r="D171" s="5">
        <f t="shared" ref="D171:S171" si="386">D388-D$433</f>
        <v>-131.88</v>
      </c>
      <c r="E171" s="5">
        <f t="shared" si="386"/>
        <v>-55.789999999999992</v>
      </c>
      <c r="F171" s="5">
        <f t="shared" si="386"/>
        <v>-142.72</v>
      </c>
      <c r="G171" s="5">
        <f t="shared" si="386"/>
        <v>-50.31</v>
      </c>
      <c r="H171" s="5">
        <f t="shared" si="386"/>
        <v>-128.72999999999999</v>
      </c>
      <c r="I171" s="5">
        <f t="shared" si="386"/>
        <v>-61.52000000000001</v>
      </c>
      <c r="J171" s="5">
        <f t="shared" si="386"/>
        <v>-126.9</v>
      </c>
      <c r="K171" s="5">
        <f t="shared" si="386"/>
        <v>-56.550000000000011</v>
      </c>
      <c r="L171" s="5">
        <f t="shared" si="386"/>
        <v>-119.47</v>
      </c>
      <c r="M171" s="5">
        <f t="shared" si="386"/>
        <v>-56.430000000000007</v>
      </c>
      <c r="N171" s="5">
        <f t="shared" si="386"/>
        <v>-200.1</v>
      </c>
      <c r="O171" s="5">
        <f t="shared" si="386"/>
        <v>-108.03999999999999</v>
      </c>
      <c r="P171" s="5">
        <f t="shared" si="386"/>
        <v>-125.61000000000001</v>
      </c>
      <c r="Q171" s="5">
        <f t="shared" si="386"/>
        <v>-66.150000000000006</v>
      </c>
      <c r="R171" s="5">
        <f t="shared" si="386"/>
        <v>-150.63999999999999</v>
      </c>
      <c r="S171" s="5">
        <f t="shared" si="386"/>
        <v>-77.97999999999999</v>
      </c>
      <c r="V171">
        <v>57</v>
      </c>
      <c r="W171" s="4">
        <f t="shared" si="382"/>
        <v>200.71642142671615</v>
      </c>
      <c r="X171" s="4">
        <f t="shared" si="267"/>
        <v>136.31367649652768</v>
      </c>
      <c r="Y171" s="4">
        <f t="shared" si="380"/>
        <v>202.93011620252926</v>
      </c>
      <c r="Z171" s="4">
        <f t="shared" si="269"/>
        <v>143.19517624557051</v>
      </c>
      <c r="AA171" s="4">
        <f t="shared" si="270"/>
        <v>-160.58201735668436</v>
      </c>
      <c r="AB171" s="4">
        <f t="shared" si="271"/>
        <v>151.32777174068215</v>
      </c>
      <c r="AC171" s="4">
        <f t="shared" si="376"/>
        <v>205.54311120240223</v>
      </c>
      <c r="AD171" s="4">
        <f t="shared" si="273"/>
        <v>142.67488671802056</v>
      </c>
      <c r="AE171" s="4">
        <f t="shared" si="377"/>
        <v>204.01901844709491</v>
      </c>
      <c r="AF171" s="4">
        <f t="shared" si="275"/>
        <v>138.92988339446629</v>
      </c>
      <c r="AG171" s="4">
        <f t="shared" si="378"/>
        <v>205.28305944169796</v>
      </c>
      <c r="AH171" s="4">
        <f t="shared" si="277"/>
        <v>132.12655221415565</v>
      </c>
      <c r="AI171" s="4">
        <f t="shared" si="372"/>
        <v>208.36594253245835</v>
      </c>
      <c r="AJ171" s="4">
        <f t="shared" si="279"/>
        <v>227.40415915281761</v>
      </c>
      <c r="AK171" s="4">
        <f t="shared" si="373"/>
        <v>207.77263855544049</v>
      </c>
      <c r="AL171" s="4">
        <f t="shared" si="281"/>
        <v>141.96370874276286</v>
      </c>
      <c r="AM171" s="4">
        <f t="shared" si="374"/>
        <v>207.36870449431586</v>
      </c>
      <c r="AN171" s="4">
        <f t="shared" si="283"/>
        <v>169.62691413805769</v>
      </c>
      <c r="BL171" s="198">
        <v>10</v>
      </c>
      <c r="BM171" s="4">
        <f t="shared" si="353"/>
        <v>10.89011810097538</v>
      </c>
      <c r="BN171" s="4">
        <f t="shared" si="354"/>
        <v>-8.4761191456612099</v>
      </c>
      <c r="BO171" s="4">
        <f t="shared" si="355"/>
        <v>11.443662926247967</v>
      </c>
      <c r="BP171" s="4">
        <f t="shared" si="356"/>
        <v>-8.9069603769472518</v>
      </c>
      <c r="BQ171" s="4">
        <f t="shared" si="357"/>
        <v>13.258618238095151</v>
      </c>
      <c r="BR171" s="4">
        <f t="shared" si="358"/>
        <v>-10.319596798758836</v>
      </c>
      <c r="BS171" s="4">
        <f t="shared" si="359"/>
        <v>12.590865952919035</v>
      </c>
      <c r="BT171" s="4">
        <f t="shared" si="360"/>
        <v>-9.799864333375071</v>
      </c>
      <c r="BU171" s="4">
        <f t="shared" si="361"/>
        <v>12.668252977150633</v>
      </c>
      <c r="BV171" s="4">
        <f t="shared" si="362"/>
        <v>-9.8600970720500047</v>
      </c>
      <c r="BW171" s="4">
        <f t="shared" si="363"/>
        <v>12.082503106911158</v>
      </c>
      <c r="BX171" s="4">
        <f t="shared" si="364"/>
        <v>-9.4041896481203491</v>
      </c>
      <c r="BY171" s="4">
        <f t="shared" si="365"/>
        <v>10.65999179554951</v>
      </c>
      <c r="BZ171" s="4">
        <f t="shared" si="366"/>
        <v>-8.297004652571756</v>
      </c>
      <c r="CA171" s="4">
        <f t="shared" si="367"/>
        <v>10.424772191599125</v>
      </c>
      <c r="CB171" s="4">
        <f t="shared" si="368"/>
        <v>-8.1139258861164922</v>
      </c>
      <c r="CC171" s="4">
        <f t="shared" si="369"/>
        <v>12.623125366921723</v>
      </c>
      <c r="CD171" s="4">
        <f t="shared" si="370"/>
        <v>-9.8249728431378358</v>
      </c>
    </row>
    <row r="172" spans="1:82">
      <c r="A172">
        <v>58</v>
      </c>
      <c r="B172" s="5">
        <f t="shared" si="333"/>
        <v>-120.5</v>
      </c>
      <c r="C172" s="5">
        <f t="shared" si="334"/>
        <v>-56.22</v>
      </c>
      <c r="D172" s="5">
        <f t="shared" ref="D172:S172" si="387">D389-D$433</f>
        <v>-124.88</v>
      </c>
      <c r="E172" s="5">
        <f t="shared" si="387"/>
        <v>-63.789999999999992</v>
      </c>
      <c r="F172" s="5">
        <f t="shared" si="387"/>
        <v>-138.72</v>
      </c>
      <c r="G172" s="5">
        <f t="shared" si="387"/>
        <v>-58.31</v>
      </c>
      <c r="H172" s="5">
        <f t="shared" si="387"/>
        <v>-123.72999999999999</v>
      </c>
      <c r="I172" s="5">
        <f t="shared" si="387"/>
        <v>-69.52000000000001</v>
      </c>
      <c r="J172" s="5">
        <f t="shared" si="387"/>
        <v>-124.9</v>
      </c>
      <c r="K172" s="5">
        <f t="shared" si="387"/>
        <v>-63.550000000000011</v>
      </c>
      <c r="L172" s="5">
        <f t="shared" si="387"/>
        <v>-116.47</v>
      </c>
      <c r="M172" s="5">
        <f t="shared" si="387"/>
        <v>-64.430000000000007</v>
      </c>
      <c r="N172" s="5">
        <f t="shared" si="387"/>
        <v>-191.1</v>
      </c>
      <c r="O172" s="5">
        <f t="shared" si="387"/>
        <v>-121.03999999999999</v>
      </c>
      <c r="P172" s="5">
        <f t="shared" si="387"/>
        <v>-117.61000000000001</v>
      </c>
      <c r="Q172" s="5">
        <f t="shared" si="387"/>
        <v>-71.150000000000006</v>
      </c>
      <c r="R172" s="5">
        <f t="shared" si="387"/>
        <v>-144.63999999999999</v>
      </c>
      <c r="S172" s="5">
        <f t="shared" si="387"/>
        <v>-87.97999999999999</v>
      </c>
      <c r="V172">
        <v>58</v>
      </c>
      <c r="W172" s="4">
        <f t="shared" si="382"/>
        <v>205.01168723202039</v>
      </c>
      <c r="X172" s="4">
        <f t="shared" si="267"/>
        <v>132.96968977928768</v>
      </c>
      <c r="Y172" s="4">
        <f t="shared" si="380"/>
        <v>207.05841676852197</v>
      </c>
      <c r="Z172" s="4">
        <f t="shared" si="269"/>
        <v>140.22902160394617</v>
      </c>
      <c r="AA172" s="4">
        <f t="shared" si="270"/>
        <v>-157.2008840453565</v>
      </c>
      <c r="AB172" s="4">
        <f t="shared" si="271"/>
        <v>150.4768902522909</v>
      </c>
      <c r="AC172" s="4">
        <f t="shared" si="376"/>
        <v>209.33026416746657</v>
      </c>
      <c r="AD172" s="4">
        <f t="shared" si="273"/>
        <v>141.92301892223122</v>
      </c>
      <c r="AE172" s="4">
        <f t="shared" si="377"/>
        <v>206.96731268608497</v>
      </c>
      <c r="AF172" s="4">
        <f t="shared" si="275"/>
        <v>140.13783393502271</v>
      </c>
      <c r="AG172" s="4">
        <f t="shared" si="378"/>
        <v>208.95091506532711</v>
      </c>
      <c r="AH172" s="4">
        <f t="shared" si="277"/>
        <v>133.10328996685243</v>
      </c>
      <c r="AI172" s="4">
        <f t="shared" si="372"/>
        <v>212.34958332857246</v>
      </c>
      <c r="AJ172" s="4">
        <f t="shared" si="279"/>
        <v>226.20762940272371</v>
      </c>
      <c r="AK172" s="4">
        <f t="shared" si="373"/>
        <v>211.17249381965263</v>
      </c>
      <c r="AL172" s="4">
        <f t="shared" si="281"/>
        <v>137.45702819426879</v>
      </c>
      <c r="AM172" s="4">
        <f t="shared" si="374"/>
        <v>211.31084465563578</v>
      </c>
      <c r="AN172" s="4">
        <f t="shared" si="283"/>
        <v>169.29621968608748</v>
      </c>
      <c r="BL172" s="198">
        <v>11</v>
      </c>
      <c r="BM172" s="4">
        <f t="shared" si="353"/>
        <v>9.2548844392078493</v>
      </c>
      <c r="BN172" s="4">
        <f t="shared" si="354"/>
        <v>7.2033656989462749</v>
      </c>
      <c r="BO172" s="4">
        <f t="shared" si="355"/>
        <v>12.268499652853482</v>
      </c>
      <c r="BP172" s="4">
        <f t="shared" si="356"/>
        <v>9.5489565707060589</v>
      </c>
      <c r="BQ172" s="4">
        <f t="shared" si="357"/>
        <v>12.194108248744037</v>
      </c>
      <c r="BR172" s="4">
        <f t="shared" si="358"/>
        <v>9.4910554167609877</v>
      </c>
      <c r="BS172" s="4">
        <f t="shared" si="359"/>
        <v>12.173220894066203</v>
      </c>
      <c r="BT172" s="4">
        <f t="shared" si="360"/>
        <v>9.4747981360551776</v>
      </c>
      <c r="BU172" s="4">
        <f t="shared" si="361"/>
        <v>11.377946358175706</v>
      </c>
      <c r="BV172" s="4">
        <f t="shared" si="362"/>
        <v>8.8558111189067112</v>
      </c>
      <c r="BW172" s="4">
        <f t="shared" si="363"/>
        <v>13.910019995683934</v>
      </c>
      <c r="BX172" s="4">
        <f t="shared" si="364"/>
        <v>10.826603137698688</v>
      </c>
      <c r="BY172" s="4">
        <f t="shared" si="365"/>
        <v>9.7799546739865502</v>
      </c>
      <c r="BZ172" s="4">
        <f t="shared" si="366"/>
        <v>7.6120442668513659</v>
      </c>
      <c r="CA172" s="4">
        <f t="shared" si="367"/>
        <v>12.566730124428465</v>
      </c>
      <c r="CB172" s="4">
        <f t="shared" si="368"/>
        <v>9.7810786640109537</v>
      </c>
      <c r="CC172" s="4">
        <f t="shared" si="369"/>
        <v>12.834816279228255</v>
      </c>
      <c r="CD172" s="4">
        <f t="shared" si="370"/>
        <v>9.9897384938048415</v>
      </c>
    </row>
    <row r="173" spans="1:82">
      <c r="A173">
        <v>59</v>
      </c>
      <c r="B173" s="5">
        <f t="shared" si="333"/>
        <v>-113.5</v>
      </c>
      <c r="C173" s="5">
        <f t="shared" si="334"/>
        <v>-64.22</v>
      </c>
      <c r="D173" s="5">
        <f t="shared" ref="D173:S173" si="388">D390-D$433</f>
        <v>-117.88</v>
      </c>
      <c r="E173" s="5">
        <f t="shared" si="388"/>
        <v>-71.789999999999992</v>
      </c>
      <c r="F173" s="5">
        <f t="shared" si="388"/>
        <v>-130.72</v>
      </c>
      <c r="G173" s="5">
        <f t="shared" si="388"/>
        <v>-67.31</v>
      </c>
      <c r="H173" s="5">
        <f t="shared" si="388"/>
        <v>-117.72999999999999</v>
      </c>
      <c r="I173" s="5">
        <f t="shared" si="388"/>
        <v>-77.52000000000001</v>
      </c>
      <c r="J173" s="5">
        <f t="shared" si="388"/>
        <v>-120.9</v>
      </c>
      <c r="K173" s="5">
        <f t="shared" si="388"/>
        <v>-71.550000000000011</v>
      </c>
      <c r="L173" s="5">
        <f t="shared" si="388"/>
        <v>-114.47</v>
      </c>
      <c r="M173" s="5">
        <f t="shared" si="388"/>
        <v>-72.430000000000007</v>
      </c>
      <c r="N173" s="5">
        <f t="shared" si="388"/>
        <v>-182.1</v>
      </c>
      <c r="O173" s="5">
        <f t="shared" si="388"/>
        <v>-132.04</v>
      </c>
      <c r="P173" s="5">
        <f t="shared" si="388"/>
        <v>-108.61000000000001</v>
      </c>
      <c r="Q173" s="5">
        <f t="shared" si="388"/>
        <v>-76.150000000000006</v>
      </c>
      <c r="R173" s="5">
        <f t="shared" si="388"/>
        <v>-138.63999999999999</v>
      </c>
      <c r="S173" s="5">
        <f t="shared" si="388"/>
        <v>-96.97999999999999</v>
      </c>
      <c r="V173">
        <v>59</v>
      </c>
      <c r="W173" s="4">
        <f t="shared" si="382"/>
        <v>209.50183154914293</v>
      </c>
      <c r="X173" s="4">
        <f t="shared" si="267"/>
        <v>130.40881258565312</v>
      </c>
      <c r="Y173" s="4">
        <f t="shared" si="380"/>
        <v>211.34179767950849</v>
      </c>
      <c r="Z173" s="4">
        <f t="shared" si="269"/>
        <v>138.01992066364912</v>
      </c>
      <c r="AA173" s="4">
        <f t="shared" si="270"/>
        <v>-152.75527412021503</v>
      </c>
      <c r="AB173" s="4">
        <f t="shared" si="271"/>
        <v>147.03181458446332</v>
      </c>
      <c r="AC173" s="4">
        <f t="shared" si="376"/>
        <v>213.36313688966362</v>
      </c>
      <c r="AD173" s="4">
        <f t="shared" si="273"/>
        <v>140.95993508795328</v>
      </c>
      <c r="AE173" s="4">
        <f t="shared" si="377"/>
        <v>210.61753098545586</v>
      </c>
      <c r="AF173" s="4">
        <f t="shared" si="275"/>
        <v>140.48563093782937</v>
      </c>
      <c r="AG173" s="4">
        <f t="shared" si="378"/>
        <v>212.3232638950733</v>
      </c>
      <c r="AH173" s="4">
        <f t="shared" si="277"/>
        <v>135.46027388131179</v>
      </c>
      <c r="AI173" s="4">
        <f t="shared" si="372"/>
        <v>215.94572083999307</v>
      </c>
      <c r="AJ173" s="4">
        <f t="shared" si="279"/>
        <v>224.93326032403476</v>
      </c>
      <c r="AK173" s="4">
        <f t="shared" si="373"/>
        <v>215.03554537858818</v>
      </c>
      <c r="AL173" s="4">
        <f t="shared" si="281"/>
        <v>132.6459746844962</v>
      </c>
      <c r="AM173" s="4">
        <f t="shared" si="374"/>
        <v>214.97315519915858</v>
      </c>
      <c r="AN173" s="4">
        <f t="shared" si="283"/>
        <v>169.19270078818408</v>
      </c>
      <c r="BL173" s="198">
        <v>12</v>
      </c>
      <c r="BM173" s="4">
        <f t="shared" si="353"/>
        <v>-5.4450143670202538</v>
      </c>
      <c r="BN173" s="4">
        <f t="shared" si="354"/>
        <v>12.41338241499623</v>
      </c>
      <c r="BO173" s="4">
        <f t="shared" si="355"/>
        <v>-5.9154263999068819</v>
      </c>
      <c r="BP173" s="4">
        <f t="shared" si="356"/>
        <v>13.485813828989555</v>
      </c>
      <c r="BQ173" s="4">
        <f t="shared" si="357"/>
        <v>-5.9076986052510998</v>
      </c>
      <c r="BR173" s="4">
        <f t="shared" si="358"/>
        <v>13.468196231712344</v>
      </c>
      <c r="BS173" s="4">
        <f t="shared" si="359"/>
        <v>-5.9467302397600381</v>
      </c>
      <c r="BT173" s="4">
        <f t="shared" si="360"/>
        <v>13.557179395535833</v>
      </c>
      <c r="BU173" s="4">
        <f t="shared" si="361"/>
        <v>-6.4433747976679205</v>
      </c>
      <c r="BV173" s="4">
        <f t="shared" si="362"/>
        <v>14.689414942787668</v>
      </c>
      <c r="BW173" s="4">
        <f t="shared" si="363"/>
        <v>-7.1383802506270495</v>
      </c>
      <c r="BX173" s="4">
        <f t="shared" si="364"/>
        <v>16.273867781028866</v>
      </c>
      <c r="BY173" s="4">
        <f t="shared" si="365"/>
        <v>-5.342266366202276</v>
      </c>
      <c r="BZ173" s="4">
        <f t="shared" si="366"/>
        <v>12.179140567214313</v>
      </c>
      <c r="CA173" s="4">
        <f t="shared" si="367"/>
        <v>-6.8251124340100855</v>
      </c>
      <c r="CB173" s="4">
        <f t="shared" si="368"/>
        <v>15.559689095012772</v>
      </c>
      <c r="CC173" s="4">
        <f t="shared" si="369"/>
        <v>-6.0538964497722798</v>
      </c>
      <c r="CD173" s="4">
        <f t="shared" si="370"/>
        <v>13.801493745724729</v>
      </c>
    </row>
    <row r="174" spans="1:82">
      <c r="A174">
        <v>60</v>
      </c>
      <c r="B174" s="5">
        <f t="shared" si="333"/>
        <v>-106.5</v>
      </c>
      <c r="C174" s="5">
        <f t="shared" si="334"/>
        <v>-71.22</v>
      </c>
      <c r="D174" s="5">
        <f t="shared" ref="D174:S174" si="389">D391-D$433</f>
        <v>-110.88</v>
      </c>
      <c r="E174" s="5">
        <f t="shared" si="389"/>
        <v>-78.789999999999992</v>
      </c>
      <c r="F174" s="5">
        <f t="shared" si="389"/>
        <v>-122.72</v>
      </c>
      <c r="G174" s="5">
        <f t="shared" si="389"/>
        <v>-74.31</v>
      </c>
      <c r="H174" s="5">
        <f t="shared" si="389"/>
        <v>-110.72999999999999</v>
      </c>
      <c r="I174" s="5">
        <f t="shared" si="389"/>
        <v>-84.52000000000001</v>
      </c>
      <c r="J174" s="5">
        <f t="shared" si="389"/>
        <v>-115.9</v>
      </c>
      <c r="K174" s="5">
        <f t="shared" si="389"/>
        <v>-78.550000000000011</v>
      </c>
      <c r="L174" s="5">
        <f t="shared" si="389"/>
        <v>-112.47</v>
      </c>
      <c r="M174" s="5">
        <f t="shared" si="389"/>
        <v>-80.430000000000007</v>
      </c>
      <c r="N174" s="5">
        <f t="shared" si="389"/>
        <v>-169.1</v>
      </c>
      <c r="O174" s="5">
        <f t="shared" si="389"/>
        <v>-140.04</v>
      </c>
      <c r="P174" s="5">
        <f t="shared" si="389"/>
        <v>-100.61000000000001</v>
      </c>
      <c r="Q174" s="5">
        <f t="shared" si="389"/>
        <v>-79.150000000000006</v>
      </c>
      <c r="R174" s="5">
        <f t="shared" si="389"/>
        <v>-129.63999999999999</v>
      </c>
      <c r="S174" s="5">
        <f t="shared" si="389"/>
        <v>-105.97999999999999</v>
      </c>
      <c r="V174">
        <v>60</v>
      </c>
      <c r="W174" s="4">
        <f t="shared" si="382"/>
        <v>213.7719292152627</v>
      </c>
      <c r="X174" s="4">
        <f t="shared" si="267"/>
        <v>128.11923508981778</v>
      </c>
      <c r="Y174" s="4">
        <f t="shared" si="380"/>
        <v>215.39714522884188</v>
      </c>
      <c r="Z174" s="4">
        <f t="shared" si="269"/>
        <v>136.02293372810337</v>
      </c>
      <c r="AA174" s="4">
        <f t="shared" si="270"/>
        <v>-148.80405618318494</v>
      </c>
      <c r="AB174" s="4">
        <f t="shared" si="271"/>
        <v>143.46488943292013</v>
      </c>
      <c r="AC174" s="4">
        <f t="shared" si="376"/>
        <v>217.35442569633327</v>
      </c>
      <c r="AD174" s="4">
        <f t="shared" si="273"/>
        <v>139.30098097285602</v>
      </c>
      <c r="AE174" s="4">
        <f t="shared" si="377"/>
        <v>214.12704152403694</v>
      </c>
      <c r="AF174" s="4">
        <f t="shared" si="275"/>
        <v>140.01040139932462</v>
      </c>
      <c r="AG174" s="4">
        <f t="shared" si="378"/>
        <v>215.56947024102402</v>
      </c>
      <c r="AH174" s="4">
        <f t="shared" si="277"/>
        <v>138.26961271371235</v>
      </c>
      <c r="AI174" s="4">
        <f t="shared" si="372"/>
        <v>219.62982181828173</v>
      </c>
      <c r="AJ174" s="4">
        <f t="shared" si="279"/>
        <v>219.55867461797087</v>
      </c>
      <c r="AK174" s="4">
        <f t="shared" si="373"/>
        <v>218.1921693186242</v>
      </c>
      <c r="AL174" s="4">
        <f t="shared" si="281"/>
        <v>128.0120877104971</v>
      </c>
      <c r="AM174" s="4">
        <f t="shared" si="374"/>
        <v>219.26581309616577</v>
      </c>
      <c r="AN174" s="4">
        <f t="shared" si="283"/>
        <v>167.44637947713289</v>
      </c>
      <c r="BL174" s="198">
        <v>13</v>
      </c>
      <c r="BM174" s="4">
        <f t="shared" si="353"/>
        <v>-14.642111689893875</v>
      </c>
      <c r="BN174" s="4">
        <f t="shared" si="354"/>
        <v>-2.4433362968804868</v>
      </c>
      <c r="BO174" s="4">
        <f t="shared" si="355"/>
        <v>-12.678529612389227</v>
      </c>
      <c r="BP174" s="4">
        <f t="shared" si="356"/>
        <v>-2.1156724008877719</v>
      </c>
      <c r="BQ174" s="4">
        <f t="shared" si="357"/>
        <v>-13.998777389571233</v>
      </c>
      <c r="BR174" s="4">
        <f t="shared" si="358"/>
        <v>-2.3359827893880225</v>
      </c>
      <c r="BS174" s="4">
        <f t="shared" si="359"/>
        <v>-14.493304458496782</v>
      </c>
      <c r="BT174" s="4">
        <f t="shared" si="360"/>
        <v>-2.4185047618252149</v>
      </c>
      <c r="BU174" s="4">
        <f t="shared" si="361"/>
        <v>-15.974474909216864</v>
      </c>
      <c r="BV174" s="4">
        <f t="shared" si="362"/>
        <v>-2.6656683951014908</v>
      </c>
      <c r="BW174" s="4">
        <f t="shared" si="363"/>
        <v>-15.262450710859209</v>
      </c>
      <c r="BX174" s="4">
        <f t="shared" si="364"/>
        <v>-2.546852570925989</v>
      </c>
      <c r="BY174" s="4">
        <f t="shared" si="365"/>
        <v>-12.553676590871177</v>
      </c>
      <c r="BZ174" s="4">
        <f t="shared" si="366"/>
        <v>-2.0948381164818684</v>
      </c>
      <c r="CA174" s="4">
        <f t="shared" si="367"/>
        <v>-14.46584698146507</v>
      </c>
      <c r="CB174" s="4">
        <f t="shared" si="368"/>
        <v>-2.4139229192827454</v>
      </c>
      <c r="CC174" s="4">
        <f t="shared" si="369"/>
        <v>-15.054199349833469</v>
      </c>
      <c r="CD174" s="4">
        <f t="shared" si="370"/>
        <v>-2.5121015650570642</v>
      </c>
    </row>
    <row r="175" spans="1:82">
      <c r="A175">
        <v>61</v>
      </c>
      <c r="B175" s="5">
        <f t="shared" si="333"/>
        <v>-98.5</v>
      </c>
      <c r="C175" s="5">
        <f t="shared" si="334"/>
        <v>-76.22</v>
      </c>
      <c r="D175" s="5">
        <f t="shared" ref="D175:S175" si="390">D392-D$433</f>
        <v>-102.88</v>
      </c>
      <c r="E175" s="5">
        <f t="shared" si="390"/>
        <v>-83.789999999999992</v>
      </c>
      <c r="F175" s="5">
        <f t="shared" si="390"/>
        <v>-114.72</v>
      </c>
      <c r="G175" s="5">
        <f t="shared" si="390"/>
        <v>-79.31</v>
      </c>
      <c r="H175" s="5">
        <f t="shared" si="390"/>
        <v>-102.72999999999999</v>
      </c>
      <c r="I175" s="5">
        <f t="shared" si="390"/>
        <v>-90.52000000000001</v>
      </c>
      <c r="J175" s="5">
        <f t="shared" si="390"/>
        <v>-107.9</v>
      </c>
      <c r="K175" s="5">
        <f t="shared" si="390"/>
        <v>-85.550000000000011</v>
      </c>
      <c r="L175" s="5">
        <f t="shared" si="390"/>
        <v>-108.47</v>
      </c>
      <c r="M175" s="5">
        <f t="shared" si="390"/>
        <v>-88.43</v>
      </c>
      <c r="N175" s="5">
        <f t="shared" si="390"/>
        <v>-155.1</v>
      </c>
      <c r="O175" s="5">
        <f t="shared" si="390"/>
        <v>-145.04</v>
      </c>
      <c r="P175" s="5">
        <f t="shared" si="390"/>
        <v>-92.610000000000014</v>
      </c>
      <c r="Q175" s="5">
        <f t="shared" si="390"/>
        <v>-83.15</v>
      </c>
      <c r="R175" s="5">
        <f t="shared" si="390"/>
        <v>-121.63999999999999</v>
      </c>
      <c r="S175" s="5">
        <f t="shared" si="390"/>
        <v>-112.97999999999999</v>
      </c>
      <c r="V175">
        <v>61</v>
      </c>
      <c r="W175" s="4">
        <f t="shared" si="382"/>
        <v>217.7329589681222</v>
      </c>
      <c r="X175" s="4">
        <f t="shared" si="267"/>
        <v>124.54612960666421</v>
      </c>
      <c r="Y175" s="4">
        <f t="shared" si="380"/>
        <v>219.16088738744497</v>
      </c>
      <c r="Z175" s="4">
        <f t="shared" si="269"/>
        <v>132.68405518373336</v>
      </c>
      <c r="AA175" s="4">
        <f t="shared" si="270"/>
        <v>-145.34252139714744</v>
      </c>
      <c r="AB175" s="4">
        <f t="shared" si="271"/>
        <v>139.46596179713529</v>
      </c>
      <c r="AC175" s="4">
        <f t="shared" si="376"/>
        <v>221.38472042601353</v>
      </c>
      <c r="AD175" s="4">
        <f t="shared" si="273"/>
        <v>136.92086510097721</v>
      </c>
      <c r="AE175" s="4">
        <f t="shared" si="377"/>
        <v>218.40962412211641</v>
      </c>
      <c r="AF175" s="4">
        <f t="shared" si="275"/>
        <v>137.69971859085263</v>
      </c>
      <c r="AG175" s="4">
        <f t="shared" si="378"/>
        <v>219.18858685821644</v>
      </c>
      <c r="AH175" s="4">
        <f t="shared" si="277"/>
        <v>139.94858270093343</v>
      </c>
      <c r="AI175" s="4">
        <f t="shared" si="372"/>
        <v>223.08029639664502</v>
      </c>
      <c r="AJ175" s="4">
        <f t="shared" si="279"/>
        <v>212.35020979504588</v>
      </c>
      <c r="AK175" s="4">
        <f t="shared" si="373"/>
        <v>221.91911936222019</v>
      </c>
      <c r="AL175" s="4">
        <f t="shared" si="281"/>
        <v>124.46097621343006</v>
      </c>
      <c r="AM175" s="4">
        <f t="shared" si="374"/>
        <v>222.88612947958276</v>
      </c>
      <c r="AN175" s="4">
        <f t="shared" si="283"/>
        <v>166.01436684817369</v>
      </c>
      <c r="BL175" s="198">
        <v>14</v>
      </c>
      <c r="BM175" s="4">
        <f t="shared" si="353"/>
        <v>-1.2464532686456613</v>
      </c>
      <c r="BN175" s="4">
        <f t="shared" si="354"/>
        <v>-15.042453917313878</v>
      </c>
      <c r="BO175" s="4">
        <f t="shared" si="355"/>
        <v>-1.1474982327320715</v>
      </c>
      <c r="BP175" s="4">
        <f t="shared" si="356"/>
        <v>-13.848244230468836</v>
      </c>
      <c r="BQ175" s="4">
        <f t="shared" si="357"/>
        <v>-1.0685779866413003</v>
      </c>
      <c r="BR175" s="4">
        <f t="shared" si="358"/>
        <v>-12.895818499937112</v>
      </c>
      <c r="BS175" s="4">
        <f t="shared" si="359"/>
        <v>-1.1610397647623001</v>
      </c>
      <c r="BT175" s="4">
        <f t="shared" si="360"/>
        <v>-14.011666218808495</v>
      </c>
      <c r="BU175" s="4">
        <f t="shared" si="361"/>
        <v>-1.204492131753286</v>
      </c>
      <c r="BV175" s="4">
        <f t="shared" si="362"/>
        <v>-14.536058303535683</v>
      </c>
      <c r="BW175" s="4">
        <f t="shared" si="363"/>
        <v>-1.0528389706528141</v>
      </c>
      <c r="BX175" s="4">
        <f t="shared" si="364"/>
        <v>-12.705876824090799</v>
      </c>
      <c r="BY175" s="4">
        <f t="shared" si="365"/>
        <v>-0.82368938009925208</v>
      </c>
      <c r="BZ175" s="4">
        <f t="shared" si="366"/>
        <v>-9.9404525255780918</v>
      </c>
      <c r="CA175" s="4">
        <f t="shared" si="367"/>
        <v>-1.133775504900671</v>
      </c>
      <c r="CB175" s="4">
        <f t="shared" si="368"/>
        <v>-13.682635534004847</v>
      </c>
      <c r="CC175" s="4">
        <f t="shared" si="369"/>
        <v>-1.2096325231394676</v>
      </c>
      <c r="CD175" s="4">
        <f t="shared" si="370"/>
        <v>-14.598093602001072</v>
      </c>
    </row>
    <row r="176" spans="1:82">
      <c r="A176">
        <v>62</v>
      </c>
      <c r="B176" s="5">
        <f t="shared" si="333"/>
        <v>-89.5</v>
      </c>
      <c r="C176" s="5">
        <f t="shared" si="334"/>
        <v>-80.22</v>
      </c>
      <c r="D176" s="5">
        <f t="shared" ref="D176:S176" si="391">D393-D$433</f>
        <v>-93.88</v>
      </c>
      <c r="E176" s="5">
        <f t="shared" si="391"/>
        <v>-87.789999999999992</v>
      </c>
      <c r="F176" s="5">
        <f t="shared" si="391"/>
        <v>-106.72</v>
      </c>
      <c r="G176" s="5">
        <f t="shared" si="391"/>
        <v>-83.31</v>
      </c>
      <c r="H176" s="5">
        <f t="shared" si="391"/>
        <v>-94.72999999999999</v>
      </c>
      <c r="I176" s="5">
        <f t="shared" si="391"/>
        <v>-95.52000000000001</v>
      </c>
      <c r="J176" s="5">
        <f t="shared" si="391"/>
        <v>-100.9</v>
      </c>
      <c r="K176" s="5">
        <f t="shared" si="391"/>
        <v>-93.550000000000011</v>
      </c>
      <c r="L176" s="5">
        <f t="shared" si="391"/>
        <v>-104.47</v>
      </c>
      <c r="M176" s="5">
        <f t="shared" si="391"/>
        <v>-96.43</v>
      </c>
      <c r="N176" s="5">
        <f t="shared" si="391"/>
        <v>-142.1</v>
      </c>
      <c r="O176" s="5">
        <f t="shared" si="391"/>
        <v>-146.04</v>
      </c>
      <c r="P176" s="5">
        <f t="shared" si="391"/>
        <v>-86.610000000000014</v>
      </c>
      <c r="Q176" s="5">
        <f t="shared" si="391"/>
        <v>-87.15</v>
      </c>
      <c r="R176" s="5">
        <f t="shared" si="391"/>
        <v>-111.63999999999999</v>
      </c>
      <c r="S176" s="5">
        <f t="shared" si="391"/>
        <v>-120.97999999999999</v>
      </c>
      <c r="V176">
        <v>62</v>
      </c>
      <c r="W176" s="4">
        <f t="shared" si="382"/>
        <v>221.87028104960766</v>
      </c>
      <c r="X176" s="4">
        <f t="shared" si="267"/>
        <v>120.18942715563628</v>
      </c>
      <c r="Y176" s="4">
        <f t="shared" si="380"/>
        <v>223.08003147515245</v>
      </c>
      <c r="Z176" s="4">
        <f t="shared" si="269"/>
        <v>128.53224692659813</v>
      </c>
      <c r="AA176" s="4">
        <f t="shared" si="270"/>
        <v>-142.022944488717</v>
      </c>
      <c r="AB176" s="4">
        <f t="shared" si="271"/>
        <v>135.38727599002797</v>
      </c>
      <c r="AC176" s="4">
        <f t="shared" si="376"/>
        <v>225.2379154042699</v>
      </c>
      <c r="AD176" s="4">
        <f t="shared" si="273"/>
        <v>134.52822491953128</v>
      </c>
      <c r="AE176" s="4">
        <f t="shared" si="377"/>
        <v>222.83531195829207</v>
      </c>
      <c r="AF176" s="4">
        <f t="shared" si="275"/>
        <v>137.59510347392455</v>
      </c>
      <c r="AG176" s="4">
        <f t="shared" si="378"/>
        <v>222.70825099853189</v>
      </c>
      <c r="AH176" s="4">
        <f t="shared" si="277"/>
        <v>142.17146619487329</v>
      </c>
      <c r="AI176" s="4">
        <f t="shared" si="372"/>
        <v>225.78340842375658</v>
      </c>
      <c r="AJ176" s="4">
        <f t="shared" si="279"/>
        <v>203.76479480027947</v>
      </c>
      <c r="AK176" s="4">
        <f t="shared" si="373"/>
        <v>225.1780595150334</v>
      </c>
      <c r="AL176" s="4">
        <f t="shared" si="281"/>
        <v>122.86746762263803</v>
      </c>
      <c r="AM176" s="4">
        <f t="shared" si="374"/>
        <v>227.29926612342152</v>
      </c>
      <c r="AN176" s="4">
        <f t="shared" si="283"/>
        <v>164.61971327881724</v>
      </c>
      <c r="BL176" s="198">
        <v>15</v>
      </c>
      <c r="BM176" s="4">
        <f t="shared" si="353"/>
        <v>12.862222160210612</v>
      </c>
      <c r="BN176" s="4">
        <f t="shared" si="354"/>
        <v>-4.4156064449666461</v>
      </c>
      <c r="BO176" s="4">
        <f t="shared" si="355"/>
        <v>12.265368537444283</v>
      </c>
      <c r="BP176" s="4">
        <f t="shared" si="356"/>
        <v>-4.2107063374609979</v>
      </c>
      <c r="BQ176" s="4">
        <f t="shared" si="357"/>
        <v>14.764718255250953</v>
      </c>
      <c r="BR176" s="4">
        <f t="shared" si="358"/>
        <v>-5.0687341793616838</v>
      </c>
      <c r="BS176" s="4">
        <f t="shared" si="359"/>
        <v>12.230881586685246</v>
      </c>
      <c r="BT176" s="4">
        <f t="shared" si="360"/>
        <v>-4.1988669523110556</v>
      </c>
      <c r="BU176" s="4">
        <f t="shared" si="361"/>
        <v>11.079768142044397</v>
      </c>
      <c r="BV176" s="4">
        <f t="shared" si="362"/>
        <v>-3.8036892076156037</v>
      </c>
      <c r="BW176" s="4">
        <f t="shared" si="363"/>
        <v>10.409490816381307</v>
      </c>
      <c r="BX176" s="4">
        <f t="shared" si="364"/>
        <v>-3.5735827110672282</v>
      </c>
      <c r="BY176" s="4">
        <f t="shared" si="365"/>
        <v>7.8124556805541694</v>
      </c>
      <c r="BZ176" s="4">
        <f t="shared" si="366"/>
        <v>-2.6820194228013872</v>
      </c>
      <c r="CA176" s="4">
        <f t="shared" si="367"/>
        <v>13.080595584071091</v>
      </c>
      <c r="CB176" s="4">
        <f t="shared" si="368"/>
        <v>-4.4905741360698741</v>
      </c>
      <c r="CC176" s="4">
        <f t="shared" si="369"/>
        <v>11.998115638591605</v>
      </c>
      <c r="CD176" s="4">
        <f t="shared" si="370"/>
        <v>-4.1189583013976412</v>
      </c>
    </row>
    <row r="177" spans="1:82">
      <c r="A177">
        <v>63</v>
      </c>
      <c r="B177" s="5">
        <f t="shared" si="333"/>
        <v>-81.5</v>
      </c>
      <c r="C177" s="5">
        <f t="shared" si="334"/>
        <v>-86.22</v>
      </c>
      <c r="D177" s="5">
        <f t="shared" ref="D177:S177" si="392">D394-D$433</f>
        <v>-85.88</v>
      </c>
      <c r="E177" s="5">
        <f t="shared" si="392"/>
        <v>-93.789999999999992</v>
      </c>
      <c r="F177" s="5">
        <f t="shared" si="392"/>
        <v>-102.72</v>
      </c>
      <c r="G177" s="5">
        <f t="shared" si="392"/>
        <v>-91.31</v>
      </c>
      <c r="H177" s="5">
        <f t="shared" si="392"/>
        <v>-86.72999999999999</v>
      </c>
      <c r="I177" s="5">
        <f t="shared" si="392"/>
        <v>-99.52000000000001</v>
      </c>
      <c r="J177" s="5">
        <f t="shared" si="392"/>
        <v>-92.9</v>
      </c>
      <c r="K177" s="5">
        <f t="shared" si="392"/>
        <v>-99.550000000000011</v>
      </c>
      <c r="L177" s="5">
        <f t="shared" si="392"/>
        <v>-99.47</v>
      </c>
      <c r="M177" s="5">
        <f t="shared" si="392"/>
        <v>-104.43</v>
      </c>
      <c r="N177" s="5">
        <f t="shared" si="392"/>
        <v>-129.1</v>
      </c>
      <c r="O177" s="5">
        <f t="shared" si="392"/>
        <v>-146.04</v>
      </c>
      <c r="P177" s="5">
        <f t="shared" si="392"/>
        <v>-84.610000000000014</v>
      </c>
      <c r="Q177" s="5">
        <f t="shared" si="392"/>
        <v>-95.15</v>
      </c>
      <c r="R177" s="5">
        <f t="shared" si="392"/>
        <v>-102.63999999999999</v>
      </c>
      <c r="S177" s="5">
        <f t="shared" si="392"/>
        <v>-128.97999999999999</v>
      </c>
      <c r="V177">
        <v>63</v>
      </c>
      <c r="W177" s="4">
        <f t="shared" si="382"/>
        <v>226.61200047623069</v>
      </c>
      <c r="X177" s="4">
        <f t="shared" si="267"/>
        <v>118.64290286401459</v>
      </c>
      <c r="Y177" s="4">
        <f t="shared" si="380"/>
        <v>227.52082790771018</v>
      </c>
      <c r="Z177" s="4">
        <f t="shared" si="269"/>
        <v>127.16893685173277</v>
      </c>
      <c r="AA177" s="4">
        <f t="shared" si="270"/>
        <v>-138.36542204413678</v>
      </c>
      <c r="AB177" s="4">
        <f t="shared" si="271"/>
        <v>137.43694736132639</v>
      </c>
      <c r="AC177" s="4">
        <f t="shared" si="376"/>
        <v>228.92839921215679</v>
      </c>
      <c r="AD177" s="4">
        <f t="shared" si="273"/>
        <v>132.00880008544885</v>
      </c>
      <c r="AE177" s="4">
        <f t="shared" si="377"/>
        <v>226.97903557534787</v>
      </c>
      <c r="AF177" s="4">
        <f t="shared" si="275"/>
        <v>136.16391776091052</v>
      </c>
      <c r="AG177" s="4">
        <f t="shared" si="378"/>
        <v>226.39348225398828</v>
      </c>
      <c r="AH177" s="4">
        <f t="shared" si="277"/>
        <v>144.22172443844929</v>
      </c>
      <c r="AI177" s="4">
        <f t="shared" si="372"/>
        <v>228.52317685966597</v>
      </c>
      <c r="AJ177" s="4">
        <f t="shared" si="279"/>
        <v>194.9217576362372</v>
      </c>
      <c r="AK177" s="4">
        <f t="shared" si="373"/>
        <v>228.3556235575418</v>
      </c>
      <c r="AL177" s="4">
        <f t="shared" si="281"/>
        <v>127.32782335373523</v>
      </c>
      <c r="AM177" s="4">
        <f t="shared" si="374"/>
        <v>231.48784696285102</v>
      </c>
      <c r="AN177" s="4">
        <f t="shared" si="283"/>
        <v>164.83570608336046</v>
      </c>
      <c r="BL177" s="198">
        <v>16</v>
      </c>
      <c r="BM177" s="4">
        <f t="shared" si="353"/>
        <v>6.3035908774386042</v>
      </c>
      <c r="BN177" s="4">
        <f t="shared" si="354"/>
        <v>9.6483641034430825</v>
      </c>
      <c r="BO177" s="4">
        <f t="shared" si="355"/>
        <v>5.145445679414709</v>
      </c>
      <c r="BP177" s="4">
        <f t="shared" si="356"/>
        <v>7.8756909124873191</v>
      </c>
      <c r="BQ177" s="4">
        <f t="shared" si="357"/>
        <v>8.8962451486601477</v>
      </c>
      <c r="BR177" s="4">
        <f t="shared" si="358"/>
        <v>13.616716886715217</v>
      </c>
      <c r="BS177" s="4">
        <f t="shared" si="359"/>
        <v>5.2545726609657137</v>
      </c>
      <c r="BT177" s="4">
        <f t="shared" si="360"/>
        <v>8.0427221922745691</v>
      </c>
      <c r="BU177" s="4">
        <f t="shared" si="361"/>
        <v>6.1203177910317264</v>
      </c>
      <c r="BV177" s="4">
        <f t="shared" si="362"/>
        <v>9.3678437615623498</v>
      </c>
      <c r="BW177" s="4">
        <f t="shared" si="363"/>
        <v>6.4330336200186391</v>
      </c>
      <c r="BX177" s="4">
        <f t="shared" si="364"/>
        <v>9.8464909703738748</v>
      </c>
      <c r="BY177" s="4">
        <f t="shared" si="365"/>
        <v>5.089978235848494</v>
      </c>
      <c r="BZ177" s="4">
        <f t="shared" si="366"/>
        <v>7.7907916698461968</v>
      </c>
      <c r="CA177" s="4">
        <f t="shared" si="367"/>
        <v>6.3755287274366763</v>
      </c>
      <c r="CB177" s="4">
        <f t="shared" si="368"/>
        <v>9.7584731798560984</v>
      </c>
      <c r="CC177" s="4">
        <f t="shared" si="369"/>
        <v>6.2844739801878209</v>
      </c>
      <c r="CD177" s="4">
        <f t="shared" si="370"/>
        <v>9.6191035139172243</v>
      </c>
    </row>
    <row r="178" spans="1:82">
      <c r="A178">
        <v>64</v>
      </c>
      <c r="B178" s="5">
        <f t="shared" si="333"/>
        <v>-73.5</v>
      </c>
      <c r="C178" s="5">
        <f t="shared" si="334"/>
        <v>-92.22</v>
      </c>
      <c r="D178" s="5">
        <f t="shared" ref="D178:S178" si="393">D395-D$433</f>
        <v>-77.88</v>
      </c>
      <c r="E178" s="5">
        <f t="shared" si="393"/>
        <v>-99.789999999999992</v>
      </c>
      <c r="F178" s="5">
        <f t="shared" si="393"/>
        <v>-95.72</v>
      </c>
      <c r="G178" s="5">
        <f t="shared" si="393"/>
        <v>-99.31</v>
      </c>
      <c r="H178" s="5">
        <f t="shared" si="393"/>
        <v>-78.72999999999999</v>
      </c>
      <c r="I178" s="5">
        <f t="shared" si="393"/>
        <v>-103.52000000000001</v>
      </c>
      <c r="J178" s="5">
        <f t="shared" si="393"/>
        <v>-85.9</v>
      </c>
      <c r="K178" s="5">
        <f t="shared" si="393"/>
        <v>-103.55000000000001</v>
      </c>
      <c r="L178" s="5">
        <f t="shared" si="393"/>
        <v>-92.47</v>
      </c>
      <c r="M178" s="5">
        <f t="shared" si="393"/>
        <v>-111.43</v>
      </c>
      <c r="N178" s="5">
        <f t="shared" si="393"/>
        <v>-116.1</v>
      </c>
      <c r="O178" s="5">
        <f t="shared" si="393"/>
        <v>-146.04</v>
      </c>
      <c r="P178" s="5">
        <f t="shared" si="393"/>
        <v>-79.610000000000014</v>
      </c>
      <c r="Q178" s="5">
        <f t="shared" si="393"/>
        <v>-104.15</v>
      </c>
      <c r="R178" s="5">
        <f t="shared" si="393"/>
        <v>-93.639999999999986</v>
      </c>
      <c r="S178" s="5">
        <f t="shared" si="393"/>
        <v>-134.97999999999999</v>
      </c>
      <c r="V178">
        <v>64</v>
      </c>
      <c r="W178" s="4">
        <f t="shared" si="382"/>
        <v>231.44490382073238</v>
      </c>
      <c r="X178" s="4">
        <f t="shared" si="267"/>
        <v>117.92700454094474</v>
      </c>
      <c r="Y178" s="4">
        <f t="shared" si="380"/>
        <v>232.03013681294073</v>
      </c>
      <c r="Z178" s="4">
        <f t="shared" si="269"/>
        <v>126.58332631116943</v>
      </c>
      <c r="AA178" s="4">
        <f t="shared" si="270"/>
        <v>-133.94545135914387</v>
      </c>
      <c r="AB178" s="4">
        <f t="shared" si="271"/>
        <v>137.93039730240756</v>
      </c>
      <c r="AC178" s="4">
        <f t="shared" si="376"/>
        <v>232.74594522663023</v>
      </c>
      <c r="AD178" s="4">
        <f t="shared" si="273"/>
        <v>130.05692330668137</v>
      </c>
      <c r="AE178" s="4">
        <f t="shared" si="377"/>
        <v>230.32256447814123</v>
      </c>
      <c r="AF178" s="4">
        <f t="shared" si="275"/>
        <v>134.54148988323269</v>
      </c>
      <c r="AG178" s="4">
        <f t="shared" si="378"/>
        <v>230.31247244480684</v>
      </c>
      <c r="AH178" s="4">
        <f t="shared" si="277"/>
        <v>144.80105593537638</v>
      </c>
      <c r="AI178" s="4">
        <f t="shared" si="372"/>
        <v>231.51573326346966</v>
      </c>
      <c r="AJ178" s="4">
        <f t="shared" si="279"/>
        <v>186.56605157423468</v>
      </c>
      <c r="AK178" s="4">
        <f t="shared" si="373"/>
        <v>232.60648859708857</v>
      </c>
      <c r="AL178" s="4">
        <f t="shared" si="281"/>
        <v>131.09147416975676</v>
      </c>
      <c r="AM178" s="4">
        <f t="shared" si="374"/>
        <v>235.24970136595431</v>
      </c>
      <c r="AN178" s="4">
        <f t="shared" si="283"/>
        <v>164.28040053518251</v>
      </c>
      <c r="BL178" s="198">
        <v>17</v>
      </c>
      <c r="BM178" s="4">
        <f t="shared" si="353"/>
        <v>-8.6220071519934436</v>
      </c>
      <c r="BN178" s="4">
        <f t="shared" si="354"/>
        <v>9.3659964857595384</v>
      </c>
      <c r="BO178" s="4">
        <f t="shared" si="355"/>
        <v>-7.8404561477229011</v>
      </c>
      <c r="BP178" s="4">
        <f t="shared" si="356"/>
        <v>8.5170057774014136</v>
      </c>
      <c r="BQ178" s="4">
        <f t="shared" si="357"/>
        <v>-9.2814109266503557</v>
      </c>
      <c r="BR178" s="4">
        <f t="shared" si="358"/>
        <v>10.082299931959453</v>
      </c>
      <c r="BS178" s="4">
        <f t="shared" si="359"/>
        <v>-9.189232455685465</v>
      </c>
      <c r="BT178" s="4">
        <f t="shared" si="360"/>
        <v>9.9821674199004438</v>
      </c>
      <c r="BU178" s="4">
        <f t="shared" si="361"/>
        <v>-9.7830143868747736</v>
      </c>
      <c r="BV178" s="4">
        <f t="shared" si="362"/>
        <v>10.627186541641809</v>
      </c>
      <c r="BW178" s="4">
        <f t="shared" si="363"/>
        <v>-9.492143807596463</v>
      </c>
      <c r="BX178" s="4">
        <f t="shared" si="364"/>
        <v>10.311216863664722</v>
      </c>
      <c r="BY178" s="4">
        <f t="shared" si="365"/>
        <v>-7.8755277923168734</v>
      </c>
      <c r="BZ178" s="4">
        <f t="shared" si="366"/>
        <v>8.5551037393059115</v>
      </c>
      <c r="CA178" s="4">
        <f t="shared" si="367"/>
        <v>-7.8732005664430158</v>
      </c>
      <c r="CB178" s="4">
        <f t="shared" si="368"/>
        <v>8.5525756981002061</v>
      </c>
      <c r="CC178" s="4">
        <f t="shared" si="369"/>
        <v>-9.5724451451433019</v>
      </c>
      <c r="CD178" s="4">
        <f t="shared" si="370"/>
        <v>10.398447369509478</v>
      </c>
    </row>
    <row r="179" spans="1:82">
      <c r="A179">
        <v>65</v>
      </c>
      <c r="B179" s="5">
        <f t="shared" ref="B179:B210" si="394">D396-B$325</f>
        <v>-65.5</v>
      </c>
      <c r="C179" s="5">
        <f t="shared" ref="C179:C210" si="395">E396-C$325</f>
        <v>-97.22</v>
      </c>
      <c r="D179" s="5">
        <f t="shared" ref="D179:S179" si="396">D396-D$433</f>
        <v>-69.88</v>
      </c>
      <c r="E179" s="5">
        <f t="shared" si="396"/>
        <v>-104.78999999999999</v>
      </c>
      <c r="F179" s="5">
        <f t="shared" si="396"/>
        <v>-86.72</v>
      </c>
      <c r="G179" s="5">
        <f t="shared" si="396"/>
        <v>-106.31</v>
      </c>
      <c r="H179" s="5">
        <f t="shared" si="396"/>
        <v>-70.72999999999999</v>
      </c>
      <c r="I179" s="5">
        <f t="shared" si="396"/>
        <v>-106.52000000000001</v>
      </c>
      <c r="J179" s="5">
        <f t="shared" si="396"/>
        <v>-77.900000000000006</v>
      </c>
      <c r="K179" s="5">
        <f t="shared" si="396"/>
        <v>-107.55000000000001</v>
      </c>
      <c r="L179" s="5">
        <f t="shared" si="396"/>
        <v>-84.47</v>
      </c>
      <c r="M179" s="5">
        <f t="shared" si="396"/>
        <v>-118.43</v>
      </c>
      <c r="N179" s="5">
        <f t="shared" si="396"/>
        <v>-103.1</v>
      </c>
      <c r="O179" s="5">
        <f t="shared" si="396"/>
        <v>-143.04</v>
      </c>
      <c r="P179" s="5">
        <f t="shared" si="396"/>
        <v>-74.610000000000014</v>
      </c>
      <c r="Q179" s="5">
        <f t="shared" si="396"/>
        <v>-112.15</v>
      </c>
      <c r="R179" s="5">
        <f t="shared" si="396"/>
        <v>-84.639999999999986</v>
      </c>
      <c r="S179" s="5">
        <f t="shared" si="396"/>
        <v>-139.97999999999999</v>
      </c>
      <c r="V179">
        <v>65</v>
      </c>
      <c r="W179" s="4">
        <f t="shared" si="382"/>
        <v>236.03068113435924</v>
      </c>
      <c r="X179" s="4">
        <f t="shared" si="267"/>
        <v>117.22618478821188</v>
      </c>
      <c r="Y179" s="4">
        <f t="shared" si="380"/>
        <v>236.3023625122234</v>
      </c>
      <c r="Z179" s="4">
        <f t="shared" si="269"/>
        <v>125.95300115519279</v>
      </c>
      <c r="AA179" s="4">
        <f t="shared" si="270"/>
        <v>-129.2050745317255</v>
      </c>
      <c r="AB179" s="4">
        <f t="shared" si="271"/>
        <v>137.19393025932305</v>
      </c>
      <c r="AC179" s="4">
        <f t="shared" si="376"/>
        <v>236.41557074871878</v>
      </c>
      <c r="AD179" s="4">
        <f t="shared" si="273"/>
        <v>127.86415956005811</v>
      </c>
      <c r="AE179" s="4">
        <f t="shared" si="377"/>
        <v>234.0836494397048</v>
      </c>
      <c r="AF179" s="4">
        <f t="shared" si="275"/>
        <v>132.79839042699277</v>
      </c>
      <c r="AG179" s="4">
        <f t="shared" si="378"/>
        <v>234.50169885633113</v>
      </c>
      <c r="AH179" s="4">
        <f t="shared" si="277"/>
        <v>145.46767957178668</v>
      </c>
      <c r="AI179" s="4">
        <f t="shared" si="372"/>
        <v>234.21678871795933</v>
      </c>
      <c r="AJ179" s="4">
        <f t="shared" si="279"/>
        <v>176.32371252897326</v>
      </c>
      <c r="AK179" s="4">
        <f t="shared" si="373"/>
        <v>236.36537960471537</v>
      </c>
      <c r="AL179" s="4">
        <f t="shared" si="281"/>
        <v>134.70068522468623</v>
      </c>
      <c r="AM179" s="4">
        <f t="shared" si="374"/>
        <v>238.8404166726142</v>
      </c>
      <c r="AN179" s="4">
        <f t="shared" si="283"/>
        <v>163.57973590882213</v>
      </c>
      <c r="BL179" s="198">
        <v>18</v>
      </c>
      <c r="BM179" s="4">
        <f t="shared" si="353"/>
        <v>-12.83986785354023</v>
      </c>
      <c r="BN179" s="4">
        <f t="shared" si="354"/>
        <v>-6.9485889981922213</v>
      </c>
      <c r="BO179" s="4">
        <f t="shared" si="355"/>
        <v>-12.321825116995027</v>
      </c>
      <c r="BP179" s="4">
        <f t="shared" si="356"/>
        <v>-6.6682382889161227</v>
      </c>
      <c r="BQ179" s="4">
        <f t="shared" si="357"/>
        <v>-11.483139751399756</v>
      </c>
      <c r="BR179" s="4">
        <f t="shared" si="358"/>
        <v>-6.2143644663196307</v>
      </c>
      <c r="BS179" s="4">
        <f t="shared" si="359"/>
        <v>-12.890366087861212</v>
      </c>
      <c r="BT179" s="4">
        <f t="shared" si="360"/>
        <v>-6.975917275977741</v>
      </c>
      <c r="BU179" s="4">
        <f t="shared" si="361"/>
        <v>-14.11384693181968</v>
      </c>
      <c r="BV179" s="4">
        <f t="shared" si="362"/>
        <v>-7.6380319977803257</v>
      </c>
      <c r="BW179" s="4">
        <f t="shared" si="363"/>
        <v>-14.138443707233812</v>
      </c>
      <c r="BX179" s="4">
        <f t="shared" si="364"/>
        <v>-7.6513431069742195</v>
      </c>
      <c r="BY179" s="4">
        <f t="shared" si="365"/>
        <v>-11.557346911184656</v>
      </c>
      <c r="BZ179" s="4">
        <f t="shared" si="366"/>
        <v>-6.2545233729337877</v>
      </c>
      <c r="CA179" s="4">
        <f t="shared" si="367"/>
        <v>-13.145693055970083</v>
      </c>
      <c r="CB179" s="4">
        <f t="shared" si="368"/>
        <v>-7.1140933212283866</v>
      </c>
      <c r="CC179" s="4">
        <f t="shared" si="369"/>
        <v>-14.217939409099719</v>
      </c>
      <c r="CD179" s="4">
        <f t="shared" si="370"/>
        <v>-7.6943640294392983</v>
      </c>
    </row>
    <row r="180" spans="1:82">
      <c r="A180">
        <v>66</v>
      </c>
      <c r="B180" s="5">
        <f t="shared" si="394"/>
        <v>-57.5</v>
      </c>
      <c r="C180" s="5">
        <f t="shared" si="395"/>
        <v>-101.22</v>
      </c>
      <c r="D180" s="5">
        <f t="shared" ref="D180:S180" si="397">D397-D$433</f>
        <v>-61.879999999999995</v>
      </c>
      <c r="E180" s="5">
        <f t="shared" si="397"/>
        <v>-108.78999999999999</v>
      </c>
      <c r="F180" s="5">
        <f t="shared" si="397"/>
        <v>-78.72</v>
      </c>
      <c r="G180" s="5">
        <f t="shared" si="397"/>
        <v>-111.31</v>
      </c>
      <c r="H180" s="5">
        <f t="shared" si="397"/>
        <v>-61.72999999999999</v>
      </c>
      <c r="I180" s="5">
        <f t="shared" si="397"/>
        <v>-107.52000000000001</v>
      </c>
      <c r="J180" s="5">
        <f t="shared" si="397"/>
        <v>-69.900000000000006</v>
      </c>
      <c r="K180" s="5">
        <f t="shared" si="397"/>
        <v>-109.55000000000001</v>
      </c>
      <c r="L180" s="5">
        <f t="shared" si="397"/>
        <v>-76.47</v>
      </c>
      <c r="M180" s="5">
        <f t="shared" si="397"/>
        <v>-123.43</v>
      </c>
      <c r="N180" s="5">
        <f t="shared" si="397"/>
        <v>-97.1</v>
      </c>
      <c r="O180" s="5">
        <f t="shared" si="397"/>
        <v>-152.04</v>
      </c>
      <c r="P180" s="5">
        <f t="shared" si="397"/>
        <v>-67.610000000000014</v>
      </c>
      <c r="Q180" s="5">
        <f t="shared" si="397"/>
        <v>-120.15</v>
      </c>
      <c r="R180" s="5">
        <f t="shared" si="397"/>
        <v>-74.639999999999986</v>
      </c>
      <c r="S180" s="5">
        <f t="shared" si="397"/>
        <v>-145.97999999999999</v>
      </c>
      <c r="V180">
        <v>66</v>
      </c>
      <c r="W180" s="4">
        <f t="shared" si="382"/>
        <v>240.40041209805821</v>
      </c>
      <c r="X180" s="4">
        <f t="shared" ref="X180:X214" si="398">SQRT((B180*B180)+(C180*C180))</f>
        <v>116.41193409612264</v>
      </c>
      <c r="Y180" s="4">
        <f t="shared" si="380"/>
        <v>240.36868236092027</v>
      </c>
      <c r="Z180" s="4">
        <f t="shared" ref="Z180:Z214" si="399">SQRT((D180*D180)+(E180*E180))</f>
        <v>125.1574947815751</v>
      </c>
      <c r="AA180" s="4">
        <f t="shared" ref="AA180:AA214" si="400">ATAN2(F180,G180)*(180/PI())</f>
        <v>-125.26848824735094</v>
      </c>
      <c r="AB180" s="4">
        <f t="shared" ref="AB180:AB214" si="401">SQRT((F180*F180)+(G180*G180))</f>
        <v>136.33324796248345</v>
      </c>
      <c r="AC180" s="4">
        <f t="shared" si="376"/>
        <v>240.13875723150693</v>
      </c>
      <c r="AD180" s="4">
        <f t="shared" ref="AD180:AD214" si="402">SQRT((H180*H180)+(I180*I180))</f>
        <v>123.9804149855936</v>
      </c>
      <c r="AE180" s="4">
        <f t="shared" si="377"/>
        <v>237.45948537864814</v>
      </c>
      <c r="AF180" s="4">
        <f t="shared" ref="AF180:AF214" si="403">SQRT((J180*J180)+(K180*K180))</f>
        <v>129.95080800056616</v>
      </c>
      <c r="AG180" s="4">
        <f t="shared" si="378"/>
        <v>238.22006934865541</v>
      </c>
      <c r="AH180" s="4">
        <f t="shared" ref="AH180:AH214" si="404">SQRT((L180*L180)+(M180*M180))</f>
        <v>145.19857368445463</v>
      </c>
      <c r="AI180" s="4">
        <f t="shared" si="372"/>
        <v>237.4357564089255</v>
      </c>
      <c r="AJ180" s="4">
        <f t="shared" ref="AJ180:AJ214" si="405">SQRT((N180*N180)+(O180*O180))</f>
        <v>180.40114079461912</v>
      </c>
      <c r="AK180" s="4">
        <f t="shared" si="373"/>
        <v>240.63296463563807</v>
      </c>
      <c r="AL180" s="4">
        <f t="shared" ref="AL180:AL214" si="406">SQRT((P180*P180)+(Q180*Q180))</f>
        <v>137.86636500611743</v>
      </c>
      <c r="AM180" s="4">
        <f t="shared" si="374"/>
        <v>242.91920696331863</v>
      </c>
      <c r="AN180" s="4">
        <f t="shared" ref="AN180:AN214" si="407">SQRT((R180*R180)+(S180*S180))</f>
        <v>163.95514630532338</v>
      </c>
      <c r="BL180" s="198">
        <v>19</v>
      </c>
      <c r="BM180" s="4">
        <f t="shared" si="353"/>
        <v>3.6876749738484893</v>
      </c>
      <c r="BN180" s="4">
        <f t="shared" si="354"/>
        <v>-14.562299148448519</v>
      </c>
      <c r="BO180" s="4">
        <f t="shared" si="355"/>
        <v>3.7064453758107301</v>
      </c>
      <c r="BP180" s="4">
        <f t="shared" si="356"/>
        <v>-14.636421789529741</v>
      </c>
      <c r="BQ180" s="4">
        <f t="shared" si="357"/>
        <v>3.7271402318555982</v>
      </c>
      <c r="BR180" s="4">
        <f t="shared" si="358"/>
        <v>-14.718143927922251</v>
      </c>
      <c r="BS180" s="4">
        <f t="shared" si="359"/>
        <v>3.6555593169538869</v>
      </c>
      <c r="BT180" s="4">
        <f t="shared" si="360"/>
        <v>-14.435477287420984</v>
      </c>
      <c r="BU180" s="4">
        <f t="shared" si="361"/>
        <v>4.0682209320987051</v>
      </c>
      <c r="BV180" s="4">
        <f t="shared" si="362"/>
        <v>-16.065041153389739</v>
      </c>
      <c r="BW180" s="4">
        <f t="shared" si="363"/>
        <v>4.3970542270042277</v>
      </c>
      <c r="BX180" s="4">
        <f t="shared" si="364"/>
        <v>-17.363574468918582</v>
      </c>
      <c r="BY180" s="4">
        <f t="shared" si="365"/>
        <v>3.4928146137117162</v>
      </c>
      <c r="BZ180" s="4">
        <f t="shared" si="366"/>
        <v>-13.792812988033264</v>
      </c>
      <c r="CA180" s="4">
        <f t="shared" si="367"/>
        <v>4.1581845751399502</v>
      </c>
      <c r="CB180" s="4">
        <f t="shared" si="368"/>
        <v>-16.420299545667095</v>
      </c>
      <c r="CC180" s="4">
        <f t="shared" si="369"/>
        <v>4.0690418750854143</v>
      </c>
      <c r="CD180" s="4">
        <f t="shared" si="370"/>
        <v>-16.068282983930953</v>
      </c>
    </row>
    <row r="181" spans="1:82">
      <c r="A181">
        <v>67</v>
      </c>
      <c r="B181" s="5">
        <f t="shared" si="394"/>
        <v>-49.5</v>
      </c>
      <c r="C181" s="5">
        <f t="shared" si="395"/>
        <v>-103.22</v>
      </c>
      <c r="D181" s="5">
        <f t="shared" ref="D181:S181" si="408">D398-D$433</f>
        <v>-53.879999999999995</v>
      </c>
      <c r="E181" s="5">
        <f t="shared" si="408"/>
        <v>-110.78999999999999</v>
      </c>
      <c r="F181" s="5">
        <f t="shared" si="408"/>
        <v>-70.72</v>
      </c>
      <c r="G181" s="5">
        <f t="shared" si="408"/>
        <v>-116.31</v>
      </c>
      <c r="H181" s="5">
        <f t="shared" si="408"/>
        <v>-53.72999999999999</v>
      </c>
      <c r="I181" s="5">
        <f t="shared" si="408"/>
        <v>-108.52000000000001</v>
      </c>
      <c r="J181" s="5">
        <f t="shared" si="408"/>
        <v>-61.900000000000006</v>
      </c>
      <c r="K181" s="5">
        <f t="shared" si="408"/>
        <v>-112.55000000000001</v>
      </c>
      <c r="L181" s="5">
        <f t="shared" si="408"/>
        <v>-68.47</v>
      </c>
      <c r="M181" s="5">
        <f t="shared" si="408"/>
        <v>-126.43</v>
      </c>
      <c r="N181" s="5">
        <f t="shared" si="408"/>
        <v>-90.1</v>
      </c>
      <c r="O181" s="5">
        <f t="shared" si="408"/>
        <v>-165.04</v>
      </c>
      <c r="P181" s="5">
        <f t="shared" si="408"/>
        <v>-60.610000000000014</v>
      </c>
      <c r="Q181" s="5">
        <f t="shared" si="408"/>
        <v>-126.15</v>
      </c>
      <c r="R181" s="5">
        <f t="shared" si="408"/>
        <v>-65.639999999999986</v>
      </c>
      <c r="S181" s="5">
        <f t="shared" si="408"/>
        <v>-149.97999999999999</v>
      </c>
      <c r="V181">
        <v>67</v>
      </c>
      <c r="W181" s="4">
        <f t="shared" si="382"/>
        <v>244.37956975793983</v>
      </c>
      <c r="X181" s="4">
        <f t="shared" si="398"/>
        <v>114.47540521876303</v>
      </c>
      <c r="Y181" s="4">
        <f t="shared" si="380"/>
        <v>244.06516450067195</v>
      </c>
      <c r="Z181" s="4">
        <f t="shared" si="399"/>
        <v>123.19690945798924</v>
      </c>
      <c r="AA181" s="4">
        <f t="shared" si="400"/>
        <v>-121.30086731905925</v>
      </c>
      <c r="AB181" s="4">
        <f t="shared" si="401"/>
        <v>136.12249814046172</v>
      </c>
      <c r="AC181" s="4">
        <f t="shared" si="376"/>
        <v>243.65924699492177</v>
      </c>
      <c r="AD181" s="4">
        <f t="shared" si="402"/>
        <v>121.09295313931361</v>
      </c>
      <c r="AE181" s="4">
        <f t="shared" si="377"/>
        <v>241.1901833670837</v>
      </c>
      <c r="AF181" s="4">
        <f t="shared" si="403"/>
        <v>128.44887115113158</v>
      </c>
      <c r="AG181" s="4">
        <f t="shared" si="378"/>
        <v>241.56159730465365</v>
      </c>
      <c r="AH181" s="4">
        <f t="shared" si="404"/>
        <v>143.7799909584084</v>
      </c>
      <c r="AI181" s="4">
        <f t="shared" si="372"/>
        <v>241.36862627137336</v>
      </c>
      <c r="AJ181" s="4">
        <f t="shared" si="405"/>
        <v>188.03247485474415</v>
      </c>
      <c r="AK181" s="4">
        <f t="shared" si="373"/>
        <v>244.33758799739118</v>
      </c>
      <c r="AL181" s="4">
        <f t="shared" si="406"/>
        <v>139.95497347361402</v>
      </c>
      <c r="AM181" s="4">
        <f t="shared" si="374"/>
        <v>246.36300730687631</v>
      </c>
      <c r="AN181" s="4">
        <f t="shared" si="407"/>
        <v>163.71502679961907</v>
      </c>
    </row>
    <row r="182" spans="1:82">
      <c r="A182">
        <v>68</v>
      </c>
      <c r="B182" s="5">
        <f t="shared" si="394"/>
        <v>-41.5</v>
      </c>
      <c r="C182" s="5">
        <f t="shared" si="395"/>
        <v>-106.22</v>
      </c>
      <c r="D182" s="5">
        <f t="shared" ref="D182:S182" si="409">D399-D$433</f>
        <v>-45.879999999999995</v>
      </c>
      <c r="E182" s="5">
        <f t="shared" si="409"/>
        <v>-113.78999999999999</v>
      </c>
      <c r="F182" s="5">
        <f t="shared" si="409"/>
        <v>-62.72</v>
      </c>
      <c r="G182" s="5">
        <f t="shared" si="409"/>
        <v>-118.31</v>
      </c>
      <c r="H182" s="5">
        <f t="shared" si="409"/>
        <v>-45.72999999999999</v>
      </c>
      <c r="I182" s="5">
        <f t="shared" si="409"/>
        <v>-107.52000000000001</v>
      </c>
      <c r="J182" s="5">
        <f t="shared" si="409"/>
        <v>-53.900000000000006</v>
      </c>
      <c r="K182" s="5">
        <f t="shared" si="409"/>
        <v>-113.55000000000001</v>
      </c>
      <c r="L182" s="5">
        <f t="shared" si="409"/>
        <v>-60.47</v>
      </c>
      <c r="M182" s="5">
        <f t="shared" si="409"/>
        <v>-127.43</v>
      </c>
      <c r="N182" s="5">
        <f t="shared" si="409"/>
        <v>-81.099999999999994</v>
      </c>
      <c r="O182" s="5">
        <f t="shared" si="409"/>
        <v>-174.04</v>
      </c>
      <c r="P182" s="5">
        <f t="shared" si="409"/>
        <v>-51.610000000000014</v>
      </c>
      <c r="Q182" s="5">
        <f t="shared" si="409"/>
        <v>-131.15</v>
      </c>
      <c r="R182" s="5">
        <f t="shared" si="409"/>
        <v>-56.639999999999986</v>
      </c>
      <c r="S182" s="5">
        <f t="shared" si="409"/>
        <v>-151.97999999999999</v>
      </c>
      <c r="V182">
        <v>68</v>
      </c>
      <c r="W182" s="4">
        <f t="shared" si="382"/>
        <v>248.65948457939243</v>
      </c>
      <c r="X182" s="4">
        <f t="shared" si="398"/>
        <v>114.03919677023335</v>
      </c>
      <c r="Y182" s="4">
        <f t="shared" si="380"/>
        <v>248.04076324455249</v>
      </c>
      <c r="Z182" s="4">
        <f t="shared" si="399"/>
        <v>122.69123236808731</v>
      </c>
      <c r="AA182" s="4">
        <f t="shared" si="400"/>
        <v>-117.92952527593177</v>
      </c>
      <c r="AB182" s="4">
        <f t="shared" si="401"/>
        <v>133.90688742555403</v>
      </c>
      <c r="AC182" s="4">
        <f t="shared" si="376"/>
        <v>246.95916355745391</v>
      </c>
      <c r="AD182" s="4">
        <f t="shared" si="402"/>
        <v>116.84084602569429</v>
      </c>
      <c r="AE182" s="4">
        <f t="shared" si="377"/>
        <v>244.60720775986715</v>
      </c>
      <c r="AF182" s="4">
        <f t="shared" si="403"/>
        <v>125.69332718963248</v>
      </c>
      <c r="AG182" s="4">
        <f t="shared" si="378"/>
        <v>244.61402191102059</v>
      </c>
      <c r="AH182" s="4">
        <f t="shared" si="404"/>
        <v>141.04972811033704</v>
      </c>
      <c r="AI182" s="4">
        <f t="shared" si="372"/>
        <v>245.01519489520345</v>
      </c>
      <c r="AJ182" s="4">
        <f t="shared" si="405"/>
        <v>192.00815503514426</v>
      </c>
      <c r="AK182" s="4">
        <f t="shared" si="373"/>
        <v>248.51942601148852</v>
      </c>
      <c r="AL182" s="4">
        <f t="shared" si="406"/>
        <v>140.93940045281875</v>
      </c>
      <c r="AM182" s="4">
        <f t="shared" si="374"/>
        <v>249.56055063770253</v>
      </c>
      <c r="AN182" s="4">
        <f t="shared" si="407"/>
        <v>162.19127596760558</v>
      </c>
      <c r="BL182" s="153" t="s">
        <v>50</v>
      </c>
      <c r="BM182" s="4">
        <f>SUM(BM162:BM180)</f>
        <v>-4.7156247145133054</v>
      </c>
      <c r="BN182" s="4">
        <f>SUM(BN162:BN180)</f>
        <v>-3.4281395010786984</v>
      </c>
      <c r="BO182" s="4">
        <f t="shared" ref="BO182:CD182" si="410">SUM(BO162:BO180)</f>
        <v>4.575859209653439</v>
      </c>
      <c r="BP182" s="4">
        <f t="shared" si="410"/>
        <v>2.1598450886359402</v>
      </c>
      <c r="BQ182" s="4">
        <f t="shared" si="410"/>
        <v>13.72031567949638</v>
      </c>
      <c r="BR182" s="4">
        <f t="shared" si="410"/>
        <v>2.5759846089018925</v>
      </c>
      <c r="BS182" s="4">
        <f t="shared" si="410"/>
        <v>-4.6932455653824761</v>
      </c>
      <c r="BT182" s="4">
        <f t="shared" si="410"/>
        <v>-2.5067164026802704</v>
      </c>
      <c r="BU182" s="4">
        <f t="shared" si="410"/>
        <v>-8.6457201006168169</v>
      </c>
      <c r="BV182" s="4">
        <f t="shared" si="410"/>
        <v>1.3320484286601264</v>
      </c>
      <c r="BW182" s="4">
        <f t="shared" si="410"/>
        <v>5.2598337559233332</v>
      </c>
      <c r="BX182" s="4">
        <f t="shared" si="410"/>
        <v>8.6307335965587626</v>
      </c>
      <c r="BY182" s="4">
        <f t="shared" si="410"/>
        <v>-7.4810699537071796</v>
      </c>
      <c r="BZ182" s="4">
        <f t="shared" si="410"/>
        <v>1.7080882863488327</v>
      </c>
      <c r="CA182" s="4">
        <f t="shared" si="410"/>
        <v>-1.3960073019549188</v>
      </c>
      <c r="CB182" s="4">
        <f t="shared" si="410"/>
        <v>6.3983281903906253</v>
      </c>
      <c r="CC182" s="4">
        <f t="shared" si="410"/>
        <v>-3.1896032886230525</v>
      </c>
      <c r="CD182" s="4">
        <f t="shared" si="410"/>
        <v>0.95285786949435547</v>
      </c>
    </row>
    <row r="183" spans="1:82">
      <c r="A183">
        <v>69</v>
      </c>
      <c r="B183" s="5">
        <f t="shared" si="394"/>
        <v>-32.5</v>
      </c>
      <c r="C183" s="5">
        <f t="shared" si="395"/>
        <v>-106.22</v>
      </c>
      <c r="D183" s="5">
        <f t="shared" ref="D183:S183" si="411">D400-D$433</f>
        <v>-36.879999999999995</v>
      </c>
      <c r="E183" s="5">
        <f t="shared" si="411"/>
        <v>-113.78999999999999</v>
      </c>
      <c r="F183" s="5">
        <f t="shared" si="411"/>
        <v>-54.72</v>
      </c>
      <c r="G183" s="5">
        <f t="shared" si="411"/>
        <v>-120.31</v>
      </c>
      <c r="H183" s="5">
        <f t="shared" si="411"/>
        <v>-37.72999999999999</v>
      </c>
      <c r="I183" s="5">
        <f t="shared" si="411"/>
        <v>-107.52000000000001</v>
      </c>
      <c r="J183" s="5">
        <f t="shared" si="411"/>
        <v>-45.900000000000006</v>
      </c>
      <c r="K183" s="5">
        <f t="shared" si="411"/>
        <v>-112.55000000000001</v>
      </c>
      <c r="L183" s="5">
        <f t="shared" si="411"/>
        <v>-52.47</v>
      </c>
      <c r="M183" s="5">
        <f t="shared" si="411"/>
        <v>-128.43</v>
      </c>
      <c r="N183" s="5">
        <f t="shared" si="411"/>
        <v>-67.099999999999994</v>
      </c>
      <c r="O183" s="5">
        <f t="shared" si="411"/>
        <v>-183.04</v>
      </c>
      <c r="P183" s="5">
        <f t="shared" si="411"/>
        <v>-43.610000000000014</v>
      </c>
      <c r="Q183" s="5">
        <f t="shared" si="411"/>
        <v>-131.15</v>
      </c>
      <c r="R183" s="5">
        <f t="shared" si="411"/>
        <v>-46.639999999999986</v>
      </c>
      <c r="S183" s="5">
        <f t="shared" si="411"/>
        <v>-154.97999999999999</v>
      </c>
      <c r="V183">
        <v>69</v>
      </c>
      <c r="W183" s="4">
        <f t="shared" si="382"/>
        <v>252.9875268074245</v>
      </c>
      <c r="X183" s="4">
        <f t="shared" si="398"/>
        <v>111.08077421408261</v>
      </c>
      <c r="Y183" s="4">
        <f t="shared" si="380"/>
        <v>252.04218940138281</v>
      </c>
      <c r="Z183" s="4">
        <f t="shared" si="399"/>
        <v>119.61730017016768</v>
      </c>
      <c r="AA183" s="4">
        <f t="shared" si="400"/>
        <v>-114.45722923583043</v>
      </c>
      <c r="AB183" s="4">
        <f t="shared" si="401"/>
        <v>132.16949156291705</v>
      </c>
      <c r="AC183" s="4">
        <f t="shared" si="376"/>
        <v>250.66344343163942</v>
      </c>
      <c r="AD183" s="4">
        <f t="shared" si="402"/>
        <v>113.94780954454544</v>
      </c>
      <c r="AE183" s="4">
        <f t="shared" si="377"/>
        <v>247.81344402725199</v>
      </c>
      <c r="AF183" s="4">
        <f t="shared" si="403"/>
        <v>121.54962978141893</v>
      </c>
      <c r="AG183" s="4">
        <f t="shared" si="378"/>
        <v>247.77755935585589</v>
      </c>
      <c r="AH183" s="4">
        <f t="shared" si="404"/>
        <v>138.73487593247779</v>
      </c>
      <c r="AI183" s="4">
        <f t="shared" si="372"/>
        <v>249.86774359837506</v>
      </c>
      <c r="AJ183" s="4">
        <f t="shared" si="405"/>
        <v>194.95140830473628</v>
      </c>
      <c r="AK183" s="4">
        <f t="shared" si="373"/>
        <v>251.60700112941404</v>
      </c>
      <c r="AL183" s="4">
        <f t="shared" si="406"/>
        <v>138.21054446025457</v>
      </c>
      <c r="AM183" s="4">
        <f t="shared" si="374"/>
        <v>253.25124944704731</v>
      </c>
      <c r="AN183" s="4">
        <f t="shared" si="407"/>
        <v>161.84588348178644</v>
      </c>
    </row>
    <row r="184" spans="1:82">
      <c r="A184">
        <v>70</v>
      </c>
      <c r="B184" s="5">
        <f t="shared" si="394"/>
        <v>-24.5</v>
      </c>
      <c r="C184" s="5">
        <f t="shared" si="395"/>
        <v>-105.22</v>
      </c>
      <c r="D184" s="5">
        <f t="shared" ref="D184:S184" si="412">D401-D$433</f>
        <v>-28.879999999999995</v>
      </c>
      <c r="E184" s="5">
        <f t="shared" si="412"/>
        <v>-112.78999999999999</v>
      </c>
      <c r="F184" s="5">
        <f t="shared" si="412"/>
        <v>-45.72</v>
      </c>
      <c r="G184" s="5">
        <f t="shared" si="412"/>
        <v>-121.31</v>
      </c>
      <c r="H184" s="5">
        <f t="shared" si="412"/>
        <v>-29.72999999999999</v>
      </c>
      <c r="I184" s="5">
        <f t="shared" si="412"/>
        <v>-106.52000000000001</v>
      </c>
      <c r="J184" s="5">
        <f t="shared" si="412"/>
        <v>-37.900000000000006</v>
      </c>
      <c r="K184" s="5">
        <f t="shared" si="412"/>
        <v>-111.55000000000001</v>
      </c>
      <c r="L184" s="5">
        <f t="shared" si="412"/>
        <v>-44.47</v>
      </c>
      <c r="M184" s="5">
        <f t="shared" si="412"/>
        <v>-128.43</v>
      </c>
      <c r="N184" s="5">
        <f t="shared" si="412"/>
        <v>-53.099999999999994</v>
      </c>
      <c r="O184" s="5">
        <f t="shared" si="412"/>
        <v>-190.04</v>
      </c>
      <c r="P184" s="5">
        <f t="shared" si="412"/>
        <v>-34.610000000000014</v>
      </c>
      <c r="Q184" s="5">
        <f t="shared" si="412"/>
        <v>-132.15</v>
      </c>
      <c r="R184" s="5">
        <f t="shared" si="412"/>
        <v>-37.639999999999986</v>
      </c>
      <c r="S184" s="5">
        <f t="shared" si="412"/>
        <v>-155.97999999999999</v>
      </c>
      <c r="V184">
        <v>70</v>
      </c>
      <c r="W184" s="4">
        <f t="shared" si="382"/>
        <v>256.8924899661173</v>
      </c>
      <c r="X184" s="4">
        <f t="shared" si="398"/>
        <v>108.03470923735576</v>
      </c>
      <c r="Y184" s="4">
        <f t="shared" si="380"/>
        <v>255.63791745240331</v>
      </c>
      <c r="Z184" s="4">
        <f t="shared" si="399"/>
        <v>116.42868418048877</v>
      </c>
      <c r="AA184" s="4">
        <f t="shared" si="400"/>
        <v>-110.65070700600063</v>
      </c>
      <c r="AB184" s="4">
        <f t="shared" si="401"/>
        <v>129.63963321453824</v>
      </c>
      <c r="AC184" s="4">
        <f t="shared" si="376"/>
        <v>254.40544829548503</v>
      </c>
      <c r="AD184" s="4">
        <f t="shared" si="402"/>
        <v>110.59106338217389</v>
      </c>
      <c r="AE184" s="4">
        <f t="shared" si="377"/>
        <v>251.2343987588346</v>
      </c>
      <c r="AF184" s="4">
        <f t="shared" si="403"/>
        <v>117.81261604768821</v>
      </c>
      <c r="AG184" s="4">
        <f t="shared" si="378"/>
        <v>250.90114524903476</v>
      </c>
      <c r="AH184" s="4">
        <f t="shared" si="404"/>
        <v>135.91116878314307</v>
      </c>
      <c r="AI184" s="4">
        <f t="shared" si="372"/>
        <v>254.38884696060023</v>
      </c>
      <c r="AJ184" s="4">
        <f t="shared" si="405"/>
        <v>197.31906040725008</v>
      </c>
      <c r="AK184" s="4">
        <f t="shared" si="373"/>
        <v>255.32389667379383</v>
      </c>
      <c r="AL184" s="4">
        <f t="shared" si="406"/>
        <v>136.6070078729492</v>
      </c>
      <c r="AM184" s="4">
        <f t="shared" si="374"/>
        <v>256.43315640090702</v>
      </c>
      <c r="AN184" s="4">
        <f t="shared" si="407"/>
        <v>160.45725287440266</v>
      </c>
      <c r="BM184" s="221" t="s">
        <v>387</v>
      </c>
      <c r="BN184" s="221"/>
      <c r="BO184" s="221" t="s">
        <v>387</v>
      </c>
      <c r="BP184" s="221"/>
      <c r="BQ184" s="221" t="s">
        <v>387</v>
      </c>
      <c r="BR184" s="221"/>
      <c r="BS184" s="221" t="s">
        <v>387</v>
      </c>
      <c r="BT184" s="221"/>
      <c r="BU184" s="221" t="s">
        <v>387</v>
      </c>
      <c r="BV184" s="221"/>
      <c r="BW184" s="221" t="s">
        <v>387</v>
      </c>
      <c r="BX184" s="221"/>
      <c r="BY184" s="221" t="s">
        <v>313</v>
      </c>
      <c r="BZ184" s="221"/>
      <c r="CA184" s="221" t="s">
        <v>315</v>
      </c>
      <c r="CB184" s="221"/>
      <c r="CC184" s="221" t="s">
        <v>85</v>
      </c>
      <c r="CD184" s="221"/>
    </row>
    <row r="185" spans="1:82" ht="13" thickBot="1">
      <c r="A185">
        <v>71</v>
      </c>
      <c r="B185" s="5">
        <f t="shared" si="394"/>
        <v>-17.5</v>
      </c>
      <c r="C185" s="5">
        <f t="shared" si="395"/>
        <v>-104.22</v>
      </c>
      <c r="D185" s="5">
        <f t="shared" ref="D185:S185" si="413">D402-D$433</f>
        <v>-21.879999999999995</v>
      </c>
      <c r="E185" s="5">
        <f t="shared" si="413"/>
        <v>-111.78999999999999</v>
      </c>
      <c r="F185" s="5">
        <f t="shared" si="413"/>
        <v>-37.72</v>
      </c>
      <c r="G185" s="5">
        <f t="shared" si="413"/>
        <v>-121.31</v>
      </c>
      <c r="H185" s="5">
        <f t="shared" si="413"/>
        <v>-21.72999999999999</v>
      </c>
      <c r="I185" s="5">
        <f t="shared" si="413"/>
        <v>-105.52000000000001</v>
      </c>
      <c r="J185" s="5">
        <f t="shared" si="413"/>
        <v>-30.900000000000006</v>
      </c>
      <c r="K185" s="5">
        <f t="shared" si="413"/>
        <v>-110.55000000000001</v>
      </c>
      <c r="L185" s="5">
        <f t="shared" si="413"/>
        <v>-36.47</v>
      </c>
      <c r="M185" s="5">
        <f t="shared" si="413"/>
        <v>-126.43</v>
      </c>
      <c r="N185" s="5">
        <f t="shared" si="413"/>
        <v>-40.099999999999994</v>
      </c>
      <c r="O185" s="5">
        <f t="shared" si="413"/>
        <v>-194.04</v>
      </c>
      <c r="P185" s="5">
        <f t="shared" si="413"/>
        <v>-26.610000000000014</v>
      </c>
      <c r="Q185" s="5">
        <f t="shared" si="413"/>
        <v>-133.15</v>
      </c>
      <c r="R185" s="5">
        <f t="shared" si="413"/>
        <v>-28.639999999999986</v>
      </c>
      <c r="S185" s="5">
        <f t="shared" si="413"/>
        <v>-156.97999999999999</v>
      </c>
      <c r="V185">
        <v>71</v>
      </c>
      <c r="W185" s="4">
        <f t="shared" si="382"/>
        <v>260.46815493007398</v>
      </c>
      <c r="X185" s="4">
        <f t="shared" si="398"/>
        <v>105.67903481769693</v>
      </c>
      <c r="Y185" s="4">
        <f t="shared" si="380"/>
        <v>258.92582693956194</v>
      </c>
      <c r="Z185" s="4">
        <f t="shared" si="399"/>
        <v>113.91109910803247</v>
      </c>
      <c r="AA185" s="4">
        <f t="shared" si="400"/>
        <v>-107.27250258721229</v>
      </c>
      <c r="AB185" s="4">
        <f t="shared" si="401"/>
        <v>127.03902746793995</v>
      </c>
      <c r="AC185" s="4">
        <f t="shared" si="376"/>
        <v>258.36360829533157</v>
      </c>
      <c r="AD185" s="4">
        <f t="shared" si="402"/>
        <v>107.73422529539998</v>
      </c>
      <c r="AE185" s="4">
        <f t="shared" si="377"/>
        <v>254.38370924724302</v>
      </c>
      <c r="AF185" s="4">
        <f t="shared" si="403"/>
        <v>114.7872488563081</v>
      </c>
      <c r="AG185" s="4">
        <f t="shared" si="378"/>
        <v>253.90926410681533</v>
      </c>
      <c r="AH185" s="4">
        <f t="shared" si="404"/>
        <v>131.58497558612078</v>
      </c>
      <c r="AI185" s="4">
        <f t="shared" si="372"/>
        <v>258.32371526278132</v>
      </c>
      <c r="AJ185" s="4">
        <f t="shared" si="405"/>
        <v>198.14018168963105</v>
      </c>
      <c r="AK185" s="4">
        <f t="shared" si="373"/>
        <v>258.69834295770818</v>
      </c>
      <c r="AL185" s="4">
        <f t="shared" si="406"/>
        <v>135.78296874056039</v>
      </c>
      <c r="AM185" s="4">
        <f t="shared" si="374"/>
        <v>259.66046891619004</v>
      </c>
      <c r="AN185" s="4">
        <f t="shared" si="407"/>
        <v>159.57120667589123</v>
      </c>
      <c r="BL185" s="199" t="s">
        <v>96</v>
      </c>
      <c r="BM185" s="220" t="s">
        <v>389</v>
      </c>
      <c r="BN185" s="220"/>
      <c r="BO185" s="220" t="s">
        <v>390</v>
      </c>
      <c r="BP185" s="220"/>
      <c r="BQ185" s="220" t="s">
        <v>391</v>
      </c>
      <c r="BR185" s="220"/>
      <c r="BS185" s="220" t="s">
        <v>392</v>
      </c>
      <c r="BT185" s="220"/>
      <c r="BU185" s="220" t="s">
        <v>311</v>
      </c>
      <c r="BV185" s="220"/>
      <c r="BW185" s="220" t="s">
        <v>312</v>
      </c>
      <c r="BX185" s="220"/>
      <c r="BY185" s="220" t="s">
        <v>314</v>
      </c>
      <c r="BZ185" s="220"/>
      <c r="CA185" s="220" t="s">
        <v>84</v>
      </c>
      <c r="CB185" s="220"/>
      <c r="CC185" s="220" t="s">
        <v>86</v>
      </c>
      <c r="CD185" s="220"/>
    </row>
    <row r="186" spans="1:82">
      <c r="A186">
        <v>72</v>
      </c>
      <c r="B186" s="5">
        <f t="shared" si="394"/>
        <v>-10.5</v>
      </c>
      <c r="C186" s="5">
        <f t="shared" si="395"/>
        <v>-101.22</v>
      </c>
      <c r="D186" s="5">
        <f t="shared" ref="D186:S186" si="414">D403-D$433</f>
        <v>-14.879999999999995</v>
      </c>
      <c r="E186" s="5">
        <f t="shared" si="414"/>
        <v>-108.78999999999999</v>
      </c>
      <c r="F186" s="5">
        <f t="shared" si="414"/>
        <v>-29.72</v>
      </c>
      <c r="G186" s="5">
        <f t="shared" si="414"/>
        <v>-119.31</v>
      </c>
      <c r="H186" s="5">
        <f t="shared" si="414"/>
        <v>-13.72999999999999</v>
      </c>
      <c r="I186" s="5">
        <f t="shared" si="414"/>
        <v>-104.52000000000001</v>
      </c>
      <c r="J186" s="5">
        <f t="shared" si="414"/>
        <v>-22.900000000000006</v>
      </c>
      <c r="K186" s="5">
        <f t="shared" si="414"/>
        <v>-108.55000000000001</v>
      </c>
      <c r="L186" s="5">
        <f t="shared" si="414"/>
        <v>-28.47</v>
      </c>
      <c r="M186" s="5">
        <f t="shared" si="414"/>
        <v>-123.43</v>
      </c>
      <c r="N186" s="5">
        <f t="shared" si="414"/>
        <v>-26.099999999999994</v>
      </c>
      <c r="O186" s="5">
        <f t="shared" si="414"/>
        <v>-192.04</v>
      </c>
      <c r="P186" s="5">
        <f t="shared" si="414"/>
        <v>-17.610000000000014</v>
      </c>
      <c r="Q186" s="5">
        <f t="shared" si="414"/>
        <v>-131.15</v>
      </c>
      <c r="R186" s="5">
        <f t="shared" si="414"/>
        <v>-19.639999999999986</v>
      </c>
      <c r="S186" s="5">
        <f t="shared" si="414"/>
        <v>-156.97999999999999</v>
      </c>
      <c r="V186">
        <v>72</v>
      </c>
      <c r="W186" s="4">
        <f t="shared" si="382"/>
        <v>264.07763697853352</v>
      </c>
      <c r="X186" s="4">
        <f t="shared" si="398"/>
        <v>101.76314853619654</v>
      </c>
      <c r="Y186" s="4">
        <f t="shared" si="380"/>
        <v>262.2115680450359</v>
      </c>
      <c r="Z186" s="4">
        <f t="shared" si="399"/>
        <v>109.80290752070275</v>
      </c>
      <c r="AA186" s="4">
        <f t="shared" si="400"/>
        <v>-103.98764559179745</v>
      </c>
      <c r="AB186" s="4">
        <f t="shared" si="401"/>
        <v>122.95590469757848</v>
      </c>
      <c r="AC186" s="4">
        <f t="shared" si="376"/>
        <v>262.51633774876711</v>
      </c>
      <c r="AD186" s="4">
        <f t="shared" si="402"/>
        <v>105.41794581569118</v>
      </c>
      <c r="AE186" s="4">
        <f t="shared" si="377"/>
        <v>258.08740277671279</v>
      </c>
      <c r="AF186" s="4">
        <f t="shared" si="403"/>
        <v>110.93922885976809</v>
      </c>
      <c r="AG186" s="4">
        <f t="shared" si="378"/>
        <v>257.01148571712099</v>
      </c>
      <c r="AH186" s="4">
        <f t="shared" si="404"/>
        <v>126.67085615878658</v>
      </c>
      <c r="AI186" s="4">
        <f t="shared" si="372"/>
        <v>262.26039830594993</v>
      </c>
      <c r="AJ186" s="4">
        <f t="shared" si="405"/>
        <v>193.8054994059766</v>
      </c>
      <c r="AK186" s="4">
        <f t="shared" si="373"/>
        <v>262.35242342294976</v>
      </c>
      <c r="AL186" s="4">
        <f t="shared" si="406"/>
        <v>132.32699875686745</v>
      </c>
      <c r="AM186" s="4">
        <f t="shared" si="374"/>
        <v>262.86869471744217</v>
      </c>
      <c r="AN186" s="4">
        <f t="shared" si="407"/>
        <v>158.20382422684983</v>
      </c>
      <c r="BL186" s="200">
        <v>4</v>
      </c>
      <c r="BM186" s="197" t="s">
        <v>94</v>
      </c>
      <c r="BN186" s="197" t="s">
        <v>95</v>
      </c>
      <c r="BO186" s="197" t="s">
        <v>94</v>
      </c>
      <c r="BP186" s="197" t="s">
        <v>95</v>
      </c>
      <c r="BQ186" s="197" t="s">
        <v>94</v>
      </c>
      <c r="BR186" s="197" t="s">
        <v>95</v>
      </c>
      <c r="BS186" s="197" t="s">
        <v>94</v>
      </c>
      <c r="BT186" s="197" t="s">
        <v>95</v>
      </c>
      <c r="BU186" s="197" t="s">
        <v>94</v>
      </c>
      <c r="BV186" s="197" t="s">
        <v>95</v>
      </c>
      <c r="BW186" s="197" t="s">
        <v>94</v>
      </c>
      <c r="BX186" s="197" t="s">
        <v>95</v>
      </c>
      <c r="BY186" s="197" t="s">
        <v>94</v>
      </c>
      <c r="BZ186" s="197" t="s">
        <v>95</v>
      </c>
      <c r="CA186" s="197" t="s">
        <v>94</v>
      </c>
      <c r="CB186" s="197" t="s">
        <v>95</v>
      </c>
      <c r="CC186" s="197" t="s">
        <v>94</v>
      </c>
      <c r="CD186" s="197" t="s">
        <v>95</v>
      </c>
    </row>
    <row r="187" spans="1:82">
      <c r="A187">
        <v>73</v>
      </c>
      <c r="B187" s="5">
        <f t="shared" si="394"/>
        <v>-4.5</v>
      </c>
      <c r="C187" s="5">
        <f t="shared" si="395"/>
        <v>-97.22</v>
      </c>
      <c r="D187" s="5">
        <f t="shared" ref="D187:S187" si="415">D404-D$433</f>
        <v>-8.8799999999999955</v>
      </c>
      <c r="E187" s="5">
        <f t="shared" si="415"/>
        <v>-104.78999999999999</v>
      </c>
      <c r="F187" s="5">
        <f t="shared" si="415"/>
        <v>-21.72</v>
      </c>
      <c r="G187" s="5">
        <f t="shared" si="415"/>
        <v>-119.31</v>
      </c>
      <c r="H187" s="5">
        <f t="shared" si="415"/>
        <v>-4.7299999999999898</v>
      </c>
      <c r="I187" s="5">
        <f t="shared" si="415"/>
        <v>-101.52000000000001</v>
      </c>
      <c r="J187" s="5">
        <f t="shared" si="415"/>
        <v>-14.900000000000006</v>
      </c>
      <c r="K187" s="5">
        <f t="shared" si="415"/>
        <v>-105.55000000000001</v>
      </c>
      <c r="L187" s="5">
        <f t="shared" si="415"/>
        <v>-20.47</v>
      </c>
      <c r="M187" s="5">
        <f t="shared" si="415"/>
        <v>-120.43</v>
      </c>
      <c r="N187" s="5">
        <f t="shared" si="415"/>
        <v>-12.099999999999994</v>
      </c>
      <c r="O187" s="5">
        <f t="shared" si="415"/>
        <v>-189.04</v>
      </c>
      <c r="P187" s="5">
        <f t="shared" si="415"/>
        <v>-9.6100000000000136</v>
      </c>
      <c r="Q187" s="5">
        <f t="shared" si="415"/>
        <v>-126.15</v>
      </c>
      <c r="R187" s="5">
        <f t="shared" si="415"/>
        <v>-9.6399999999999864</v>
      </c>
      <c r="S187" s="5">
        <f t="shared" si="415"/>
        <v>-156.97999999999999</v>
      </c>
      <c r="V187">
        <v>73</v>
      </c>
      <c r="W187" s="4">
        <f t="shared" si="382"/>
        <v>267.34985483628702</v>
      </c>
      <c r="X187" s="4">
        <f t="shared" si="398"/>
        <v>97.324089515391819</v>
      </c>
      <c r="Y187" s="4">
        <f t="shared" si="380"/>
        <v>265.15627566002854</v>
      </c>
      <c r="Z187" s="4">
        <f t="shared" si="399"/>
        <v>105.16557659234317</v>
      </c>
      <c r="AA187" s="4">
        <f t="shared" si="400"/>
        <v>-100.31752392834741</v>
      </c>
      <c r="AB187" s="4">
        <f t="shared" si="401"/>
        <v>121.27091366028378</v>
      </c>
      <c r="AC187" s="4">
        <f t="shared" si="376"/>
        <v>267.33241538298887</v>
      </c>
      <c r="AD187" s="4">
        <f t="shared" si="402"/>
        <v>101.63012988282561</v>
      </c>
      <c r="AE187" s="4">
        <f t="shared" si="377"/>
        <v>261.96491543521068</v>
      </c>
      <c r="AF187" s="4">
        <f t="shared" si="403"/>
        <v>106.59649384477898</v>
      </c>
      <c r="AG187" s="4">
        <f t="shared" si="378"/>
        <v>260.35338811994251</v>
      </c>
      <c r="AH187" s="4">
        <f t="shared" si="404"/>
        <v>122.1572994135021</v>
      </c>
      <c r="AI187" s="4">
        <f t="shared" si="372"/>
        <v>266.33762975818252</v>
      </c>
      <c r="AJ187" s="4">
        <f t="shared" si="405"/>
        <v>189.42685026151915</v>
      </c>
      <c r="AK187" s="4">
        <f t="shared" si="373"/>
        <v>265.64367008952354</v>
      </c>
      <c r="AL187" s="4">
        <f t="shared" si="406"/>
        <v>126.51551130197436</v>
      </c>
      <c r="AM187" s="4">
        <f t="shared" si="374"/>
        <v>266.48593077740878</v>
      </c>
      <c r="AN187" s="4">
        <f t="shared" si="407"/>
        <v>157.27571331899912</v>
      </c>
      <c r="BL187" s="198">
        <v>1</v>
      </c>
      <c r="BM187" s="4">
        <f>2/$BL$205*COS($BL$186*(AR34*(PI()/180)))*AS34</f>
        <v>18.247054389840947</v>
      </c>
      <c r="BN187" s="4">
        <f>2/$BL$205*SIN($BL$186*(AR34*(PI()/180)))*AS34</f>
        <v>0</v>
      </c>
      <c r="BO187" s="4">
        <f>2/$BL$205*COS($BL$186*(AT34*(PI()/180)))*AU34</f>
        <v>14.351865727545475</v>
      </c>
      <c r="BP187" s="4">
        <f>2/$BL$205*SIN($BL$186*(AT34*(PI()/180)))*AU34</f>
        <v>0</v>
      </c>
      <c r="BQ187" s="4">
        <f>2/$BL$205*COS($BL$186*(AV34*(PI()/180)))*AW34</f>
        <v>15.505064671613368</v>
      </c>
      <c r="BR187" s="4">
        <f>2/$BL$205*SIN($BL$186*(AV34*(PI()/180)))*AW34</f>
        <v>0</v>
      </c>
      <c r="BS187" s="4">
        <f>2/$BL$205*COS($BL$186*(AX34*(PI()/180)))*AY34</f>
        <v>14.155833659406841</v>
      </c>
      <c r="BT187" s="4">
        <f>2/$BL$205*SIN($BL$186*(AX34*(PI()/180)))*AY34</f>
        <v>0</v>
      </c>
      <c r="BU187" s="4">
        <f>2/$BL$205*COS($BL$186*(AZ34*(PI()/180)))*BA34</f>
        <v>15.909652290703264</v>
      </c>
      <c r="BV187" s="4">
        <f>2/$BL$205*SIN($BL$186*(AZ34*(PI()/180)))*BA34</f>
        <v>0</v>
      </c>
      <c r="BW187" s="4">
        <f>2/$BL$205*COS($BL$186*(BB34*(PI()/180)))*BC34</f>
        <v>15.319064869516421</v>
      </c>
      <c r="BX187" s="4">
        <f>2/$BL$205*SIN($BL$186*(BB34*(PI()/180)))*BC34</f>
        <v>0</v>
      </c>
      <c r="BY187" s="4">
        <f>2/$BL$205*COS($BL$186*(BD34*(PI()/180)))*BE34</f>
        <v>24.323555743125155</v>
      </c>
      <c r="BZ187" s="4">
        <f>2/$BL$205*SIN($BL$186*(BD34*(PI()/180)))*BE34</f>
        <v>0</v>
      </c>
      <c r="CA187" s="4">
        <f>2/$BL$205*COS($BL$186*(BF34*(PI()/180)))*BG34</f>
        <v>16.167446036939157</v>
      </c>
      <c r="CB187" s="4">
        <f>2/$BL$205*SIN($BL$186*(BF34*(PI()/180)))*BG34</f>
        <v>0</v>
      </c>
      <c r="CC187" s="4">
        <f>2/$BL$205*COS($BL$186*(BH34*(PI()/180)))*BI34</f>
        <v>16.893792398589682</v>
      </c>
      <c r="CD187" s="4">
        <f>2/$BL$205*SIN($BL$186*(BH34*(PI()/180)))*BI34</f>
        <v>0</v>
      </c>
    </row>
    <row r="188" spans="1:82">
      <c r="A188">
        <v>74</v>
      </c>
      <c r="B188" s="5">
        <f t="shared" si="394"/>
        <v>3.5</v>
      </c>
      <c r="C188" s="5">
        <f t="shared" si="395"/>
        <v>-94.22</v>
      </c>
      <c r="D188" s="5">
        <f t="shared" ref="D188:S188" si="416">D405-D$433</f>
        <v>-0.87999999999999545</v>
      </c>
      <c r="E188" s="5">
        <f t="shared" si="416"/>
        <v>-101.78999999999999</v>
      </c>
      <c r="F188" s="5">
        <f t="shared" si="416"/>
        <v>-13.719999999999999</v>
      </c>
      <c r="G188" s="5">
        <f t="shared" si="416"/>
        <v>-114.31</v>
      </c>
      <c r="H188" s="5">
        <f t="shared" si="416"/>
        <v>3.2700000000000102</v>
      </c>
      <c r="I188" s="5">
        <f t="shared" si="416"/>
        <v>-98.52000000000001</v>
      </c>
      <c r="J188" s="5">
        <f t="shared" si="416"/>
        <v>-8.9000000000000057</v>
      </c>
      <c r="K188" s="5">
        <f t="shared" si="416"/>
        <v>-101.55000000000001</v>
      </c>
      <c r="L188" s="5">
        <f t="shared" si="416"/>
        <v>-12.469999999999999</v>
      </c>
      <c r="M188" s="5">
        <f t="shared" si="416"/>
        <v>-118.43</v>
      </c>
      <c r="N188" s="5">
        <f t="shared" si="416"/>
        <v>0.90000000000000568</v>
      </c>
      <c r="O188" s="5">
        <f t="shared" si="416"/>
        <v>-183.04</v>
      </c>
      <c r="P188" s="5">
        <f t="shared" si="416"/>
        <v>-0.61000000000001364</v>
      </c>
      <c r="Q188" s="5">
        <f t="shared" si="416"/>
        <v>-125.15</v>
      </c>
      <c r="R188" s="5">
        <f t="shared" si="416"/>
        <v>-0.63999999999998636</v>
      </c>
      <c r="S188" s="5">
        <f t="shared" si="416"/>
        <v>-156.97999999999999</v>
      </c>
      <c r="V188">
        <v>74</v>
      </c>
      <c r="W188" s="4">
        <f t="shared" si="382"/>
        <v>272.12739402023612</v>
      </c>
      <c r="X188" s="4">
        <f t="shared" si="398"/>
        <v>94.284985018824713</v>
      </c>
      <c r="Y188" s="4">
        <f t="shared" si="380"/>
        <v>269.50467600074074</v>
      </c>
      <c r="Z188" s="4">
        <f t="shared" si="399"/>
        <v>101.79380383893707</v>
      </c>
      <c r="AA188" s="4">
        <f t="shared" si="400"/>
        <v>-96.844156934218418</v>
      </c>
      <c r="AB188" s="4">
        <f t="shared" si="401"/>
        <v>115.13042386788995</v>
      </c>
      <c r="AC188" s="4">
        <f t="shared" si="376"/>
        <v>271.9010195217046</v>
      </c>
      <c r="AD188" s="4">
        <f t="shared" si="402"/>
        <v>98.574252723518029</v>
      </c>
      <c r="AE188" s="4">
        <f t="shared" si="377"/>
        <v>264.99130657134492</v>
      </c>
      <c r="AF188" s="4">
        <f t="shared" si="403"/>
        <v>101.93925887507719</v>
      </c>
      <c r="AG188" s="4">
        <f t="shared" si="378"/>
        <v>263.98923118068137</v>
      </c>
      <c r="AH188" s="4">
        <f t="shared" si="404"/>
        <v>119.08470010878811</v>
      </c>
      <c r="AI188" s="4">
        <f t="shared" si="372"/>
        <v>270.28171867354013</v>
      </c>
      <c r="AJ188" s="4">
        <f t="shared" si="405"/>
        <v>183.04221261774561</v>
      </c>
      <c r="AK188" s="4">
        <f t="shared" si="373"/>
        <v>269.72073392944105</v>
      </c>
      <c r="AL188" s="4">
        <f t="shared" si="406"/>
        <v>125.15148660723132</v>
      </c>
      <c r="AM188" s="4">
        <f t="shared" si="374"/>
        <v>269.76640912394168</v>
      </c>
      <c r="AN188" s="4">
        <f t="shared" si="407"/>
        <v>156.9813046193718</v>
      </c>
      <c r="BL188" s="198">
        <v>2</v>
      </c>
      <c r="BM188" s="4">
        <f t="shared" ref="BM188:BM205" si="417">2/$BL$205*COS($BL$186*(AR35*(PI()/180)))*AS35</f>
        <v>4.4519350699949838</v>
      </c>
      <c r="BN188" s="4">
        <f t="shared" ref="BN188:BN205" si="418">2/$BL$205*SIN($BL$186*(AR35*(PI()/180)))*AS35</f>
        <v>17.580294016820801</v>
      </c>
      <c r="BO188" s="4">
        <f t="shared" ref="BO188:BO205" si="419">2/$BL$205*COS($BL$186*(AT35*(PI()/180)))*AU35</f>
        <v>3.4395032285369451</v>
      </c>
      <c r="BP188" s="4">
        <f t="shared" ref="BP188:BP205" si="420">2/$BL$205*SIN($BL$186*(AT35*(PI()/180)))*AU35</f>
        <v>13.58229108888419</v>
      </c>
      <c r="BQ188" s="4">
        <f t="shared" ref="BQ188:BQ205" si="421">2/$BL$205*COS($BL$186*(AV35*(PI()/180)))*AW35</f>
        <v>3.6373639503445943</v>
      </c>
      <c r="BR188" s="4">
        <f t="shared" ref="BR188:BR205" si="422">2/$BL$205*SIN($BL$186*(AV35*(PI()/180)))*AW35</f>
        <v>14.363625409594034</v>
      </c>
      <c r="BS188" s="4">
        <f t="shared" ref="BS188:BS205" si="423">2/$BL$205*COS($BL$186*(AX35*(PI()/180)))*AY35</f>
        <v>3.3965083803899905</v>
      </c>
      <c r="BT188" s="4">
        <f t="shared" ref="BT188:BT205" si="424">2/$BL$205*SIN($BL$186*(AX35*(PI()/180)))*AY35</f>
        <v>13.412508273153936</v>
      </c>
      <c r="BU188" s="4">
        <f t="shared" ref="BU188:BU205" si="425">2/$BL$205*COS($BL$186*(AZ35*(PI()/180)))*BA35</f>
        <v>3.6930437377304099</v>
      </c>
      <c r="BV188" s="4">
        <f t="shared" ref="BV188:BV205" si="426">2/$BL$205*SIN($BL$186*(AZ35*(PI()/180)))*BA35</f>
        <v>14.583499917565646</v>
      </c>
      <c r="BW188" s="4">
        <f t="shared" ref="BW188:BW205" si="427">2/$BL$205*COS($BL$186*(BB35*(PI()/180)))*BC35</f>
        <v>3.6256002401504039</v>
      </c>
      <c r="BX188" s="4">
        <f t="shared" ref="BX188:BX205" si="428">2/$BL$205*SIN($BL$186*(BB35*(PI()/180)))*BC35</f>
        <v>14.317171568580855</v>
      </c>
      <c r="BY188" s="4">
        <f t="shared" ref="BY188:BY205" si="429">2/$BL$205*COS($BL$186*(BD35*(PI()/180)))*BE35</f>
        <v>5.5048375332135766</v>
      </c>
      <c r="BZ188" s="4">
        <f t="shared" ref="BZ188:BZ205" si="430">2/$BL$205*SIN($BL$186*(BD35*(PI()/180)))*BE35</f>
        <v>21.738111815910706</v>
      </c>
      <c r="CA188" s="4">
        <f t="shared" ref="CA188:CA205" si="431">2/$BL$205*COS($BL$186*(BF35*(PI()/180)))*BG35</f>
        <v>3.7198299288832564</v>
      </c>
      <c r="CB188" s="4">
        <f t="shared" ref="CB188:CB205" si="432">2/$BL$205*SIN($BL$186*(BF35*(PI()/180)))*BG35</f>
        <v>14.689276194320358</v>
      </c>
      <c r="CC188" s="4">
        <f t="shared" ref="CC188:CC205" si="433">2/$BL$205*COS($BL$186*(BH35*(PI()/180)))*BI35</f>
        <v>4.2523747349798677</v>
      </c>
      <c r="CD188" s="4">
        <f t="shared" ref="CD188:CD205" si="434">2/$BL$205*SIN($BL$186*(BH35*(PI()/180)))*BI35</f>
        <v>16.792248075336541</v>
      </c>
    </row>
    <row r="189" spans="1:82">
      <c r="A189">
        <v>75</v>
      </c>
      <c r="B189" s="5">
        <f t="shared" si="394"/>
        <v>7.5</v>
      </c>
      <c r="C189" s="5">
        <f t="shared" si="395"/>
        <v>-89.22</v>
      </c>
      <c r="D189" s="5">
        <f t="shared" ref="D189:S189" si="435">D406-D$433</f>
        <v>3.1200000000000045</v>
      </c>
      <c r="E189" s="5">
        <f t="shared" si="435"/>
        <v>-96.789999999999992</v>
      </c>
      <c r="F189" s="5">
        <f t="shared" si="435"/>
        <v>-5.7199999999999989</v>
      </c>
      <c r="G189" s="5">
        <f t="shared" si="435"/>
        <v>-111.31</v>
      </c>
      <c r="H189" s="5">
        <f t="shared" si="435"/>
        <v>11.27000000000001</v>
      </c>
      <c r="I189" s="5">
        <f t="shared" si="435"/>
        <v>-96.52000000000001</v>
      </c>
      <c r="J189" s="5">
        <f t="shared" si="435"/>
        <v>-2.9000000000000057</v>
      </c>
      <c r="K189" s="5">
        <f t="shared" si="435"/>
        <v>-97.550000000000011</v>
      </c>
      <c r="L189" s="5">
        <f t="shared" si="435"/>
        <v>-4.4699999999999989</v>
      </c>
      <c r="M189" s="5">
        <f t="shared" si="435"/>
        <v>-119.43</v>
      </c>
      <c r="N189" s="5">
        <f t="shared" si="435"/>
        <v>11.900000000000006</v>
      </c>
      <c r="O189" s="5">
        <f t="shared" si="435"/>
        <v>-171.04</v>
      </c>
      <c r="P189" s="5">
        <f t="shared" si="435"/>
        <v>5.3899999999999864</v>
      </c>
      <c r="Q189" s="5">
        <f t="shared" si="435"/>
        <v>-119.15</v>
      </c>
      <c r="R189" s="5">
        <f t="shared" si="435"/>
        <v>8.3600000000000136</v>
      </c>
      <c r="S189" s="5">
        <f t="shared" si="435"/>
        <v>-156.97999999999999</v>
      </c>
      <c r="V189">
        <v>75</v>
      </c>
      <c r="W189" s="4">
        <f t="shared" si="382"/>
        <v>274.8050933576925</v>
      </c>
      <c r="X189" s="4">
        <f t="shared" si="398"/>
        <v>89.534677081005881</v>
      </c>
      <c r="Y189" s="4">
        <f t="shared" si="380"/>
        <v>271.84627497127752</v>
      </c>
      <c r="Z189" s="4">
        <f t="shared" si="399"/>
        <v>96.840273130552447</v>
      </c>
      <c r="AA189" s="4">
        <f t="shared" si="400"/>
        <v>-92.941728788596379</v>
      </c>
      <c r="AB189" s="4">
        <f t="shared" si="401"/>
        <v>111.45687282532199</v>
      </c>
      <c r="AC189" s="4">
        <f t="shared" si="376"/>
        <v>276.65989099907205</v>
      </c>
      <c r="AD189" s="4">
        <f t="shared" si="402"/>
        <v>97.175734110939445</v>
      </c>
      <c r="AE189" s="4">
        <f t="shared" si="377"/>
        <v>268.29719284607455</v>
      </c>
      <c r="AF189" s="4">
        <f t="shared" si="403"/>
        <v>97.593096579624941</v>
      </c>
      <c r="AG189" s="4">
        <f t="shared" si="378"/>
        <v>267.85654656092322</v>
      </c>
      <c r="AH189" s="4">
        <f t="shared" si="404"/>
        <v>119.51362181776604</v>
      </c>
      <c r="AI189" s="4">
        <f t="shared" si="372"/>
        <v>273.97990425104257</v>
      </c>
      <c r="AJ189" s="4">
        <f t="shared" si="405"/>
        <v>171.4534677397923</v>
      </c>
      <c r="AK189" s="4">
        <f t="shared" si="373"/>
        <v>272.59012883814779</v>
      </c>
      <c r="AL189" s="4">
        <f t="shared" si="406"/>
        <v>119.27185166668622</v>
      </c>
      <c r="AM189" s="4">
        <f t="shared" si="374"/>
        <v>273.04841801196227</v>
      </c>
      <c r="AN189" s="4">
        <f t="shared" si="407"/>
        <v>157.20244909033701</v>
      </c>
      <c r="BL189" s="198">
        <v>3</v>
      </c>
      <c r="BM189" s="4">
        <f t="shared" si="417"/>
        <v>-15.409443802548122</v>
      </c>
      <c r="BN189" s="4">
        <f t="shared" si="418"/>
        <v>8.3391739616026275</v>
      </c>
      <c r="BO189" s="4">
        <f t="shared" si="419"/>
        <v>-12.235148252001784</v>
      </c>
      <c r="BP189" s="4">
        <f t="shared" si="420"/>
        <v>6.6213311153105492</v>
      </c>
      <c r="BQ189" s="4">
        <f t="shared" si="421"/>
        <v>-11.31221556497027</v>
      </c>
      <c r="BR189" s="4">
        <f t="shared" si="422"/>
        <v>6.1218649223300829</v>
      </c>
      <c r="BS189" s="4">
        <f t="shared" si="423"/>
        <v>-12.086971442872358</v>
      </c>
      <c r="BT189" s="4">
        <f t="shared" si="424"/>
        <v>6.5411418363048313</v>
      </c>
      <c r="BU189" s="4">
        <f t="shared" si="425"/>
        <v>-11.849921859412598</v>
      </c>
      <c r="BV189" s="4">
        <f t="shared" si="426"/>
        <v>6.4128570169871146</v>
      </c>
      <c r="BW189" s="4">
        <f t="shared" si="427"/>
        <v>-12.092443365443403</v>
      </c>
      <c r="BX189" s="4">
        <f t="shared" si="428"/>
        <v>6.5441030927141517</v>
      </c>
      <c r="BY189" s="4">
        <f t="shared" si="429"/>
        <v>-16.205783266082683</v>
      </c>
      <c r="BZ189" s="4">
        <f t="shared" si="430"/>
        <v>8.7701313280071123</v>
      </c>
      <c r="CA189" s="4">
        <f t="shared" si="431"/>
        <v>-11.11479228969049</v>
      </c>
      <c r="CB189" s="4">
        <f t="shared" si="432"/>
        <v>6.0150247885963006</v>
      </c>
      <c r="CC189" s="4">
        <f t="shared" si="433"/>
        <v>-15.283059308883187</v>
      </c>
      <c r="CD189" s="4">
        <f t="shared" si="434"/>
        <v>8.2707780939628961</v>
      </c>
    </row>
    <row r="190" spans="1:82">
      <c r="A190">
        <v>76</v>
      </c>
      <c r="B190" s="5">
        <f t="shared" si="394"/>
        <v>13.5</v>
      </c>
      <c r="C190" s="5">
        <f t="shared" si="395"/>
        <v>-83.22</v>
      </c>
      <c r="D190" s="5">
        <f t="shared" ref="D190:S190" si="436">D407-D$433</f>
        <v>9.1200000000000045</v>
      </c>
      <c r="E190" s="5">
        <f t="shared" si="436"/>
        <v>-90.789999999999992</v>
      </c>
      <c r="F190" s="5">
        <f t="shared" si="436"/>
        <v>2.2800000000000011</v>
      </c>
      <c r="G190" s="5">
        <f t="shared" si="436"/>
        <v>-105.31</v>
      </c>
      <c r="H190" s="5">
        <f t="shared" si="436"/>
        <v>15.27000000000001</v>
      </c>
      <c r="I190" s="5">
        <f t="shared" si="436"/>
        <v>-90.52000000000001</v>
      </c>
      <c r="J190" s="5">
        <f t="shared" si="436"/>
        <v>2.0999999999999943</v>
      </c>
      <c r="K190" s="5">
        <f t="shared" si="436"/>
        <v>-89.550000000000011</v>
      </c>
      <c r="L190" s="5">
        <f t="shared" si="436"/>
        <v>4.5300000000000011</v>
      </c>
      <c r="M190" s="5">
        <f t="shared" si="436"/>
        <v>-119.43</v>
      </c>
      <c r="N190" s="5">
        <f t="shared" si="436"/>
        <v>17.900000000000006</v>
      </c>
      <c r="O190" s="5">
        <f t="shared" si="436"/>
        <v>-159.04</v>
      </c>
      <c r="P190" s="5">
        <f t="shared" si="436"/>
        <v>12.389999999999986</v>
      </c>
      <c r="Q190" s="5">
        <f t="shared" si="436"/>
        <v>-113.15</v>
      </c>
      <c r="R190" s="5">
        <f t="shared" si="436"/>
        <v>17.360000000000014</v>
      </c>
      <c r="S190" s="5">
        <f t="shared" si="436"/>
        <v>-155.97999999999999</v>
      </c>
      <c r="V190">
        <v>76</v>
      </c>
      <c r="W190" s="4">
        <f t="shared" si="382"/>
        <v>279.2142900798691</v>
      </c>
      <c r="X190" s="4">
        <f t="shared" si="398"/>
        <v>84.307878635392072</v>
      </c>
      <c r="Y190" s="4">
        <f t="shared" si="380"/>
        <v>275.73621010118097</v>
      </c>
      <c r="Z190" s="4">
        <f t="shared" si="399"/>
        <v>91.246909536707037</v>
      </c>
      <c r="AA190" s="4">
        <f t="shared" si="400"/>
        <v>-88.759719191766195</v>
      </c>
      <c r="AB190" s="4">
        <f t="shared" si="401"/>
        <v>105.33467852516569</v>
      </c>
      <c r="AC190" s="4">
        <f t="shared" si="376"/>
        <v>279.57519184383045</v>
      </c>
      <c r="AD190" s="4">
        <f t="shared" si="402"/>
        <v>91.798928642985814</v>
      </c>
      <c r="AE190" s="4">
        <f t="shared" si="377"/>
        <v>271.34337340239779</v>
      </c>
      <c r="AF190" s="4">
        <f t="shared" si="403"/>
        <v>89.574619731260938</v>
      </c>
      <c r="AG190" s="4">
        <f t="shared" si="378"/>
        <v>272.17219724742824</v>
      </c>
      <c r="AH190" s="4">
        <f t="shared" si="404"/>
        <v>119.51588095311854</v>
      </c>
      <c r="AI190" s="4">
        <f t="shared" si="372"/>
        <v>276.42163277533695</v>
      </c>
      <c r="AJ190" s="4">
        <f t="shared" si="405"/>
        <v>160.04415515725651</v>
      </c>
      <c r="AK190" s="4">
        <f t="shared" si="373"/>
        <v>276.24902908693809</v>
      </c>
      <c r="AL190" s="4">
        <f t="shared" si="406"/>
        <v>113.82633526561418</v>
      </c>
      <c r="AM190" s="4">
        <f t="shared" si="374"/>
        <v>276.35067381187423</v>
      </c>
      <c r="AN190" s="4">
        <f t="shared" si="407"/>
        <v>156.94307885344926</v>
      </c>
      <c r="BL190" s="198">
        <v>4</v>
      </c>
      <c r="BM190" s="4">
        <f t="shared" si="417"/>
        <v>-10.390165035332728</v>
      </c>
      <c r="BN190" s="4">
        <f t="shared" si="418"/>
        <v>-11.286727961584472</v>
      </c>
      <c r="BO190" s="4">
        <f t="shared" si="419"/>
        <v>-9.3212225269138429</v>
      </c>
      <c r="BP190" s="4">
        <f t="shared" si="420"/>
        <v>-10.125546858294006</v>
      </c>
      <c r="BQ190" s="4">
        <f t="shared" si="421"/>
        <v>-7.3313342226329956</v>
      </c>
      <c r="BR190" s="4">
        <f t="shared" si="422"/>
        <v>-7.9639519377146408</v>
      </c>
      <c r="BS190" s="4">
        <f t="shared" si="423"/>
        <v>-9.34258592122214</v>
      </c>
      <c r="BT190" s="4">
        <f t="shared" si="424"/>
        <v>-10.148753690820135</v>
      </c>
      <c r="BU190" s="4">
        <f t="shared" si="425"/>
        <v>-8.3465425299330374</v>
      </c>
      <c r="BV190" s="4">
        <f t="shared" si="426"/>
        <v>-9.0667621385026873</v>
      </c>
      <c r="BW190" s="4">
        <f t="shared" si="427"/>
        <v>-8.4102496015673509</v>
      </c>
      <c r="BX190" s="4">
        <f t="shared" si="428"/>
        <v>-9.1359664662800117</v>
      </c>
      <c r="BY190" s="4">
        <f t="shared" si="429"/>
        <v>-13.231458108924921</v>
      </c>
      <c r="BZ190" s="4">
        <f t="shared" si="430"/>
        <v>-14.373195007268153</v>
      </c>
      <c r="CA190" s="4">
        <f t="shared" si="431"/>
        <v>-8.4153338216302593</v>
      </c>
      <c r="CB190" s="4">
        <f t="shared" si="432"/>
        <v>-9.1414894015319277</v>
      </c>
      <c r="CC190" s="4">
        <f t="shared" si="433"/>
        <v>-11.469822480112242</v>
      </c>
      <c r="CD190" s="4">
        <f t="shared" si="434"/>
        <v>-12.459548588541486</v>
      </c>
    </row>
    <row r="191" spans="1:82">
      <c r="A191">
        <v>77</v>
      </c>
      <c r="B191" s="5">
        <f t="shared" si="394"/>
        <v>18.5</v>
      </c>
      <c r="C191" s="5">
        <f t="shared" si="395"/>
        <v>-90.22</v>
      </c>
      <c r="D191" s="5">
        <f t="shared" ref="D191:S191" si="437">D408-D$433</f>
        <v>14.120000000000005</v>
      </c>
      <c r="E191" s="5">
        <f t="shared" si="437"/>
        <v>-97.789999999999992</v>
      </c>
      <c r="F191" s="5">
        <f t="shared" si="437"/>
        <v>10.280000000000001</v>
      </c>
      <c r="G191" s="5">
        <f t="shared" si="437"/>
        <v>-103.31</v>
      </c>
      <c r="H191" s="5">
        <f t="shared" si="437"/>
        <v>21.27000000000001</v>
      </c>
      <c r="I191" s="5">
        <f t="shared" si="437"/>
        <v>-85.52000000000001</v>
      </c>
      <c r="J191" s="5">
        <f t="shared" si="437"/>
        <v>7.0999999999999943</v>
      </c>
      <c r="K191" s="5">
        <f t="shared" si="437"/>
        <v>-91.550000000000011</v>
      </c>
      <c r="L191" s="5">
        <f t="shared" si="437"/>
        <v>12.530000000000001</v>
      </c>
      <c r="M191" s="5">
        <f t="shared" si="437"/>
        <v>-116.43</v>
      </c>
      <c r="N191" s="5">
        <f t="shared" si="437"/>
        <v>18.900000000000006</v>
      </c>
      <c r="O191" s="5">
        <f t="shared" si="437"/>
        <v>-147.04</v>
      </c>
      <c r="P191" s="5">
        <f t="shared" si="437"/>
        <v>17.389999999999986</v>
      </c>
      <c r="Q191" s="5">
        <f t="shared" si="437"/>
        <v>-106.15</v>
      </c>
      <c r="R191" s="5">
        <f t="shared" si="437"/>
        <v>27.360000000000014</v>
      </c>
      <c r="S191" s="5">
        <f t="shared" si="437"/>
        <v>-154.97999999999999</v>
      </c>
      <c r="V191">
        <v>77</v>
      </c>
      <c r="W191" s="4">
        <f t="shared" si="382"/>
        <v>281.5881125226278</v>
      </c>
      <c r="X191" s="4">
        <f t="shared" si="398"/>
        <v>92.097222542267801</v>
      </c>
      <c r="Y191" s="4">
        <f t="shared" si="380"/>
        <v>278.21621202737407</v>
      </c>
      <c r="Z191" s="4">
        <f t="shared" si="399"/>
        <v>98.804142119650024</v>
      </c>
      <c r="AA191" s="4">
        <f t="shared" si="400"/>
        <v>-84.317412809733881</v>
      </c>
      <c r="AB191" s="4">
        <f t="shared" si="401"/>
        <v>103.82020275456989</v>
      </c>
      <c r="AC191" s="4">
        <f t="shared" si="376"/>
        <v>283.96686096988606</v>
      </c>
      <c r="AD191" s="4">
        <f t="shared" si="402"/>
        <v>88.125383970794715</v>
      </c>
      <c r="AE191" s="4">
        <f t="shared" si="377"/>
        <v>274.43459746525969</v>
      </c>
      <c r="AF191" s="4">
        <f t="shared" si="403"/>
        <v>91.824901306780617</v>
      </c>
      <c r="AG191" s="4">
        <f t="shared" si="378"/>
        <v>276.14243455966704</v>
      </c>
      <c r="AH191" s="4">
        <f t="shared" si="404"/>
        <v>117.10228776586733</v>
      </c>
      <c r="AI191" s="4">
        <f t="shared" si="372"/>
        <v>277.32443526785801</v>
      </c>
      <c r="AJ191" s="4">
        <f t="shared" si="405"/>
        <v>148.24969342295449</v>
      </c>
      <c r="AK191" s="4">
        <f t="shared" si="373"/>
        <v>279.30382200723278</v>
      </c>
      <c r="AL191" s="4">
        <f t="shared" si="406"/>
        <v>107.56502498488996</v>
      </c>
      <c r="AM191" s="4">
        <f t="shared" si="374"/>
        <v>280.01177598373971</v>
      </c>
      <c r="AN191" s="4">
        <f t="shared" si="407"/>
        <v>157.37652302678438</v>
      </c>
      <c r="BL191" s="198">
        <v>5</v>
      </c>
      <c r="BM191" s="4">
        <f t="shared" si="417"/>
        <v>7.1214328861376117</v>
      </c>
      <c r="BN191" s="4">
        <f t="shared" si="418"/>
        <v>-10.900164487136498</v>
      </c>
      <c r="BO191" s="4">
        <f t="shared" si="419"/>
        <v>7.4788453184691335</v>
      </c>
      <c r="BP191" s="4">
        <f t="shared" si="420"/>
        <v>-11.447224940341737</v>
      </c>
      <c r="BQ191" s="4">
        <f t="shared" si="421"/>
        <v>6.51134158548171</v>
      </c>
      <c r="BR191" s="4">
        <f t="shared" si="422"/>
        <v>-9.9663502343524453</v>
      </c>
      <c r="BS191" s="4">
        <f t="shared" si="423"/>
        <v>7.5510402305815356</v>
      </c>
      <c r="BT191" s="4">
        <f t="shared" si="424"/>
        <v>-11.557727479611801</v>
      </c>
      <c r="BU191" s="4">
        <f t="shared" si="425"/>
        <v>7.2409243566687707</v>
      </c>
      <c r="BV191" s="4">
        <f t="shared" si="426"/>
        <v>-11.083059798294288</v>
      </c>
      <c r="BW191" s="4">
        <f t="shared" si="427"/>
        <v>7.1490600610059261</v>
      </c>
      <c r="BX191" s="4">
        <f t="shared" si="428"/>
        <v>-10.942451026263434</v>
      </c>
      <c r="BY191" s="4">
        <f t="shared" si="429"/>
        <v>11.523773462050555</v>
      </c>
      <c r="BZ191" s="4">
        <f t="shared" si="430"/>
        <v>-17.638448365266562</v>
      </c>
      <c r="CA191" s="4">
        <f t="shared" si="431"/>
        <v>7.2272568302101661</v>
      </c>
      <c r="CB191" s="4">
        <f t="shared" si="432"/>
        <v>-11.062140091696888</v>
      </c>
      <c r="CC191" s="4">
        <f t="shared" si="433"/>
        <v>9.0740430099242655</v>
      </c>
      <c r="CD191" s="4">
        <f t="shared" si="434"/>
        <v>-13.888856772638887</v>
      </c>
    </row>
    <row r="192" spans="1:82">
      <c r="A192">
        <v>78</v>
      </c>
      <c r="B192" s="5">
        <f t="shared" si="394"/>
        <v>24.5</v>
      </c>
      <c r="C192" s="5">
        <f t="shared" si="395"/>
        <v>-98.22</v>
      </c>
      <c r="D192" s="5">
        <f t="shared" ref="D192:S192" si="438">D409-D$433</f>
        <v>20.120000000000005</v>
      </c>
      <c r="E192" s="5">
        <f t="shared" si="438"/>
        <v>-105.78999999999999</v>
      </c>
      <c r="F192" s="5">
        <f t="shared" si="438"/>
        <v>17.28</v>
      </c>
      <c r="G192" s="5">
        <f t="shared" si="438"/>
        <v>-100.31</v>
      </c>
      <c r="H192" s="5">
        <f t="shared" si="438"/>
        <v>28.27000000000001</v>
      </c>
      <c r="I192" s="5">
        <f t="shared" si="438"/>
        <v>-90.52000000000001</v>
      </c>
      <c r="J192" s="5">
        <f t="shared" si="438"/>
        <v>14.099999999999994</v>
      </c>
      <c r="K192" s="5">
        <f t="shared" si="438"/>
        <v>-99.550000000000011</v>
      </c>
      <c r="L192" s="5">
        <f t="shared" si="438"/>
        <v>20.53</v>
      </c>
      <c r="M192" s="5">
        <f t="shared" si="438"/>
        <v>-114.43</v>
      </c>
      <c r="N192" s="5">
        <f t="shared" si="438"/>
        <v>23.900000000000006</v>
      </c>
      <c r="O192" s="5">
        <f t="shared" si="438"/>
        <v>-136.04</v>
      </c>
      <c r="P192" s="5">
        <f t="shared" si="438"/>
        <v>23.389999999999986</v>
      </c>
      <c r="Q192" s="5">
        <f t="shared" si="438"/>
        <v>-102.15</v>
      </c>
      <c r="R192" s="5">
        <f t="shared" si="438"/>
        <v>36.360000000000014</v>
      </c>
      <c r="S192" s="5">
        <f t="shared" si="438"/>
        <v>-151.97999999999999</v>
      </c>
      <c r="V192">
        <v>78</v>
      </c>
      <c r="W192" s="4">
        <f t="shared" si="382"/>
        <v>284.00604300234232</v>
      </c>
      <c r="X192" s="4">
        <f t="shared" si="398"/>
        <v>101.22953324005796</v>
      </c>
      <c r="Y192" s="4">
        <f t="shared" si="380"/>
        <v>280.76836903049696</v>
      </c>
      <c r="Z192" s="4">
        <f t="shared" si="399"/>
        <v>107.68629671411307</v>
      </c>
      <c r="AA192" s="4">
        <f t="shared" si="400"/>
        <v>-80.225818002335643</v>
      </c>
      <c r="AB192" s="4">
        <f t="shared" si="401"/>
        <v>101.78749677637229</v>
      </c>
      <c r="AC192" s="4">
        <f t="shared" si="376"/>
        <v>287.34393271900944</v>
      </c>
      <c r="AD192" s="4">
        <f t="shared" si="402"/>
        <v>94.831763138729002</v>
      </c>
      <c r="AE192" s="4">
        <f t="shared" si="377"/>
        <v>278.06160050538853</v>
      </c>
      <c r="AF192" s="4">
        <f t="shared" si="403"/>
        <v>100.54358507632401</v>
      </c>
      <c r="AG192" s="4">
        <f t="shared" si="378"/>
        <v>280.1712818949095</v>
      </c>
      <c r="AH192" s="4">
        <f t="shared" si="404"/>
        <v>116.25706774213774</v>
      </c>
      <c r="AI192" s="4">
        <f t="shared" si="372"/>
        <v>279.9642458754472</v>
      </c>
      <c r="AJ192" s="4">
        <f t="shared" si="405"/>
        <v>138.12346505934462</v>
      </c>
      <c r="AK192" s="4">
        <f t="shared" si="373"/>
        <v>282.89708308699568</v>
      </c>
      <c r="AL192" s="4">
        <f t="shared" si="406"/>
        <v>104.79367633593165</v>
      </c>
      <c r="AM192" s="4">
        <f t="shared" si="374"/>
        <v>283.45466165782778</v>
      </c>
      <c r="AN192" s="4">
        <f t="shared" si="407"/>
        <v>156.26890285658243</v>
      </c>
      <c r="BL192" s="198">
        <v>6</v>
      </c>
      <c r="BM192" s="4">
        <f t="shared" si="417"/>
        <v>13.706141840740187</v>
      </c>
      <c r="BN192" s="4">
        <f t="shared" si="418"/>
        <v>4.7053244372351717</v>
      </c>
      <c r="BO192" s="4">
        <f t="shared" si="419"/>
        <v>12.318004297673228</v>
      </c>
      <c r="BP192" s="4">
        <f t="shared" si="420"/>
        <v>4.2287762167708332</v>
      </c>
      <c r="BQ192" s="4">
        <f t="shared" si="421"/>
        <v>12.111394537649186</v>
      </c>
      <c r="BR192" s="4">
        <f t="shared" si="422"/>
        <v>4.1578469965636744</v>
      </c>
      <c r="BS192" s="4">
        <f t="shared" si="423"/>
        <v>13.495499608560733</v>
      </c>
      <c r="BT192" s="4">
        <f t="shared" si="424"/>
        <v>4.6330108675884842</v>
      </c>
      <c r="BU192" s="4">
        <f t="shared" si="425"/>
        <v>12.715248382162544</v>
      </c>
      <c r="BV192" s="4">
        <f t="shared" si="426"/>
        <v>4.3651502832304976</v>
      </c>
      <c r="BW192" s="4">
        <f t="shared" si="427"/>
        <v>13.649079693294031</v>
      </c>
      <c r="BX192" s="4">
        <f t="shared" si="428"/>
        <v>4.6857349772734027</v>
      </c>
      <c r="BY192" s="4">
        <f t="shared" si="429"/>
        <v>19.075557848562468</v>
      </c>
      <c r="BZ192" s="4">
        <f t="shared" si="430"/>
        <v>6.5486472810270389</v>
      </c>
      <c r="CA192" s="4">
        <f t="shared" si="431"/>
        <v>13.050607660741385</v>
      </c>
      <c r="CB192" s="4">
        <f t="shared" si="432"/>
        <v>4.4802792689863722</v>
      </c>
      <c r="CC192" s="4">
        <f t="shared" si="433"/>
        <v>15.468857935593858</v>
      </c>
      <c r="CD192" s="4">
        <f t="shared" si="434"/>
        <v>5.3104656369540573</v>
      </c>
    </row>
    <row r="193" spans="1:82">
      <c r="A193">
        <v>79</v>
      </c>
      <c r="B193" s="5">
        <f t="shared" si="394"/>
        <v>32.5</v>
      </c>
      <c r="C193" s="5">
        <f t="shared" si="395"/>
        <v>-104.22</v>
      </c>
      <c r="D193" s="5">
        <f t="shared" ref="D193:S193" si="439">D410-D$433</f>
        <v>28.120000000000005</v>
      </c>
      <c r="E193" s="5">
        <f t="shared" si="439"/>
        <v>-111.78999999999999</v>
      </c>
      <c r="F193" s="5">
        <f t="shared" si="439"/>
        <v>25.28</v>
      </c>
      <c r="G193" s="5">
        <f t="shared" si="439"/>
        <v>-100.31</v>
      </c>
      <c r="H193" s="5">
        <f t="shared" si="439"/>
        <v>34.27000000000001</v>
      </c>
      <c r="I193" s="5">
        <f t="shared" si="439"/>
        <v>-97.52000000000001</v>
      </c>
      <c r="J193" s="5">
        <f t="shared" si="439"/>
        <v>22.099999999999994</v>
      </c>
      <c r="K193" s="5">
        <f t="shared" si="439"/>
        <v>-101.55000000000001</v>
      </c>
      <c r="L193" s="5">
        <f t="shared" si="439"/>
        <v>28.53</v>
      </c>
      <c r="M193" s="5">
        <f t="shared" si="439"/>
        <v>-112.43</v>
      </c>
      <c r="N193" s="5">
        <f t="shared" si="439"/>
        <v>28.900000000000006</v>
      </c>
      <c r="O193" s="5">
        <f t="shared" si="439"/>
        <v>-133.04</v>
      </c>
      <c r="P193" s="5">
        <f t="shared" si="439"/>
        <v>30.389999999999986</v>
      </c>
      <c r="Q193" s="5">
        <f t="shared" si="439"/>
        <v>-101.15</v>
      </c>
      <c r="R193" s="5">
        <f t="shared" si="439"/>
        <v>45.360000000000014</v>
      </c>
      <c r="S193" s="5">
        <f t="shared" si="439"/>
        <v>-149.97999999999999</v>
      </c>
      <c r="V193">
        <v>79</v>
      </c>
      <c r="W193" s="4">
        <f t="shared" si="382"/>
        <v>287.31958493075319</v>
      </c>
      <c r="X193" s="4">
        <f t="shared" si="398"/>
        <v>109.16986030951949</v>
      </c>
      <c r="Y193" s="4">
        <f t="shared" si="380"/>
        <v>284.11942403535903</v>
      </c>
      <c r="Z193" s="4">
        <f t="shared" si="399"/>
        <v>115.27245334424005</v>
      </c>
      <c r="AA193" s="4">
        <f t="shared" si="400"/>
        <v>-75.854946803073759</v>
      </c>
      <c r="AB193" s="4">
        <f t="shared" si="401"/>
        <v>103.44648133213619</v>
      </c>
      <c r="AC193" s="4">
        <f t="shared" si="376"/>
        <v>289.36224500006074</v>
      </c>
      <c r="AD193" s="4">
        <f t="shared" si="402"/>
        <v>103.36625803423476</v>
      </c>
      <c r="AE193" s="4">
        <f t="shared" si="377"/>
        <v>282.27765628955098</v>
      </c>
      <c r="AF193" s="4">
        <f t="shared" si="403"/>
        <v>103.92695752306041</v>
      </c>
      <c r="AG193" s="4">
        <f t="shared" si="378"/>
        <v>284.23870967668131</v>
      </c>
      <c r="AH193" s="4">
        <f t="shared" si="404"/>
        <v>115.99338688045971</v>
      </c>
      <c r="AI193" s="4">
        <f t="shared" si="372"/>
        <v>282.25583361095266</v>
      </c>
      <c r="AJ193" s="4">
        <f t="shared" si="405"/>
        <v>136.14276183477401</v>
      </c>
      <c r="AK193" s="4">
        <f t="shared" si="373"/>
        <v>286.72262665969629</v>
      </c>
      <c r="AL193" s="4">
        <f t="shared" si="406"/>
        <v>105.61663978748804</v>
      </c>
      <c r="AM193" s="4">
        <f t="shared" si="374"/>
        <v>286.82743346738528</v>
      </c>
      <c r="AN193" s="4">
        <f t="shared" si="407"/>
        <v>156.68927851004995</v>
      </c>
      <c r="BL193" s="198">
        <v>7</v>
      </c>
      <c r="BM193" s="4">
        <f t="shared" si="417"/>
        <v>-1.3430239833780335</v>
      </c>
      <c r="BN193" s="4">
        <f t="shared" si="418"/>
        <v>16.207889126705748</v>
      </c>
      <c r="BO193" s="4">
        <f t="shared" si="419"/>
        <v>-1.1989044297883082</v>
      </c>
      <c r="BP193" s="4">
        <f t="shared" si="420"/>
        <v>14.4686247691942</v>
      </c>
      <c r="BQ193" s="4">
        <f t="shared" si="421"/>
        <v>-1.0964570513123972</v>
      </c>
      <c r="BR193" s="4">
        <f t="shared" si="422"/>
        <v>13.232268775399678</v>
      </c>
      <c r="BS193" s="4">
        <f t="shared" si="423"/>
        <v>-1.1836895145285968</v>
      </c>
      <c r="BT193" s="4">
        <f t="shared" si="424"/>
        <v>14.285008048529717</v>
      </c>
      <c r="BU193" s="4">
        <f t="shared" si="425"/>
        <v>-1.1022569880538435</v>
      </c>
      <c r="BV193" s="4">
        <f t="shared" si="426"/>
        <v>13.302263602603601</v>
      </c>
      <c r="BW193" s="4">
        <f t="shared" si="427"/>
        <v>-1.2197384333153951</v>
      </c>
      <c r="BX193" s="4">
        <f t="shared" si="428"/>
        <v>14.720053800553034</v>
      </c>
      <c r="BY193" s="4">
        <f t="shared" si="429"/>
        <v>-1.3632161941589687</v>
      </c>
      <c r="BZ193" s="4">
        <f t="shared" si="430"/>
        <v>16.451572871457124</v>
      </c>
      <c r="CA193" s="4">
        <f t="shared" si="431"/>
        <v>-1.144406569305453</v>
      </c>
      <c r="CB193" s="4">
        <f t="shared" si="432"/>
        <v>13.810933401593234</v>
      </c>
      <c r="CC193" s="4">
        <f t="shared" si="433"/>
        <v>-1.3549456109407227</v>
      </c>
      <c r="CD193" s="4">
        <f t="shared" si="434"/>
        <v>16.351761775398096</v>
      </c>
    </row>
    <row r="194" spans="1:82">
      <c r="A194">
        <v>80</v>
      </c>
      <c r="B194" s="5">
        <f t="shared" si="394"/>
        <v>39.5</v>
      </c>
      <c r="C194" s="5">
        <f t="shared" si="395"/>
        <v>-109.22</v>
      </c>
      <c r="D194" s="5">
        <f t="shared" ref="D194:S194" si="440">D411-D$433</f>
        <v>35.120000000000005</v>
      </c>
      <c r="E194" s="5">
        <f t="shared" si="440"/>
        <v>-116.78999999999999</v>
      </c>
      <c r="F194" s="5">
        <f t="shared" si="440"/>
        <v>31.28</v>
      </c>
      <c r="G194" s="5">
        <f t="shared" si="440"/>
        <v>-93.31</v>
      </c>
      <c r="H194" s="5">
        <f t="shared" si="440"/>
        <v>42.27000000000001</v>
      </c>
      <c r="I194" s="5">
        <f t="shared" si="440"/>
        <v>-104.52000000000001</v>
      </c>
      <c r="J194" s="5">
        <f t="shared" si="440"/>
        <v>30.099999999999994</v>
      </c>
      <c r="K194" s="5">
        <f t="shared" si="440"/>
        <v>-102.55000000000001</v>
      </c>
      <c r="L194" s="5">
        <f t="shared" si="440"/>
        <v>36.53</v>
      </c>
      <c r="M194" s="5">
        <f t="shared" si="440"/>
        <v>-108.43</v>
      </c>
      <c r="N194" s="5">
        <f t="shared" si="440"/>
        <v>37.900000000000006</v>
      </c>
      <c r="O194" s="5">
        <f t="shared" si="440"/>
        <v>-128.04</v>
      </c>
      <c r="P194" s="5">
        <f t="shared" si="440"/>
        <v>38.389999999999986</v>
      </c>
      <c r="Q194" s="5">
        <f t="shared" si="440"/>
        <v>-96.15</v>
      </c>
      <c r="R194" s="5">
        <f t="shared" si="440"/>
        <v>55.360000000000014</v>
      </c>
      <c r="S194" s="5">
        <f t="shared" si="440"/>
        <v>-146.97999999999999</v>
      </c>
      <c r="V194">
        <v>80</v>
      </c>
      <c r="W194" s="4">
        <f t="shared" si="382"/>
        <v>289.88279623080695</v>
      </c>
      <c r="X194" s="4">
        <f t="shared" si="398"/>
        <v>116.14326670108775</v>
      </c>
      <c r="Y194" s="4">
        <f t="shared" si="380"/>
        <v>286.73659362866545</v>
      </c>
      <c r="Z194" s="4">
        <f t="shared" si="399"/>
        <v>121.95621550376183</v>
      </c>
      <c r="AA194" s="4">
        <f t="shared" si="400"/>
        <v>-71.467474833823289</v>
      </c>
      <c r="AB194" s="4">
        <f t="shared" si="401"/>
        <v>98.41338577652941</v>
      </c>
      <c r="AC194" s="4">
        <f t="shared" si="376"/>
        <v>292.01940304967428</v>
      </c>
      <c r="AD194" s="4">
        <f t="shared" si="402"/>
        <v>112.7438836478503</v>
      </c>
      <c r="AE194" s="4">
        <f t="shared" si="377"/>
        <v>286.35777405775917</v>
      </c>
      <c r="AF194" s="4">
        <f t="shared" si="403"/>
        <v>106.87615496451957</v>
      </c>
      <c r="AG194" s="4">
        <f t="shared" si="378"/>
        <v>288.61863926712721</v>
      </c>
      <c r="AH194" s="4">
        <f t="shared" si="404"/>
        <v>114.41811832048279</v>
      </c>
      <c r="AI194" s="4">
        <f t="shared" si="372"/>
        <v>286.4888195354909</v>
      </c>
      <c r="AJ194" s="4">
        <f t="shared" si="405"/>
        <v>133.53146295910938</v>
      </c>
      <c r="AK194" s="4">
        <f t="shared" si="373"/>
        <v>291.76544098206455</v>
      </c>
      <c r="AL194" s="4">
        <f t="shared" si="406"/>
        <v>103.53074229425769</v>
      </c>
      <c r="AM194" s="4">
        <f t="shared" si="374"/>
        <v>290.63887708349313</v>
      </c>
      <c r="AN194" s="4">
        <f t="shared" si="407"/>
        <v>157.0600203743779</v>
      </c>
      <c r="BL194" s="198">
        <v>8</v>
      </c>
      <c r="BM194" s="4">
        <f t="shared" si="417"/>
        <v>-17.587134848449558</v>
      </c>
      <c r="BN194" s="4">
        <f t="shared" si="418"/>
        <v>2.9347737432590608</v>
      </c>
      <c r="BO194" s="4">
        <f t="shared" si="419"/>
        <v>-15.058769053958553</v>
      </c>
      <c r="BP194" s="4">
        <f t="shared" si="420"/>
        <v>2.5128641138073551</v>
      </c>
      <c r="BQ194" s="4">
        <f t="shared" si="421"/>
        <v>-13.653727642387247</v>
      </c>
      <c r="BR194" s="4">
        <f t="shared" si="422"/>
        <v>2.278404170308677</v>
      </c>
      <c r="BS194" s="4">
        <f t="shared" si="423"/>
        <v>-14.452656774379188</v>
      </c>
      <c r="BT194" s="4">
        <f t="shared" si="424"/>
        <v>2.4117218630141148</v>
      </c>
      <c r="BU194" s="4">
        <f t="shared" si="425"/>
        <v>-13.193471634389557</v>
      </c>
      <c r="BV194" s="4">
        <f t="shared" si="426"/>
        <v>2.2016010264715251</v>
      </c>
      <c r="BW194" s="4">
        <f t="shared" si="427"/>
        <v>-13.992310391131729</v>
      </c>
      <c r="BX194" s="4">
        <f t="shared" si="428"/>
        <v>2.3349036382150929</v>
      </c>
      <c r="BY194" s="4">
        <f t="shared" si="429"/>
        <v>-19.822553450628043</v>
      </c>
      <c r="BZ194" s="4">
        <f t="shared" si="430"/>
        <v>3.3077991322947651</v>
      </c>
      <c r="CA194" s="4">
        <f t="shared" si="431"/>
        <v>-12.502331991424105</v>
      </c>
      <c r="CB194" s="4">
        <f t="shared" si="432"/>
        <v>2.0862702182086168</v>
      </c>
      <c r="CC194" s="4">
        <f t="shared" si="433"/>
        <v>-16.448271330101463</v>
      </c>
      <c r="CD194" s="4">
        <f t="shared" si="434"/>
        <v>2.7447310342217626</v>
      </c>
    </row>
    <row r="195" spans="1:82">
      <c r="A195">
        <v>81</v>
      </c>
      <c r="B195" s="5">
        <f t="shared" si="394"/>
        <v>47.5</v>
      </c>
      <c r="C195" s="5">
        <f t="shared" si="395"/>
        <v>-111.22</v>
      </c>
      <c r="D195" s="5">
        <f t="shared" ref="D195:S195" si="441">D412-D$433</f>
        <v>43.120000000000005</v>
      </c>
      <c r="E195" s="5">
        <f t="shared" si="441"/>
        <v>-118.78999999999999</v>
      </c>
      <c r="F195" s="5">
        <f t="shared" si="441"/>
        <v>40.28</v>
      </c>
      <c r="G195" s="5">
        <f t="shared" si="441"/>
        <v>-90.31</v>
      </c>
      <c r="H195" s="5">
        <f t="shared" si="441"/>
        <v>50.27000000000001</v>
      </c>
      <c r="I195" s="5">
        <f t="shared" si="441"/>
        <v>-109.52000000000001</v>
      </c>
      <c r="J195" s="5">
        <f t="shared" si="441"/>
        <v>38.099999999999994</v>
      </c>
      <c r="K195" s="5">
        <f t="shared" si="441"/>
        <v>-102.55000000000001</v>
      </c>
      <c r="L195" s="5">
        <f t="shared" si="441"/>
        <v>42.53</v>
      </c>
      <c r="M195" s="5">
        <f t="shared" si="441"/>
        <v>-103.43</v>
      </c>
      <c r="N195" s="5">
        <f t="shared" si="441"/>
        <v>49.900000000000006</v>
      </c>
      <c r="O195" s="5">
        <f t="shared" si="441"/>
        <v>-125.03999999999999</v>
      </c>
      <c r="P195" s="5">
        <f t="shared" si="441"/>
        <v>45.389999999999986</v>
      </c>
      <c r="Q195" s="5">
        <f t="shared" si="441"/>
        <v>-89.15</v>
      </c>
      <c r="R195" s="5">
        <f t="shared" si="441"/>
        <v>64.360000000000014</v>
      </c>
      <c r="S195" s="5">
        <f t="shared" si="441"/>
        <v>-141.97999999999999</v>
      </c>
      <c r="V195">
        <v>81</v>
      </c>
      <c r="W195" s="4">
        <f t="shared" si="382"/>
        <v>293.12642962042548</v>
      </c>
      <c r="X195" s="4">
        <f t="shared" si="398"/>
        <v>120.93857283761868</v>
      </c>
      <c r="Y195" s="4">
        <f t="shared" si="380"/>
        <v>289.95056905182059</v>
      </c>
      <c r="Z195" s="4">
        <f t="shared" si="399"/>
        <v>126.37404203395567</v>
      </c>
      <c r="AA195" s="4">
        <f t="shared" si="400"/>
        <v>-65.962207808954744</v>
      </c>
      <c r="AB195" s="4">
        <f t="shared" si="401"/>
        <v>98.885663773875748</v>
      </c>
      <c r="AC195" s="4">
        <f t="shared" si="376"/>
        <v>294.65526120184074</v>
      </c>
      <c r="AD195" s="4">
        <f t="shared" si="402"/>
        <v>120.50603013957435</v>
      </c>
      <c r="AE195" s="4">
        <f t="shared" si="377"/>
        <v>290.3813448177782</v>
      </c>
      <c r="AF195" s="4">
        <f t="shared" si="403"/>
        <v>109.39886882413366</v>
      </c>
      <c r="AG195" s="4">
        <f t="shared" si="378"/>
        <v>292.3522677282005</v>
      </c>
      <c r="AH195" s="4">
        <f t="shared" si="404"/>
        <v>111.83275817040374</v>
      </c>
      <c r="AI195" s="4">
        <f t="shared" si="372"/>
        <v>291.75557287251985</v>
      </c>
      <c r="AJ195" s="4">
        <f t="shared" si="405"/>
        <v>134.62916325967416</v>
      </c>
      <c r="AK195" s="4">
        <f t="shared" si="373"/>
        <v>296.9825506972436</v>
      </c>
      <c r="AL195" s="4">
        <f t="shared" si="406"/>
        <v>100.0398650538874</v>
      </c>
      <c r="AM195" s="4">
        <f t="shared" si="374"/>
        <v>294.38494280696636</v>
      </c>
      <c r="AN195" s="4">
        <f t="shared" si="407"/>
        <v>155.88627264772225</v>
      </c>
      <c r="BL195" s="198">
        <v>9</v>
      </c>
      <c r="BM195" s="4">
        <f t="shared" si="417"/>
        <v>-7.1339267984198536</v>
      </c>
      <c r="BN195" s="4">
        <f t="shared" si="418"/>
        <v>-16.263714932642248</v>
      </c>
      <c r="BO195" s="4">
        <f t="shared" si="419"/>
        <v>-6.0380472178789253</v>
      </c>
      <c r="BP195" s="4">
        <f t="shared" si="420"/>
        <v>-13.765361136473638</v>
      </c>
      <c r="BQ195" s="4">
        <f t="shared" si="421"/>
        <v>-5.2860195599664799</v>
      </c>
      <c r="BR195" s="4">
        <f t="shared" si="422"/>
        <v>-12.050910764981223</v>
      </c>
      <c r="BS195" s="4">
        <f t="shared" si="423"/>
        <v>-6.0106109971388495</v>
      </c>
      <c r="BT195" s="4">
        <f t="shared" si="424"/>
        <v>-13.702812853381571</v>
      </c>
      <c r="BU195" s="4">
        <f t="shared" si="425"/>
        <v>-5.9617843563591135</v>
      </c>
      <c r="BV195" s="4">
        <f t="shared" si="426"/>
        <v>-13.591499324493661</v>
      </c>
      <c r="BW195" s="4">
        <f t="shared" si="427"/>
        <v>-5.6896039353018599</v>
      </c>
      <c r="BX195" s="4">
        <f t="shared" si="428"/>
        <v>-12.970990465431328</v>
      </c>
      <c r="BY195" s="4">
        <f t="shared" si="429"/>
        <v>-9.1589443909133621</v>
      </c>
      <c r="BZ195" s="4">
        <f t="shared" si="430"/>
        <v>-20.880290037561295</v>
      </c>
      <c r="CA195" s="4">
        <f t="shared" si="431"/>
        <v>-5.4363806923233327</v>
      </c>
      <c r="CB195" s="4">
        <f t="shared" si="432"/>
        <v>-12.393699619240675</v>
      </c>
      <c r="CC195" s="4">
        <f t="shared" si="433"/>
        <v>-6.8373685249224545</v>
      </c>
      <c r="CD195" s="4">
        <f t="shared" si="434"/>
        <v>-15.587630167916799</v>
      </c>
    </row>
    <row r="196" spans="1:82">
      <c r="A196">
        <v>82</v>
      </c>
      <c r="B196" s="5">
        <f t="shared" si="394"/>
        <v>55.5</v>
      </c>
      <c r="C196" s="5">
        <f t="shared" si="395"/>
        <v>-113.22</v>
      </c>
      <c r="D196" s="5">
        <f t="shared" ref="D196:S196" si="442">D413-D$433</f>
        <v>51.120000000000005</v>
      </c>
      <c r="E196" s="5">
        <f t="shared" si="442"/>
        <v>-120.78999999999999</v>
      </c>
      <c r="F196" s="5">
        <f t="shared" si="442"/>
        <v>45.28</v>
      </c>
      <c r="G196" s="5">
        <f t="shared" si="442"/>
        <v>-82.31</v>
      </c>
      <c r="H196" s="5">
        <f t="shared" si="442"/>
        <v>58.27000000000001</v>
      </c>
      <c r="I196" s="5">
        <f t="shared" si="442"/>
        <v>-112.52000000000001</v>
      </c>
      <c r="J196" s="5">
        <f t="shared" si="442"/>
        <v>46.099999999999994</v>
      </c>
      <c r="K196" s="5">
        <f t="shared" si="442"/>
        <v>-102.55000000000001</v>
      </c>
      <c r="L196" s="5">
        <f t="shared" si="442"/>
        <v>48.53</v>
      </c>
      <c r="M196" s="5">
        <f t="shared" si="442"/>
        <v>-96.43</v>
      </c>
      <c r="N196" s="5">
        <f t="shared" si="442"/>
        <v>59.900000000000006</v>
      </c>
      <c r="O196" s="5">
        <f t="shared" si="442"/>
        <v>-115.03999999999999</v>
      </c>
      <c r="P196" s="5">
        <f t="shared" si="442"/>
        <v>49.389999999999986</v>
      </c>
      <c r="Q196" s="5">
        <f t="shared" si="442"/>
        <v>-82.15</v>
      </c>
      <c r="R196" s="5">
        <f t="shared" si="442"/>
        <v>73.360000000000014</v>
      </c>
      <c r="S196" s="5">
        <f t="shared" si="442"/>
        <v>-137.97999999999999</v>
      </c>
      <c r="V196">
        <v>82</v>
      </c>
      <c r="W196" s="4">
        <f t="shared" si="382"/>
        <v>296.11391263029071</v>
      </c>
      <c r="X196" s="4">
        <f t="shared" si="398"/>
        <v>126.09130977192679</v>
      </c>
      <c r="Y196" s="4">
        <f t="shared" si="380"/>
        <v>292.93875399324133</v>
      </c>
      <c r="Z196" s="4">
        <f t="shared" si="399"/>
        <v>131.16203147252637</v>
      </c>
      <c r="AA196" s="4">
        <f t="shared" si="400"/>
        <v>-61.184129402288285</v>
      </c>
      <c r="AB196" s="4">
        <f t="shared" si="401"/>
        <v>93.942612801646106</v>
      </c>
      <c r="AC196" s="4">
        <f t="shared" si="376"/>
        <v>297.37798957467555</v>
      </c>
      <c r="AD196" s="4">
        <f t="shared" si="402"/>
        <v>126.71283794470078</v>
      </c>
      <c r="AE196" s="4">
        <f t="shared" si="377"/>
        <v>294.20567184058507</v>
      </c>
      <c r="AF196" s="4">
        <f t="shared" si="403"/>
        <v>112.43537032446686</v>
      </c>
      <c r="AG196" s="4">
        <f t="shared" si="378"/>
        <v>296.71458619980831</v>
      </c>
      <c r="AH196" s="4">
        <f t="shared" si="404"/>
        <v>107.95325747748421</v>
      </c>
      <c r="AI196" s="4">
        <f t="shared" si="372"/>
        <v>297.50547265080354</v>
      </c>
      <c r="AJ196" s="4">
        <f t="shared" si="405"/>
        <v>129.70046877324691</v>
      </c>
      <c r="AK196" s="4">
        <f t="shared" si="373"/>
        <v>301.01501231485901</v>
      </c>
      <c r="AL196" s="4">
        <f t="shared" si="406"/>
        <v>95.854027562747717</v>
      </c>
      <c r="AM196" s="4">
        <f t="shared" si="374"/>
        <v>297.99829478979927</v>
      </c>
      <c r="AN196" s="4">
        <f t="shared" si="407"/>
        <v>156.26954277785546</v>
      </c>
      <c r="BL196" s="198">
        <v>10</v>
      </c>
      <c r="BM196" s="4">
        <f t="shared" si="417"/>
        <v>13.432560599338599</v>
      </c>
      <c r="BN196" s="4">
        <f t="shared" si="418"/>
        <v>-10.454981572799538</v>
      </c>
      <c r="BO196" s="4">
        <f t="shared" si="419"/>
        <v>11.12177984782635</v>
      </c>
      <c r="BP196" s="4">
        <f t="shared" si="420"/>
        <v>-8.6564287207818822</v>
      </c>
      <c r="BQ196" s="4">
        <f t="shared" si="421"/>
        <v>12.096315277451598</v>
      </c>
      <c r="BR196" s="4">
        <f t="shared" si="422"/>
        <v>-9.4149400919700348</v>
      </c>
      <c r="BS196" s="4">
        <f t="shared" si="423"/>
        <v>12.036726046619258</v>
      </c>
      <c r="BT196" s="4">
        <f t="shared" si="424"/>
        <v>-9.3685599319341222</v>
      </c>
      <c r="BU196" s="4">
        <f t="shared" si="425"/>
        <v>12.039501864246875</v>
      </c>
      <c r="BV196" s="4">
        <f t="shared" si="426"/>
        <v>-9.3707204375154323</v>
      </c>
      <c r="BW196" s="4">
        <f t="shared" si="427"/>
        <v>12.104457000188367</v>
      </c>
      <c r="BX196" s="4">
        <f t="shared" si="428"/>
        <v>-9.4212770491387161</v>
      </c>
      <c r="BY196" s="4">
        <f t="shared" si="429"/>
        <v>16.89171381152482</v>
      </c>
      <c r="BZ196" s="4">
        <f t="shared" si="430"/>
        <v>-13.14734858826478</v>
      </c>
      <c r="CA196" s="4">
        <f t="shared" si="431"/>
        <v>12.104793477649819</v>
      </c>
      <c r="CB196" s="4">
        <f t="shared" si="432"/>
        <v>-9.4215389400591505</v>
      </c>
      <c r="CC196" s="4">
        <f t="shared" si="433"/>
        <v>13.89410310030738</v>
      </c>
      <c r="CD196" s="4">
        <f t="shared" si="434"/>
        <v>-10.814214520755122</v>
      </c>
    </row>
    <row r="197" spans="1:82">
      <c r="A197">
        <v>83</v>
      </c>
      <c r="B197" s="5">
        <f t="shared" si="394"/>
        <v>64.5</v>
      </c>
      <c r="C197" s="5">
        <f t="shared" si="395"/>
        <v>-113.22</v>
      </c>
      <c r="D197" s="5">
        <f t="shared" ref="D197:S197" si="443">D414-D$433</f>
        <v>60.120000000000005</v>
      </c>
      <c r="E197" s="5">
        <f t="shared" si="443"/>
        <v>-120.78999999999999</v>
      </c>
      <c r="F197" s="5">
        <f t="shared" si="443"/>
        <v>50.28</v>
      </c>
      <c r="G197" s="5">
        <f t="shared" si="443"/>
        <v>-83.31</v>
      </c>
      <c r="H197" s="5">
        <f t="shared" si="443"/>
        <v>66.27000000000001</v>
      </c>
      <c r="I197" s="5">
        <f t="shared" si="443"/>
        <v>-115.52000000000001</v>
      </c>
      <c r="J197" s="5">
        <f t="shared" si="443"/>
        <v>54.099999999999994</v>
      </c>
      <c r="K197" s="5">
        <f t="shared" si="443"/>
        <v>-102.55000000000001</v>
      </c>
      <c r="L197" s="5">
        <f t="shared" si="443"/>
        <v>56.53</v>
      </c>
      <c r="M197" s="5">
        <f t="shared" si="443"/>
        <v>-95.43</v>
      </c>
      <c r="N197" s="5">
        <f t="shared" si="443"/>
        <v>66.900000000000006</v>
      </c>
      <c r="O197" s="5">
        <f t="shared" si="443"/>
        <v>-102.03999999999999</v>
      </c>
      <c r="P197" s="5">
        <f t="shared" si="443"/>
        <v>52.389999999999986</v>
      </c>
      <c r="Q197" s="5">
        <f t="shared" si="443"/>
        <v>-74.150000000000006</v>
      </c>
      <c r="R197" s="5">
        <f t="shared" si="443"/>
        <v>82.360000000000014</v>
      </c>
      <c r="S197" s="5">
        <f t="shared" si="443"/>
        <v>-133.97999999999999</v>
      </c>
      <c r="V197">
        <v>83</v>
      </c>
      <c r="W197" s="4">
        <f t="shared" si="382"/>
        <v>299.66961702309368</v>
      </c>
      <c r="X197" s="4">
        <f t="shared" si="398"/>
        <v>130.30356249926555</v>
      </c>
      <c r="Y197" s="4">
        <f t="shared" si="380"/>
        <v>296.46060091581467</v>
      </c>
      <c r="Z197" s="4">
        <f t="shared" si="399"/>
        <v>134.92456596187367</v>
      </c>
      <c r="AA197" s="4">
        <f t="shared" si="400"/>
        <v>-58.887801289816821</v>
      </c>
      <c r="AB197" s="4">
        <f t="shared" si="401"/>
        <v>97.306908798913142</v>
      </c>
      <c r="AC197" s="4">
        <f t="shared" si="376"/>
        <v>299.84146631229669</v>
      </c>
      <c r="AD197" s="4">
        <f t="shared" si="402"/>
        <v>133.17876444839095</v>
      </c>
      <c r="AE197" s="4">
        <f t="shared" si="377"/>
        <v>297.81377763262503</v>
      </c>
      <c r="AF197" s="4">
        <f t="shared" si="403"/>
        <v>115.94529960287309</v>
      </c>
      <c r="AG197" s="4">
        <f t="shared" si="378"/>
        <v>300.64128624212145</v>
      </c>
      <c r="AH197" s="4">
        <f t="shared" si="404"/>
        <v>110.91675166538191</v>
      </c>
      <c r="AI197" s="4">
        <f t="shared" si="372"/>
        <v>303.24986038787449</v>
      </c>
      <c r="AJ197" s="4">
        <f t="shared" si="405"/>
        <v>122.01545639794983</v>
      </c>
      <c r="AK197" s="4">
        <f t="shared" si="373"/>
        <v>305.24276486041134</v>
      </c>
      <c r="AL197" s="4">
        <f t="shared" si="406"/>
        <v>90.790608545157355</v>
      </c>
      <c r="AM197" s="4">
        <f t="shared" si="374"/>
        <v>301.57981644047277</v>
      </c>
      <c r="AN197" s="4">
        <f t="shared" si="407"/>
        <v>157.26986361029248</v>
      </c>
      <c r="BL197" s="198">
        <v>11</v>
      </c>
      <c r="BM197" s="4">
        <f t="shared" si="417"/>
        <v>14.481613100012028</v>
      </c>
      <c r="BN197" s="4">
        <f t="shared" si="418"/>
        <v>11.271491908435586</v>
      </c>
      <c r="BO197" s="4">
        <f t="shared" si="419"/>
        <v>11.856256589174128</v>
      </c>
      <c r="BP197" s="4">
        <f t="shared" si="420"/>
        <v>9.2280949149995788</v>
      </c>
      <c r="BQ197" s="4">
        <f t="shared" si="421"/>
        <v>12.569314901016799</v>
      </c>
      <c r="BR197" s="4">
        <f t="shared" si="422"/>
        <v>9.7830904763829114</v>
      </c>
      <c r="BS197" s="4">
        <f t="shared" si="423"/>
        <v>12.064373928239347</v>
      </c>
      <c r="BT197" s="4">
        <f t="shared" si="424"/>
        <v>9.3900791419692116</v>
      </c>
      <c r="BU197" s="4">
        <f t="shared" si="425"/>
        <v>11.642062410962618</v>
      </c>
      <c r="BV197" s="4">
        <f t="shared" si="426"/>
        <v>9.0613808942705578</v>
      </c>
      <c r="BW197" s="4">
        <f t="shared" si="427"/>
        <v>11.79266345123999</v>
      </c>
      <c r="BX197" s="4">
        <f t="shared" si="428"/>
        <v>9.178598388976793</v>
      </c>
      <c r="BY197" s="4">
        <f t="shared" si="429"/>
        <v>16.485540219870803</v>
      </c>
      <c r="BZ197" s="4">
        <f t="shared" si="430"/>
        <v>12.831210992255331</v>
      </c>
      <c r="CA197" s="4">
        <f t="shared" si="431"/>
        <v>12.839227795586861</v>
      </c>
      <c r="CB197" s="4">
        <f t="shared" si="432"/>
        <v>9.9931721148107719</v>
      </c>
      <c r="CC197" s="4">
        <f t="shared" si="433"/>
        <v>14.018063893109662</v>
      </c>
      <c r="CD197" s="4">
        <f t="shared" si="434"/>
        <v>10.910697078558698</v>
      </c>
    </row>
    <row r="198" spans="1:82">
      <c r="A198">
        <v>84</v>
      </c>
      <c r="B198" s="5">
        <f t="shared" si="394"/>
        <v>72.5</v>
      </c>
      <c r="C198" s="5">
        <f t="shared" si="395"/>
        <v>-111.22</v>
      </c>
      <c r="D198" s="5">
        <f t="shared" ref="D198:S198" si="444">D415-D$433</f>
        <v>68.12</v>
      </c>
      <c r="E198" s="5">
        <f t="shared" si="444"/>
        <v>-118.78999999999999</v>
      </c>
      <c r="F198" s="5">
        <f t="shared" si="444"/>
        <v>58.28</v>
      </c>
      <c r="G198" s="5">
        <f t="shared" si="444"/>
        <v>-86.31</v>
      </c>
      <c r="H198" s="5">
        <f t="shared" si="444"/>
        <v>74.27000000000001</v>
      </c>
      <c r="I198" s="5">
        <f t="shared" si="444"/>
        <v>-116.52000000000001</v>
      </c>
      <c r="J198" s="5">
        <f t="shared" si="444"/>
        <v>61.099999999999994</v>
      </c>
      <c r="K198" s="5">
        <f t="shared" si="444"/>
        <v>-100.55000000000001</v>
      </c>
      <c r="L198" s="5">
        <f t="shared" si="444"/>
        <v>64.53</v>
      </c>
      <c r="M198" s="5">
        <f t="shared" si="444"/>
        <v>-96.43</v>
      </c>
      <c r="N198" s="5">
        <f t="shared" si="444"/>
        <v>74.900000000000006</v>
      </c>
      <c r="O198" s="5">
        <f t="shared" si="444"/>
        <v>-92.039999999999992</v>
      </c>
      <c r="P198" s="5">
        <f t="shared" si="444"/>
        <v>58.389999999999986</v>
      </c>
      <c r="Q198" s="5">
        <f t="shared" si="444"/>
        <v>-71.150000000000006</v>
      </c>
      <c r="R198" s="5">
        <f t="shared" si="444"/>
        <v>92.360000000000014</v>
      </c>
      <c r="S198" s="5">
        <f t="shared" si="444"/>
        <v>-127.97999999999999</v>
      </c>
      <c r="V198">
        <v>84</v>
      </c>
      <c r="W198" s="4">
        <f t="shared" si="382"/>
        <v>303.09876868689014</v>
      </c>
      <c r="X198" s="4">
        <f t="shared" si="398"/>
        <v>132.76346786672906</v>
      </c>
      <c r="Y198" s="4">
        <f t="shared" si="380"/>
        <v>299.83206966958653</v>
      </c>
      <c r="Z198" s="4">
        <f t="shared" si="399"/>
        <v>136.93574588105182</v>
      </c>
      <c r="AA198" s="4">
        <f t="shared" si="400"/>
        <v>-55.971188037423353</v>
      </c>
      <c r="AB198" s="4">
        <f t="shared" si="401"/>
        <v>104.14400846904252</v>
      </c>
      <c r="AC198" s="4">
        <f t="shared" si="376"/>
        <v>302.51348966536864</v>
      </c>
      <c r="AD198" s="4">
        <f t="shared" si="402"/>
        <v>138.17721700772529</v>
      </c>
      <c r="AE198" s="4">
        <f t="shared" si="377"/>
        <v>301.28528766759405</v>
      </c>
      <c r="AF198" s="4">
        <f t="shared" si="403"/>
        <v>117.65845698461288</v>
      </c>
      <c r="AG198" s="4">
        <f t="shared" si="378"/>
        <v>303.79004571790853</v>
      </c>
      <c r="AH198" s="4">
        <f t="shared" si="404"/>
        <v>116.02959019146797</v>
      </c>
      <c r="AI198" s="4">
        <f t="shared" si="372"/>
        <v>309.13789039627284</v>
      </c>
      <c r="AJ198" s="4">
        <f t="shared" si="405"/>
        <v>118.66495523110434</v>
      </c>
      <c r="AK198" s="4">
        <f t="shared" si="373"/>
        <v>309.37437638516514</v>
      </c>
      <c r="AL198" s="4">
        <f t="shared" si="406"/>
        <v>92.041917624525837</v>
      </c>
      <c r="AM198" s="4">
        <f t="shared" si="374"/>
        <v>305.81705190212682</v>
      </c>
      <c r="AN198" s="4">
        <f t="shared" si="407"/>
        <v>157.82664540564753</v>
      </c>
      <c r="BL198" s="198">
        <v>12</v>
      </c>
      <c r="BM198" s="4">
        <f t="shared" si="417"/>
        <v>-7.2196060449464108</v>
      </c>
      <c r="BN198" s="4">
        <f t="shared" si="418"/>
        <v>16.45904394015071</v>
      </c>
      <c r="BO198" s="4">
        <f t="shared" si="419"/>
        <v>-5.9875168588153747</v>
      </c>
      <c r="BP198" s="4">
        <f t="shared" si="420"/>
        <v>13.65016352112699</v>
      </c>
      <c r="BQ198" s="4">
        <f t="shared" si="421"/>
        <v>-6.2064513306443496</v>
      </c>
      <c r="BR198" s="4">
        <f t="shared" si="422"/>
        <v>14.149283842847193</v>
      </c>
      <c r="BS198" s="4">
        <f t="shared" si="423"/>
        <v>-6.0345246723037311</v>
      </c>
      <c r="BT198" s="4">
        <f t="shared" si="424"/>
        <v>13.757330541448942</v>
      </c>
      <c r="BU198" s="4">
        <f t="shared" si="425"/>
        <v>-5.9259847273255728</v>
      </c>
      <c r="BV198" s="4">
        <f t="shared" si="426"/>
        <v>13.509884390989315</v>
      </c>
      <c r="BW198" s="4">
        <f t="shared" si="427"/>
        <v>-5.6246640337917375</v>
      </c>
      <c r="BX198" s="4">
        <f t="shared" si="428"/>
        <v>12.822942402177945</v>
      </c>
      <c r="BY198" s="4">
        <f t="shared" si="429"/>
        <v>-9.5865727504487754</v>
      </c>
      <c r="BZ198" s="4">
        <f t="shared" si="430"/>
        <v>21.855184500757485</v>
      </c>
      <c r="CA198" s="4">
        <f t="shared" si="431"/>
        <v>-5.8028109167288147</v>
      </c>
      <c r="CB198" s="4">
        <f t="shared" si="432"/>
        <v>13.229076387302337</v>
      </c>
      <c r="CC198" s="4">
        <f t="shared" si="433"/>
        <v>-7.1497275062383467</v>
      </c>
      <c r="CD198" s="4">
        <f t="shared" si="434"/>
        <v>16.299736918145733</v>
      </c>
    </row>
    <row r="199" spans="1:82">
      <c r="A199">
        <v>85</v>
      </c>
      <c r="B199" s="5">
        <f t="shared" si="394"/>
        <v>80.5</v>
      </c>
      <c r="C199" s="5">
        <f t="shared" si="395"/>
        <v>-109.22</v>
      </c>
      <c r="D199" s="5">
        <f t="shared" ref="D199:S199" si="445">D416-D$433</f>
        <v>76.12</v>
      </c>
      <c r="E199" s="5">
        <f t="shared" si="445"/>
        <v>-116.78999999999999</v>
      </c>
      <c r="F199" s="5">
        <f t="shared" si="445"/>
        <v>66.28</v>
      </c>
      <c r="G199" s="5">
        <f t="shared" si="445"/>
        <v>-88.31</v>
      </c>
      <c r="H199" s="5">
        <f t="shared" si="445"/>
        <v>83.27000000000001</v>
      </c>
      <c r="I199" s="5">
        <f t="shared" si="445"/>
        <v>-114.52000000000001</v>
      </c>
      <c r="J199" s="5">
        <f t="shared" si="445"/>
        <v>69.099999999999994</v>
      </c>
      <c r="K199" s="5">
        <f t="shared" si="445"/>
        <v>-98.550000000000011</v>
      </c>
      <c r="L199" s="5">
        <f t="shared" si="445"/>
        <v>72.53</v>
      </c>
      <c r="M199" s="5">
        <f t="shared" si="445"/>
        <v>-96.43</v>
      </c>
      <c r="N199" s="5">
        <f t="shared" si="445"/>
        <v>87.9</v>
      </c>
      <c r="O199" s="5">
        <f t="shared" si="445"/>
        <v>-95.039999999999992</v>
      </c>
      <c r="P199" s="5">
        <f t="shared" si="445"/>
        <v>65.389999999999986</v>
      </c>
      <c r="Q199" s="5">
        <f t="shared" si="445"/>
        <v>-77.150000000000006</v>
      </c>
      <c r="R199" s="5">
        <f t="shared" si="445"/>
        <v>100.36000000000001</v>
      </c>
      <c r="S199" s="5">
        <f t="shared" si="445"/>
        <v>-119.97999999999999</v>
      </c>
      <c r="V199">
        <v>85</v>
      </c>
      <c r="W199" s="4">
        <f t="shared" si="382"/>
        <v>306.39186676729315</v>
      </c>
      <c r="X199" s="4">
        <f t="shared" si="398"/>
        <v>135.68072228581332</v>
      </c>
      <c r="Y199" s="4">
        <f t="shared" si="380"/>
        <v>303.09502720399166</v>
      </c>
      <c r="Z199" s="4">
        <f t="shared" si="399"/>
        <v>139.40645071157934</v>
      </c>
      <c r="AA199" s="4">
        <f t="shared" si="400"/>
        <v>-53.110383839307239</v>
      </c>
      <c r="AB199" s="4">
        <f t="shared" si="401"/>
        <v>110.41600653890721</v>
      </c>
      <c r="AC199" s="4">
        <f t="shared" si="376"/>
        <v>306.0217208013122</v>
      </c>
      <c r="AD199" s="4">
        <f t="shared" si="402"/>
        <v>141.59351432887033</v>
      </c>
      <c r="AE199" s="4">
        <f t="shared" si="377"/>
        <v>305.03686782514694</v>
      </c>
      <c r="AF199" s="4">
        <f t="shared" si="403"/>
        <v>120.36159063422186</v>
      </c>
      <c r="AG199" s="4">
        <f t="shared" si="378"/>
        <v>306.94872191030771</v>
      </c>
      <c r="AH199" s="4">
        <f t="shared" si="404"/>
        <v>120.66211418668249</v>
      </c>
      <c r="AI199" s="4">
        <f t="shared" si="372"/>
        <v>312.76492655953223</v>
      </c>
      <c r="AJ199" s="4">
        <f t="shared" si="405"/>
        <v>129.45660122218564</v>
      </c>
      <c r="AK199" s="4">
        <f t="shared" si="373"/>
        <v>310.2835991052558</v>
      </c>
      <c r="AL199" s="4">
        <f t="shared" si="406"/>
        <v>101.1334494615901</v>
      </c>
      <c r="AM199" s="4">
        <f t="shared" si="374"/>
        <v>309.91156309834639</v>
      </c>
      <c r="AN199" s="4">
        <f t="shared" si="407"/>
        <v>156.42036312449861</v>
      </c>
      <c r="BL199" s="198">
        <v>13</v>
      </c>
      <c r="BM199" s="4">
        <f t="shared" si="417"/>
        <v>-15.754258316555752</v>
      </c>
      <c r="BN199" s="4">
        <f t="shared" si="418"/>
        <v>-2.6289207452119179</v>
      </c>
      <c r="BO199" s="4">
        <f t="shared" si="419"/>
        <v>-13.312893928650558</v>
      </c>
      <c r="BP199" s="4">
        <f t="shared" si="420"/>
        <v>-2.2215290827786007</v>
      </c>
      <c r="BQ199" s="4">
        <f t="shared" si="421"/>
        <v>-14.314270098534218</v>
      </c>
      <c r="BR199" s="4">
        <f t="shared" si="422"/>
        <v>-2.3886292111293934</v>
      </c>
      <c r="BS199" s="4">
        <f t="shared" si="423"/>
        <v>-14.037042515238973</v>
      </c>
      <c r="BT199" s="4">
        <f t="shared" si="424"/>
        <v>-2.342368109513207</v>
      </c>
      <c r="BU199" s="4">
        <f t="shared" si="425"/>
        <v>-14.171860443100456</v>
      </c>
      <c r="BV199" s="4">
        <f t="shared" si="426"/>
        <v>-2.364865242685708</v>
      </c>
      <c r="BW199" s="4">
        <f t="shared" si="427"/>
        <v>-14.992590090639535</v>
      </c>
      <c r="BX199" s="4">
        <f t="shared" si="428"/>
        <v>-2.5018207980201375</v>
      </c>
      <c r="BY199" s="4">
        <f t="shared" si="429"/>
        <v>-19.928775756202054</v>
      </c>
      <c r="BZ199" s="4">
        <f t="shared" si="430"/>
        <v>-3.3255245000711557</v>
      </c>
      <c r="CA199" s="4">
        <f t="shared" si="431"/>
        <v>-13.398694703469371</v>
      </c>
      <c r="CB199" s="4">
        <f t="shared" si="432"/>
        <v>-2.235846699790085</v>
      </c>
      <c r="CC199" s="4">
        <f t="shared" si="433"/>
        <v>-17.073301513201901</v>
      </c>
      <c r="CD199" s="4">
        <f t="shared" si="434"/>
        <v>-2.849030124772467</v>
      </c>
    </row>
    <row r="200" spans="1:82">
      <c r="A200">
        <v>86</v>
      </c>
      <c r="B200" s="5">
        <f t="shared" si="394"/>
        <v>88.5</v>
      </c>
      <c r="C200" s="5">
        <f t="shared" si="395"/>
        <v>-106.22</v>
      </c>
      <c r="D200" s="5">
        <f t="shared" ref="D200:S200" si="446">D417-D$433</f>
        <v>84.12</v>
      </c>
      <c r="E200" s="5">
        <f t="shared" si="446"/>
        <v>-113.78999999999999</v>
      </c>
      <c r="F200" s="5">
        <f t="shared" si="446"/>
        <v>74.28</v>
      </c>
      <c r="G200" s="5">
        <f t="shared" si="446"/>
        <v>-88.31</v>
      </c>
      <c r="H200" s="5">
        <f t="shared" si="446"/>
        <v>91.27000000000001</v>
      </c>
      <c r="I200" s="5">
        <f t="shared" si="446"/>
        <v>-112.52000000000001</v>
      </c>
      <c r="J200" s="5">
        <f t="shared" si="446"/>
        <v>77.099999999999994</v>
      </c>
      <c r="K200" s="5">
        <f t="shared" si="446"/>
        <v>-95.550000000000011</v>
      </c>
      <c r="L200" s="5">
        <f t="shared" si="446"/>
        <v>80.53</v>
      </c>
      <c r="M200" s="5">
        <f t="shared" si="446"/>
        <v>-95.43</v>
      </c>
      <c r="N200" s="5">
        <f t="shared" si="446"/>
        <v>100.9</v>
      </c>
      <c r="O200" s="5">
        <f t="shared" si="446"/>
        <v>-94.039999999999992</v>
      </c>
      <c r="P200" s="5">
        <f t="shared" si="446"/>
        <v>73.389999999999986</v>
      </c>
      <c r="Q200" s="5">
        <f t="shared" si="446"/>
        <v>-80.150000000000006</v>
      </c>
      <c r="R200" s="5">
        <f t="shared" si="446"/>
        <v>109.36000000000001</v>
      </c>
      <c r="S200" s="5">
        <f t="shared" si="446"/>
        <v>-110.97999999999999</v>
      </c>
      <c r="V200">
        <v>86</v>
      </c>
      <c r="W200" s="4">
        <f t="shared" si="382"/>
        <v>309.80026504316913</v>
      </c>
      <c r="X200" s="4">
        <f t="shared" si="398"/>
        <v>138.25678428200186</v>
      </c>
      <c r="Y200" s="4">
        <f t="shared" si="380"/>
        <v>306.47390615336474</v>
      </c>
      <c r="Z200" s="4">
        <f t="shared" si="399"/>
        <v>141.50737966622094</v>
      </c>
      <c r="AA200" s="4">
        <f t="shared" si="400"/>
        <v>-49.931874358478382</v>
      </c>
      <c r="AB200" s="4">
        <f t="shared" si="401"/>
        <v>115.39572999032504</v>
      </c>
      <c r="AC200" s="4">
        <f t="shared" si="376"/>
        <v>309.0470528507629</v>
      </c>
      <c r="AD200" s="4">
        <f t="shared" si="402"/>
        <v>144.88258452968046</v>
      </c>
      <c r="AE200" s="4">
        <f t="shared" si="377"/>
        <v>308.90031574231705</v>
      </c>
      <c r="AF200" s="4">
        <f t="shared" si="403"/>
        <v>122.77708458828953</v>
      </c>
      <c r="AG200" s="4">
        <f t="shared" si="378"/>
        <v>310.15983536598623</v>
      </c>
      <c r="AH200" s="4">
        <f t="shared" si="404"/>
        <v>124.86779328553861</v>
      </c>
      <c r="AI200" s="4">
        <f t="shared" si="372"/>
        <v>317.01542486264822</v>
      </c>
      <c r="AJ200" s="4">
        <f t="shared" si="405"/>
        <v>137.92871927194858</v>
      </c>
      <c r="AK200" s="4">
        <f t="shared" si="373"/>
        <v>312.47903154766703</v>
      </c>
      <c r="AL200" s="4">
        <f t="shared" si="406"/>
        <v>108.67435115978378</v>
      </c>
      <c r="AM200" s="4">
        <f t="shared" si="374"/>
        <v>314.57875333398357</v>
      </c>
      <c r="AN200" s="4">
        <f t="shared" si="407"/>
        <v>155.80811917226907</v>
      </c>
      <c r="BL200" s="198">
        <v>14</v>
      </c>
      <c r="BM200" s="4">
        <f t="shared" si="417"/>
        <v>-1.2557467664625015</v>
      </c>
      <c r="BN200" s="4">
        <f t="shared" si="418"/>
        <v>-15.154609756732047</v>
      </c>
      <c r="BO200" s="4">
        <f t="shared" si="419"/>
        <v>-1.0756215617518146</v>
      </c>
      <c r="BP200" s="4">
        <f t="shared" si="420"/>
        <v>-12.980821810272344</v>
      </c>
      <c r="BQ200" s="4">
        <f t="shared" si="421"/>
        <v>-1.1494376932186974</v>
      </c>
      <c r="BR200" s="4">
        <f t="shared" si="422"/>
        <v>-13.871650037752904</v>
      </c>
      <c r="BS200" s="4">
        <f t="shared" si="423"/>
        <v>-1.0565225390239601</v>
      </c>
      <c r="BT200" s="4">
        <f t="shared" si="424"/>
        <v>-12.750330883354847</v>
      </c>
      <c r="BU200" s="4">
        <f t="shared" si="425"/>
        <v>-1.0885224887828833</v>
      </c>
      <c r="BV200" s="4">
        <f t="shared" si="426"/>
        <v>-13.136512845979071</v>
      </c>
      <c r="BW200" s="4">
        <f t="shared" si="427"/>
        <v>-1.2138319551834076</v>
      </c>
      <c r="BX200" s="4">
        <f t="shared" si="428"/>
        <v>-14.648773209964631</v>
      </c>
      <c r="BY200" s="4">
        <f t="shared" si="429"/>
        <v>-1.6876165401913108</v>
      </c>
      <c r="BZ200" s="4">
        <f t="shared" si="430"/>
        <v>-20.366502840100551</v>
      </c>
      <c r="CA200" s="4">
        <f t="shared" si="431"/>
        <v>-1.2195468264060692</v>
      </c>
      <c r="CB200" s="4">
        <f t="shared" si="432"/>
        <v>-14.717741449025592</v>
      </c>
      <c r="CC200" s="4">
        <f t="shared" si="433"/>
        <v>-1.4069606441289897</v>
      </c>
      <c r="CD200" s="4">
        <f t="shared" si="434"/>
        <v>-16.979489873519732</v>
      </c>
    </row>
    <row r="201" spans="1:82">
      <c r="A201">
        <v>87</v>
      </c>
      <c r="B201" s="5">
        <f t="shared" si="394"/>
        <v>96.5</v>
      </c>
      <c r="C201" s="5">
        <f t="shared" si="395"/>
        <v>-102.22</v>
      </c>
      <c r="D201" s="5">
        <f t="shared" ref="D201:S201" si="447">D418-D$433</f>
        <v>92.12</v>
      </c>
      <c r="E201" s="5">
        <f t="shared" si="447"/>
        <v>-109.78999999999999</v>
      </c>
      <c r="F201" s="5">
        <f t="shared" si="447"/>
        <v>83.28</v>
      </c>
      <c r="G201" s="5">
        <f t="shared" si="447"/>
        <v>-86.31</v>
      </c>
      <c r="H201" s="5">
        <f t="shared" si="447"/>
        <v>99.27000000000001</v>
      </c>
      <c r="I201" s="5">
        <f t="shared" si="447"/>
        <v>-108.52000000000001</v>
      </c>
      <c r="J201" s="5">
        <f t="shared" si="447"/>
        <v>85.1</v>
      </c>
      <c r="K201" s="5">
        <f t="shared" si="447"/>
        <v>-92.550000000000011</v>
      </c>
      <c r="L201" s="5">
        <f t="shared" si="447"/>
        <v>88.53</v>
      </c>
      <c r="M201" s="5">
        <f t="shared" si="447"/>
        <v>-92.43</v>
      </c>
      <c r="N201" s="5">
        <f t="shared" si="447"/>
        <v>114.9</v>
      </c>
      <c r="O201" s="5">
        <f t="shared" si="447"/>
        <v>-96.039999999999992</v>
      </c>
      <c r="P201" s="5">
        <f t="shared" si="447"/>
        <v>82.389999999999986</v>
      </c>
      <c r="Q201" s="5">
        <f t="shared" si="447"/>
        <v>-80.150000000000006</v>
      </c>
      <c r="R201" s="5">
        <f t="shared" si="447"/>
        <v>117.36000000000001</v>
      </c>
      <c r="S201" s="5">
        <f t="shared" si="447"/>
        <v>-101.97999999999999</v>
      </c>
      <c r="V201">
        <v>87</v>
      </c>
      <c r="W201" s="4">
        <f t="shared" si="382"/>
        <v>313.35124098352912</v>
      </c>
      <c r="X201" s="4">
        <f t="shared" si="398"/>
        <v>140.57445856200192</v>
      </c>
      <c r="Y201" s="4">
        <f t="shared" si="380"/>
        <v>309.99854576662409</v>
      </c>
      <c r="Z201" s="4">
        <f t="shared" si="399"/>
        <v>143.31761406051942</v>
      </c>
      <c r="AA201" s="4">
        <f t="shared" si="400"/>
        <v>-46.023572986789958</v>
      </c>
      <c r="AB201" s="4">
        <f t="shared" si="401"/>
        <v>119.93737741004678</v>
      </c>
      <c r="AC201" s="4">
        <f t="shared" si="376"/>
        <v>312.45109828137367</v>
      </c>
      <c r="AD201" s="4">
        <f t="shared" si="402"/>
        <v>147.0752300695124</v>
      </c>
      <c r="AE201" s="4">
        <f t="shared" si="377"/>
        <v>312.59862881590243</v>
      </c>
      <c r="AF201" s="4">
        <f t="shared" si="403"/>
        <v>125.72793046892961</v>
      </c>
      <c r="AG201" s="4">
        <f t="shared" si="378"/>
        <v>313.76536829459587</v>
      </c>
      <c r="AH201" s="4">
        <f t="shared" si="404"/>
        <v>127.98775644568508</v>
      </c>
      <c r="AI201" s="4">
        <f t="shared" si="372"/>
        <v>320.10919072134266</v>
      </c>
      <c r="AJ201" s="4">
        <f t="shared" si="405"/>
        <v>149.75210048610336</v>
      </c>
      <c r="AK201" s="4">
        <f t="shared" si="373"/>
        <v>315.78955593703711</v>
      </c>
      <c r="AL201" s="4">
        <f t="shared" si="406"/>
        <v>114.94404986775086</v>
      </c>
      <c r="AM201" s="4">
        <f t="shared" si="374"/>
        <v>319.01098345051753</v>
      </c>
      <c r="AN201" s="4">
        <f t="shared" si="407"/>
        <v>155.47761896813316</v>
      </c>
      <c r="BL201" s="198">
        <v>15</v>
      </c>
      <c r="BM201" s="4">
        <f t="shared" si="417"/>
        <v>13.712016234805526</v>
      </c>
      <c r="BN201" s="4">
        <f t="shared" si="418"/>
        <v>-4.7073411192660615</v>
      </c>
      <c r="BO201" s="4">
        <f t="shared" si="419"/>
        <v>10.95980589718628</v>
      </c>
      <c r="BP201" s="4">
        <f t="shared" si="420"/>
        <v>-3.7625061169373208</v>
      </c>
      <c r="BQ201" s="4">
        <f t="shared" si="421"/>
        <v>11.349067996245802</v>
      </c>
      <c r="BR201" s="4">
        <f t="shared" si="422"/>
        <v>-3.8961399643377872</v>
      </c>
      <c r="BS201" s="4">
        <f t="shared" si="423"/>
        <v>10.520856361036543</v>
      </c>
      <c r="BT201" s="4">
        <f t="shared" si="424"/>
        <v>-3.6118145508381265</v>
      </c>
      <c r="BU201" s="4">
        <f t="shared" si="425"/>
        <v>10.313594937617157</v>
      </c>
      <c r="BV201" s="4">
        <f t="shared" si="426"/>
        <v>-3.5406616143047551</v>
      </c>
      <c r="BW201" s="4">
        <f t="shared" si="427"/>
        <v>11.872582968362959</v>
      </c>
      <c r="BX201" s="4">
        <f t="shared" si="428"/>
        <v>-4.0758628812741868</v>
      </c>
      <c r="BY201" s="4">
        <f t="shared" si="429"/>
        <v>18.67430284792469</v>
      </c>
      <c r="BZ201" s="4">
        <f t="shared" si="430"/>
        <v>-6.4108962653157153</v>
      </c>
      <c r="CA201" s="4">
        <f t="shared" si="431"/>
        <v>12.510938800111012</v>
      </c>
      <c r="CB201" s="4">
        <f t="shared" si="432"/>
        <v>-4.2950107151196084</v>
      </c>
      <c r="CC201" s="4">
        <f t="shared" si="433"/>
        <v>15.644462200009523</v>
      </c>
      <c r="CD201" s="4">
        <f t="shared" si="434"/>
        <v>-5.370750657075261</v>
      </c>
    </row>
    <row r="202" spans="1:82">
      <c r="A202">
        <v>88</v>
      </c>
      <c r="B202" s="5">
        <f t="shared" si="394"/>
        <v>104.5</v>
      </c>
      <c r="C202" s="5">
        <f t="shared" si="395"/>
        <v>-96.22</v>
      </c>
      <c r="D202" s="5">
        <f t="shared" ref="D202:S202" si="448">D419-D$433</f>
        <v>100.12</v>
      </c>
      <c r="E202" s="5">
        <f t="shared" si="448"/>
        <v>-103.78999999999999</v>
      </c>
      <c r="F202" s="5">
        <f t="shared" si="448"/>
        <v>91.28</v>
      </c>
      <c r="G202" s="5">
        <f t="shared" si="448"/>
        <v>-85.31</v>
      </c>
      <c r="H202" s="5">
        <f t="shared" si="448"/>
        <v>107.27000000000001</v>
      </c>
      <c r="I202" s="5">
        <f t="shared" si="448"/>
        <v>-103.52000000000001</v>
      </c>
      <c r="J202" s="5">
        <f t="shared" si="448"/>
        <v>93.1</v>
      </c>
      <c r="K202" s="5">
        <f t="shared" si="448"/>
        <v>-87.550000000000011</v>
      </c>
      <c r="L202" s="5">
        <f t="shared" si="448"/>
        <v>96.53</v>
      </c>
      <c r="M202" s="5">
        <f t="shared" si="448"/>
        <v>-88.43</v>
      </c>
      <c r="N202" s="5">
        <f t="shared" si="448"/>
        <v>126.9</v>
      </c>
      <c r="O202" s="5">
        <f t="shared" si="448"/>
        <v>-99.039999999999992</v>
      </c>
      <c r="P202" s="5">
        <f t="shared" si="448"/>
        <v>90.389999999999986</v>
      </c>
      <c r="Q202" s="5">
        <f t="shared" si="448"/>
        <v>-79.150000000000006</v>
      </c>
      <c r="R202" s="5">
        <f t="shared" si="448"/>
        <v>125.36000000000001</v>
      </c>
      <c r="S202" s="5">
        <f t="shared" si="448"/>
        <v>-92.97999999999999</v>
      </c>
      <c r="V202">
        <v>88</v>
      </c>
      <c r="W202" s="4">
        <f t="shared" si="382"/>
        <v>317.36219724194046</v>
      </c>
      <c r="X202" s="4">
        <f t="shared" si="398"/>
        <v>142.05118232524501</v>
      </c>
      <c r="Y202" s="4">
        <f t="shared" si="380"/>
        <v>313.96889407007075</v>
      </c>
      <c r="Z202" s="4">
        <f t="shared" si="399"/>
        <v>144.20949517975575</v>
      </c>
      <c r="AA202" s="4">
        <f t="shared" si="400"/>
        <v>-43.063731928994258</v>
      </c>
      <c r="AB202" s="4">
        <f t="shared" si="401"/>
        <v>124.93932327333937</v>
      </c>
      <c r="AC202" s="4">
        <f t="shared" si="376"/>
        <v>316.01919688039538</v>
      </c>
      <c r="AD202" s="4">
        <f t="shared" si="402"/>
        <v>149.07462325962794</v>
      </c>
      <c r="AE202" s="4">
        <f t="shared" si="377"/>
        <v>316.75970985797505</v>
      </c>
      <c r="AF202" s="4">
        <f t="shared" si="403"/>
        <v>127.79910993430275</v>
      </c>
      <c r="AG202" s="4">
        <f t="shared" si="378"/>
        <v>317.50756631937276</v>
      </c>
      <c r="AH202" s="4">
        <f t="shared" si="404"/>
        <v>130.91182452322633</v>
      </c>
      <c r="AI202" s="4">
        <f t="shared" si="372"/>
        <v>322.02949121358239</v>
      </c>
      <c r="AJ202" s="4">
        <f t="shared" si="405"/>
        <v>160.97369847276292</v>
      </c>
      <c r="AK202" s="4">
        <f t="shared" si="373"/>
        <v>318.79298992378074</v>
      </c>
      <c r="AL202" s="4">
        <f t="shared" si="406"/>
        <v>120.14605528272661</v>
      </c>
      <c r="AM202" s="4">
        <f t="shared" si="374"/>
        <v>323.43552815325125</v>
      </c>
      <c r="AN202" s="4">
        <f t="shared" si="407"/>
        <v>156.07821757055021</v>
      </c>
      <c r="BL202" s="198">
        <v>16</v>
      </c>
      <c r="BM202" s="4">
        <f t="shared" si="417"/>
        <v>7.1532048422377663</v>
      </c>
      <c r="BN202" s="4">
        <f t="shared" si="418"/>
        <v>10.948795086217</v>
      </c>
      <c r="BO202" s="4">
        <f t="shared" si="419"/>
        <v>6.2216100166219315</v>
      </c>
      <c r="BP202" s="4">
        <f t="shared" si="420"/>
        <v>9.5228830546167735</v>
      </c>
      <c r="BQ202" s="4">
        <f t="shared" si="421"/>
        <v>5.9375697706741049</v>
      </c>
      <c r="BR202" s="4">
        <f t="shared" si="422"/>
        <v>9.088127093098894</v>
      </c>
      <c r="BS202" s="4">
        <f t="shared" si="423"/>
        <v>5.2163295507756473</v>
      </c>
      <c r="BT202" s="4">
        <f t="shared" si="424"/>
        <v>7.9841867545001266</v>
      </c>
      <c r="BU202" s="4">
        <f t="shared" si="425"/>
        <v>6.0078654503251192</v>
      </c>
      <c r="BV202" s="4">
        <f t="shared" si="426"/>
        <v>9.1957226406778911</v>
      </c>
      <c r="BW202" s="4">
        <f t="shared" si="427"/>
        <v>6.6740809339228981</v>
      </c>
      <c r="BX202" s="4">
        <f t="shared" si="428"/>
        <v>10.21544135054992</v>
      </c>
      <c r="BY202" s="4">
        <f t="shared" si="429"/>
        <v>7.6898635963337032</v>
      </c>
      <c r="BZ202" s="4">
        <f t="shared" si="430"/>
        <v>11.770212459186119</v>
      </c>
      <c r="CA202" s="4">
        <f t="shared" si="431"/>
        <v>6.0707747023795067</v>
      </c>
      <c r="CB202" s="4">
        <f t="shared" si="432"/>
        <v>9.2920124191704065</v>
      </c>
      <c r="CC202" s="4">
        <f t="shared" si="433"/>
        <v>9.0356775169040606</v>
      </c>
      <c r="CD202" s="4">
        <f t="shared" si="434"/>
        <v>13.830134013997004</v>
      </c>
    </row>
    <row r="203" spans="1:82">
      <c r="A203">
        <v>89</v>
      </c>
      <c r="B203" s="5">
        <f t="shared" si="394"/>
        <v>112.5</v>
      </c>
      <c r="C203" s="5">
        <f t="shared" si="395"/>
        <v>-91.22</v>
      </c>
      <c r="D203" s="5">
        <f t="shared" ref="D203:S203" si="449">D420-D$433</f>
        <v>108.12</v>
      </c>
      <c r="E203" s="5">
        <f t="shared" si="449"/>
        <v>-98.789999999999992</v>
      </c>
      <c r="F203" s="5">
        <f t="shared" si="449"/>
        <v>99.28</v>
      </c>
      <c r="G203" s="5">
        <f t="shared" si="449"/>
        <v>-82.31</v>
      </c>
      <c r="H203" s="5">
        <f t="shared" si="449"/>
        <v>114.27000000000001</v>
      </c>
      <c r="I203" s="5">
        <f t="shared" si="449"/>
        <v>-98.52000000000001</v>
      </c>
      <c r="J203" s="5">
        <f t="shared" si="449"/>
        <v>101.1</v>
      </c>
      <c r="K203" s="5">
        <f t="shared" si="449"/>
        <v>-83.550000000000011</v>
      </c>
      <c r="L203" s="5">
        <f t="shared" si="449"/>
        <v>104.53</v>
      </c>
      <c r="M203" s="5">
        <f t="shared" si="449"/>
        <v>-84.43</v>
      </c>
      <c r="N203" s="5">
        <f t="shared" si="449"/>
        <v>140.9</v>
      </c>
      <c r="O203" s="5">
        <f t="shared" si="449"/>
        <v>-98.039999999999992</v>
      </c>
      <c r="P203" s="5">
        <f t="shared" si="449"/>
        <v>99.389999999999986</v>
      </c>
      <c r="Q203" s="5">
        <f t="shared" si="449"/>
        <v>-75.150000000000006</v>
      </c>
      <c r="R203" s="5">
        <f t="shared" si="449"/>
        <v>132.36000000000001</v>
      </c>
      <c r="S203" s="5">
        <f t="shared" si="449"/>
        <v>-83.97999999999999</v>
      </c>
      <c r="V203">
        <v>89</v>
      </c>
      <c r="W203" s="4">
        <f t="shared" si="382"/>
        <v>320.9633244265375</v>
      </c>
      <c r="X203" s="4">
        <f t="shared" si="398"/>
        <v>144.83555640794839</v>
      </c>
      <c r="Y203" s="4">
        <f t="shared" si="380"/>
        <v>317.58183631387624</v>
      </c>
      <c r="Z203" s="4">
        <f t="shared" si="399"/>
        <v>146.45613165723037</v>
      </c>
      <c r="AA203" s="4">
        <f t="shared" si="400"/>
        <v>-39.66108475699771</v>
      </c>
      <c r="AB203" s="4">
        <f t="shared" si="401"/>
        <v>128.96299663081655</v>
      </c>
      <c r="AC203" s="4">
        <f t="shared" si="376"/>
        <v>319.23312179167959</v>
      </c>
      <c r="AD203" s="4">
        <f t="shared" si="402"/>
        <v>150.8768481245549</v>
      </c>
      <c r="AE203" s="4">
        <f t="shared" si="377"/>
        <v>320.42934951637807</v>
      </c>
      <c r="AF203" s="4">
        <f t="shared" si="403"/>
        <v>131.15568039547506</v>
      </c>
      <c r="AG203" s="4">
        <f t="shared" si="378"/>
        <v>321.07181848465575</v>
      </c>
      <c r="AH203" s="4">
        <f t="shared" si="404"/>
        <v>134.36869352643123</v>
      </c>
      <c r="AI203" s="4">
        <f t="shared" si="372"/>
        <v>325.16931585470161</v>
      </c>
      <c r="AJ203" s="4">
        <f t="shared" si="405"/>
        <v>171.65270635792493</v>
      </c>
      <c r="AK203" s="4">
        <f t="shared" si="373"/>
        <v>322.90662594417563</v>
      </c>
      <c r="AL203" s="4">
        <f t="shared" si="406"/>
        <v>124.60294779819617</v>
      </c>
      <c r="AM203" s="4">
        <f t="shared" si="374"/>
        <v>327.60561992442194</v>
      </c>
      <c r="AN203" s="4">
        <f t="shared" si="407"/>
        <v>156.75397921584002</v>
      </c>
      <c r="BL203" s="198">
        <v>17</v>
      </c>
      <c r="BM203" s="4">
        <f t="shared" si="417"/>
        <v>-9.7106963761858474</v>
      </c>
      <c r="BN203" s="4">
        <f t="shared" si="418"/>
        <v>10.548628240537523</v>
      </c>
      <c r="BO203" s="4">
        <f t="shared" si="419"/>
        <v>-9.765254276762672</v>
      </c>
      <c r="BP203" s="4">
        <f t="shared" si="420"/>
        <v>10.607893919174174</v>
      </c>
      <c r="BQ203" s="4">
        <f t="shared" si="421"/>
        <v>-7.1289927964118167</v>
      </c>
      <c r="BR203" s="4">
        <f t="shared" si="422"/>
        <v>7.7441505557972796</v>
      </c>
      <c r="BS203" s="4">
        <f t="shared" si="423"/>
        <v>-9.5094685203125291</v>
      </c>
      <c r="BT203" s="4">
        <f t="shared" si="424"/>
        <v>10.330036518480011</v>
      </c>
      <c r="BU203" s="4">
        <f t="shared" si="425"/>
        <v>-8.4152577517877685</v>
      </c>
      <c r="BV203" s="4">
        <f t="shared" si="426"/>
        <v>9.1414067676552655</v>
      </c>
      <c r="BW203" s="4">
        <f t="shared" si="427"/>
        <v>-8.2248728999616247</v>
      </c>
      <c r="BX203" s="4">
        <f t="shared" si="428"/>
        <v>8.9345936878571059</v>
      </c>
      <c r="BY203" s="4">
        <f t="shared" si="429"/>
        <v>-8.6124022697415601</v>
      </c>
      <c r="BZ203" s="4">
        <f t="shared" si="430"/>
        <v>9.3555628022991311</v>
      </c>
      <c r="CA203" s="4">
        <f t="shared" si="431"/>
        <v>-6.4909569388031931</v>
      </c>
      <c r="CB203" s="4">
        <f t="shared" si="432"/>
        <v>7.0510588551287983</v>
      </c>
      <c r="CC203" s="4">
        <f t="shared" si="433"/>
        <v>-11.151153973789329</v>
      </c>
      <c r="CD203" s="4">
        <f t="shared" si="434"/>
        <v>12.11338231220639</v>
      </c>
    </row>
    <row r="204" spans="1:82">
      <c r="A204">
        <v>90</v>
      </c>
      <c r="B204" s="5">
        <f t="shared" si="394"/>
        <v>118.5</v>
      </c>
      <c r="C204" s="5">
        <f t="shared" si="395"/>
        <v>-82.22</v>
      </c>
      <c r="D204" s="5">
        <f t="shared" ref="D204:S204" si="450">D421-D$433</f>
        <v>114.12</v>
      </c>
      <c r="E204" s="5">
        <f t="shared" si="450"/>
        <v>-89.789999999999992</v>
      </c>
      <c r="F204" s="5">
        <f t="shared" si="450"/>
        <v>107.28</v>
      </c>
      <c r="G204" s="5">
        <f t="shared" si="450"/>
        <v>-76.31</v>
      </c>
      <c r="H204" s="5">
        <f t="shared" si="450"/>
        <v>119.27000000000001</v>
      </c>
      <c r="I204" s="5">
        <f t="shared" si="450"/>
        <v>-90.52000000000001</v>
      </c>
      <c r="J204" s="5">
        <f t="shared" si="450"/>
        <v>109.1</v>
      </c>
      <c r="K204" s="5">
        <f t="shared" si="450"/>
        <v>-78.550000000000011</v>
      </c>
      <c r="L204" s="5">
        <f t="shared" si="450"/>
        <v>112.53</v>
      </c>
      <c r="M204" s="5">
        <f t="shared" si="450"/>
        <v>-78.430000000000007</v>
      </c>
      <c r="N204" s="5">
        <f t="shared" si="450"/>
        <v>154.9</v>
      </c>
      <c r="O204" s="5">
        <f t="shared" si="450"/>
        <v>-97.039999999999992</v>
      </c>
      <c r="P204" s="5">
        <f t="shared" si="450"/>
        <v>107.38999999999999</v>
      </c>
      <c r="Q204" s="5">
        <f t="shared" si="450"/>
        <v>-73.150000000000006</v>
      </c>
      <c r="R204" s="5">
        <f t="shared" si="450"/>
        <v>138.36000000000001</v>
      </c>
      <c r="S204" s="5">
        <f t="shared" si="450"/>
        <v>-74.97999999999999</v>
      </c>
      <c r="V204">
        <v>90</v>
      </c>
      <c r="W204" s="4">
        <f t="shared" si="382"/>
        <v>325.24555281507031</v>
      </c>
      <c r="X204" s="4">
        <f t="shared" si="398"/>
        <v>144.23029640127626</v>
      </c>
      <c r="Y204" s="4">
        <f t="shared" si="380"/>
        <v>321.80421233963153</v>
      </c>
      <c r="Z204" s="4">
        <f t="shared" si="399"/>
        <v>145.20887886076389</v>
      </c>
      <c r="AA204" s="4">
        <f t="shared" si="400"/>
        <v>-35.424858105453019</v>
      </c>
      <c r="AB204" s="4">
        <f t="shared" si="401"/>
        <v>131.65186857770004</v>
      </c>
      <c r="AC204" s="4">
        <f t="shared" si="376"/>
        <v>322.80330933539892</v>
      </c>
      <c r="AD204" s="4">
        <f t="shared" si="402"/>
        <v>149.73043544984435</v>
      </c>
      <c r="AE204" s="4">
        <f t="shared" si="377"/>
        <v>324.24680448965353</v>
      </c>
      <c r="AF204" s="4">
        <f t="shared" si="403"/>
        <v>134.43553287728659</v>
      </c>
      <c r="AG204" s="4">
        <f t="shared" si="378"/>
        <v>325.12467165539783</v>
      </c>
      <c r="AH204" s="4">
        <f t="shared" si="404"/>
        <v>137.16510416282998</v>
      </c>
      <c r="AI204" s="4">
        <f t="shared" si="372"/>
        <v>327.93414458129632</v>
      </c>
      <c r="AJ204" s="4">
        <f t="shared" si="405"/>
        <v>182.78613623576598</v>
      </c>
      <c r="AK204" s="4">
        <f t="shared" si="373"/>
        <v>325.73879146670413</v>
      </c>
      <c r="AL204" s="4">
        <f t="shared" si="406"/>
        <v>129.93665610596571</v>
      </c>
      <c r="AM204" s="4">
        <f t="shared" si="374"/>
        <v>331.54586667333382</v>
      </c>
      <c r="AN204" s="4">
        <f t="shared" si="407"/>
        <v>157.3705499767984</v>
      </c>
      <c r="BL204" s="198">
        <v>18</v>
      </c>
      <c r="BM204" s="4">
        <f t="shared" si="417"/>
        <v>-14.743949980367145</v>
      </c>
      <c r="BN204" s="4">
        <f t="shared" si="418"/>
        <v>-7.9790267152342986</v>
      </c>
      <c r="BO204" s="4">
        <f t="shared" si="419"/>
        <v>-13.52422113238789</v>
      </c>
      <c r="BP204" s="4">
        <f t="shared" si="420"/>
        <v>-7.3189424721157463</v>
      </c>
      <c r="BQ204" s="4">
        <f t="shared" si="421"/>
        <v>-11.989893365046479</v>
      </c>
      <c r="BR204" s="4">
        <f t="shared" si="422"/>
        <v>-6.4886058077995497</v>
      </c>
      <c r="BS204" s="4">
        <f t="shared" si="423"/>
        <v>-13.950292714691633</v>
      </c>
      <c r="BT204" s="4">
        <f t="shared" si="424"/>
        <v>-7.5495208817231196</v>
      </c>
      <c r="BU204" s="4">
        <f t="shared" si="425"/>
        <v>-12.16814289094574</v>
      </c>
      <c r="BV204" s="4">
        <f t="shared" si="426"/>
        <v>-6.5850696272659688</v>
      </c>
      <c r="BW204" s="4">
        <f t="shared" si="427"/>
        <v>-12.519687987126146</v>
      </c>
      <c r="BX204" s="4">
        <f t="shared" si="428"/>
        <v>-6.7753163194867216</v>
      </c>
      <c r="BY204" s="4">
        <f t="shared" si="429"/>
        <v>-15.625891607306066</v>
      </c>
      <c r="BZ204" s="4">
        <f t="shared" si="430"/>
        <v>-8.4563096558298163</v>
      </c>
      <c r="CA204" s="4">
        <f t="shared" si="431"/>
        <v>-11.9063229712895</v>
      </c>
      <c r="CB204" s="4">
        <f t="shared" si="432"/>
        <v>-6.4433797723560282</v>
      </c>
      <c r="CC204" s="4">
        <f t="shared" si="433"/>
        <v>-14.530602069915705</v>
      </c>
      <c r="CD204" s="4">
        <f t="shared" si="434"/>
        <v>-7.8635685999125418</v>
      </c>
    </row>
    <row r="205" spans="1:82">
      <c r="A205">
        <v>91</v>
      </c>
      <c r="B205" s="5">
        <f t="shared" si="394"/>
        <v>123.5</v>
      </c>
      <c r="C205" s="5">
        <f t="shared" si="395"/>
        <v>-74.22</v>
      </c>
      <c r="D205" s="5">
        <f t="shared" ref="D205:S205" si="451">D422-D$433</f>
        <v>119.12</v>
      </c>
      <c r="E205" s="5">
        <f t="shared" si="451"/>
        <v>-81.789999999999992</v>
      </c>
      <c r="F205" s="5">
        <f t="shared" si="451"/>
        <v>115.28</v>
      </c>
      <c r="G205" s="5">
        <f t="shared" si="451"/>
        <v>-71.31</v>
      </c>
      <c r="H205" s="5">
        <f t="shared" si="451"/>
        <v>123.27000000000001</v>
      </c>
      <c r="I205" s="5">
        <f t="shared" si="451"/>
        <v>-81.52000000000001</v>
      </c>
      <c r="J205" s="5">
        <f t="shared" si="451"/>
        <v>116.1</v>
      </c>
      <c r="K205" s="5">
        <f t="shared" si="451"/>
        <v>-74.550000000000011</v>
      </c>
      <c r="L205" s="5">
        <f t="shared" si="451"/>
        <v>119.53</v>
      </c>
      <c r="M205" s="5">
        <f t="shared" si="451"/>
        <v>-72.430000000000007</v>
      </c>
      <c r="N205" s="5">
        <f t="shared" si="451"/>
        <v>166.9</v>
      </c>
      <c r="O205" s="5">
        <f t="shared" si="451"/>
        <v>-95.039999999999992</v>
      </c>
      <c r="P205" s="5">
        <f t="shared" si="451"/>
        <v>116.38999999999999</v>
      </c>
      <c r="Q205" s="5">
        <f t="shared" si="451"/>
        <v>-65.150000000000006</v>
      </c>
      <c r="R205" s="5">
        <f t="shared" si="451"/>
        <v>143.36000000000001</v>
      </c>
      <c r="S205" s="5">
        <f t="shared" si="451"/>
        <v>-64.97999999999999</v>
      </c>
      <c r="V205">
        <v>91</v>
      </c>
      <c r="W205" s="4">
        <f t="shared" si="382"/>
        <v>328.9953257119472</v>
      </c>
      <c r="X205" s="4">
        <f t="shared" si="398"/>
        <v>144.08628803602375</v>
      </c>
      <c r="Y205" s="4">
        <f t="shared" si="380"/>
        <v>325.52578573595224</v>
      </c>
      <c r="Z205" s="4">
        <f t="shared" si="399"/>
        <v>144.49629233997666</v>
      </c>
      <c r="AA205" s="4">
        <f t="shared" si="400"/>
        <v>-31.74014138443221</v>
      </c>
      <c r="AB205" s="4">
        <f t="shared" si="401"/>
        <v>135.55292139972491</v>
      </c>
      <c r="AC205" s="4">
        <f t="shared" si="376"/>
        <v>326.52283501938979</v>
      </c>
      <c r="AD205" s="4">
        <f t="shared" si="402"/>
        <v>147.78702006603964</v>
      </c>
      <c r="AE205" s="4">
        <f t="shared" si="377"/>
        <v>327.29471469035769</v>
      </c>
      <c r="AF205" s="4">
        <f t="shared" si="403"/>
        <v>137.97431826249405</v>
      </c>
      <c r="AG205" s="4">
        <f t="shared" si="378"/>
        <v>328.7859530445786</v>
      </c>
      <c r="AH205" s="4">
        <f t="shared" si="404"/>
        <v>139.76239050617303</v>
      </c>
      <c r="AI205" s="4">
        <f t="shared" si="372"/>
        <v>330.34096277329957</v>
      </c>
      <c r="AJ205" s="4">
        <f t="shared" si="405"/>
        <v>192.06304069237265</v>
      </c>
      <c r="AK205" s="4">
        <f t="shared" si="373"/>
        <v>330.76181772404834</v>
      </c>
      <c r="AL205" s="4">
        <f t="shared" si="406"/>
        <v>133.38348698395913</v>
      </c>
      <c r="AM205" s="4">
        <f t="shared" si="374"/>
        <v>335.61690008329344</v>
      </c>
      <c r="AN205" s="4">
        <f t="shared" si="407"/>
        <v>157.39914231024261</v>
      </c>
      <c r="BL205" s="198">
        <v>19</v>
      </c>
      <c r="BM205" s="4">
        <f t="shared" si="417"/>
        <v>4.4315348930871474</v>
      </c>
      <c r="BN205" s="4">
        <f t="shared" si="418"/>
        <v>-17.499735540026546</v>
      </c>
      <c r="BO205" s="4">
        <f t="shared" si="419"/>
        <v>3.6758466615438867</v>
      </c>
      <c r="BP205" s="4">
        <f t="shared" si="420"/>
        <v>-14.51559019947053</v>
      </c>
      <c r="BQ205" s="4">
        <f t="shared" si="421"/>
        <v>3.7649798167935513</v>
      </c>
      <c r="BR205" s="4">
        <f t="shared" si="422"/>
        <v>-14.867569069624624</v>
      </c>
      <c r="BS205" s="4">
        <f t="shared" si="423"/>
        <v>3.6775507017557993</v>
      </c>
      <c r="BT205" s="4">
        <f t="shared" si="424"/>
        <v>-14.522319302090157</v>
      </c>
      <c r="BU205" s="4">
        <f t="shared" si="425"/>
        <v>3.7646755130288869</v>
      </c>
      <c r="BV205" s="4">
        <f t="shared" si="426"/>
        <v>-14.866367401233438</v>
      </c>
      <c r="BW205" s="4">
        <f t="shared" si="427"/>
        <v>3.7515847192402543</v>
      </c>
      <c r="BX205" s="4">
        <f t="shared" si="428"/>
        <v>-14.814673025619371</v>
      </c>
      <c r="BY205" s="4">
        <f t="shared" si="429"/>
        <v>5.5747842522829627</v>
      </c>
      <c r="BZ205" s="4">
        <f t="shared" si="430"/>
        <v>-22.01432516301254</v>
      </c>
      <c r="CA205" s="4">
        <f t="shared" si="431"/>
        <v>3.8492074906546043</v>
      </c>
      <c r="CB205" s="4">
        <f t="shared" si="432"/>
        <v>-15.200176631853076</v>
      </c>
      <c r="CC205" s="4">
        <f t="shared" si="433"/>
        <v>4.0802295564440891</v>
      </c>
      <c r="CD205" s="4">
        <f t="shared" si="434"/>
        <v>-16.112462138514232</v>
      </c>
    </row>
    <row r="206" spans="1:82">
      <c r="A206">
        <v>92</v>
      </c>
      <c r="B206" s="5">
        <f t="shared" si="394"/>
        <v>127.5</v>
      </c>
      <c r="C206" s="5">
        <f t="shared" si="395"/>
        <v>-66.22</v>
      </c>
      <c r="D206" s="5">
        <f t="shared" ref="D206:S206" si="452">D423-D$433</f>
        <v>123.12</v>
      </c>
      <c r="E206" s="5">
        <f t="shared" si="452"/>
        <v>-73.789999999999992</v>
      </c>
      <c r="F206" s="5">
        <f t="shared" si="452"/>
        <v>124.28</v>
      </c>
      <c r="G206" s="5">
        <f t="shared" si="452"/>
        <v>-66.31</v>
      </c>
      <c r="H206" s="5">
        <f t="shared" si="452"/>
        <v>127.27000000000001</v>
      </c>
      <c r="I206" s="5">
        <f t="shared" si="452"/>
        <v>-73.52000000000001</v>
      </c>
      <c r="J206" s="5">
        <f t="shared" si="452"/>
        <v>124.1</v>
      </c>
      <c r="K206" s="5">
        <f t="shared" si="452"/>
        <v>-67.550000000000011</v>
      </c>
      <c r="L206" s="5">
        <f t="shared" si="452"/>
        <v>127.53</v>
      </c>
      <c r="M206" s="5">
        <f t="shared" si="452"/>
        <v>-64.430000000000007</v>
      </c>
      <c r="N206" s="5">
        <f t="shared" si="452"/>
        <v>177.9</v>
      </c>
      <c r="O206" s="5">
        <f t="shared" si="452"/>
        <v>-87.039999999999992</v>
      </c>
      <c r="P206" s="5">
        <f t="shared" si="452"/>
        <v>124.38999999999999</v>
      </c>
      <c r="Q206" s="5">
        <f t="shared" si="452"/>
        <v>-59.150000000000006</v>
      </c>
      <c r="R206" s="5">
        <f t="shared" si="452"/>
        <v>147.36000000000001</v>
      </c>
      <c r="S206" s="5">
        <f t="shared" si="452"/>
        <v>-55.97999999999999</v>
      </c>
      <c r="V206">
        <v>92</v>
      </c>
      <c r="W206" s="4">
        <f t="shared" si="382"/>
        <v>332.55387404557609</v>
      </c>
      <c r="X206" s="4">
        <f t="shared" si="398"/>
        <v>143.67093791021202</v>
      </c>
      <c r="Y206" s="4">
        <f t="shared" si="380"/>
        <v>329.06431050464386</v>
      </c>
      <c r="Z206" s="4">
        <f t="shared" si="399"/>
        <v>143.53918802891425</v>
      </c>
      <c r="AA206" s="4">
        <f t="shared" si="400"/>
        <v>-28.082296709756285</v>
      </c>
      <c r="AB206" s="4">
        <f t="shared" si="401"/>
        <v>140.86353147639031</v>
      </c>
      <c r="AC206" s="4">
        <f t="shared" si="376"/>
        <v>329.98628303945128</v>
      </c>
      <c r="AD206" s="4">
        <f t="shared" si="402"/>
        <v>146.97905735171935</v>
      </c>
      <c r="AE206" s="4">
        <f t="shared" si="377"/>
        <v>331.4397032551567</v>
      </c>
      <c r="AF206" s="4">
        <f t="shared" si="403"/>
        <v>141.29335617784724</v>
      </c>
      <c r="AG206" s="4">
        <f t="shared" si="378"/>
        <v>333.1964344826755</v>
      </c>
      <c r="AH206" s="4">
        <f t="shared" si="404"/>
        <v>142.88150965047927</v>
      </c>
      <c r="AI206" s="4">
        <f t="shared" si="372"/>
        <v>333.92917800108586</v>
      </c>
      <c r="AJ206" s="4">
        <f t="shared" si="405"/>
        <v>198.05143675318288</v>
      </c>
      <c r="AK206" s="4">
        <f t="shared" si="373"/>
        <v>334.56795247446155</v>
      </c>
      <c r="AL206" s="4">
        <f t="shared" si="406"/>
        <v>137.7374117660122</v>
      </c>
      <c r="AM206" s="4">
        <f t="shared" si="374"/>
        <v>339.19891707833557</v>
      </c>
      <c r="AN206" s="4">
        <f t="shared" si="407"/>
        <v>157.6347994574802</v>
      </c>
    </row>
    <row r="207" spans="1:82">
      <c r="A207">
        <v>93</v>
      </c>
      <c r="B207" s="5">
        <f t="shared" si="394"/>
        <v>132.5</v>
      </c>
      <c r="C207" s="5">
        <f t="shared" si="395"/>
        <v>-58.22</v>
      </c>
      <c r="D207" s="5">
        <f t="shared" ref="D207:S207" si="453">D424-D$433</f>
        <v>128.12</v>
      </c>
      <c r="E207" s="5">
        <f t="shared" si="453"/>
        <v>-65.789999999999992</v>
      </c>
      <c r="F207" s="5">
        <f t="shared" si="453"/>
        <v>131.28</v>
      </c>
      <c r="G207" s="5">
        <f t="shared" si="453"/>
        <v>-59.31</v>
      </c>
      <c r="H207" s="5">
        <f t="shared" si="453"/>
        <v>129.27000000000001</v>
      </c>
      <c r="I207" s="5">
        <f t="shared" si="453"/>
        <v>-65.52000000000001</v>
      </c>
      <c r="J207" s="5">
        <f t="shared" si="453"/>
        <v>131.1</v>
      </c>
      <c r="K207" s="5">
        <f t="shared" si="453"/>
        <v>-59.550000000000011</v>
      </c>
      <c r="L207" s="5">
        <f t="shared" si="453"/>
        <v>132.53</v>
      </c>
      <c r="M207" s="5">
        <f t="shared" si="453"/>
        <v>-56.430000000000007</v>
      </c>
      <c r="N207" s="5">
        <f t="shared" si="453"/>
        <v>188.9</v>
      </c>
      <c r="O207" s="5">
        <f t="shared" si="453"/>
        <v>-80.039999999999992</v>
      </c>
      <c r="P207" s="5">
        <f t="shared" si="453"/>
        <v>133.38999999999999</v>
      </c>
      <c r="Q207" s="5">
        <f t="shared" si="453"/>
        <v>-51.150000000000006</v>
      </c>
      <c r="R207" s="5">
        <f t="shared" si="453"/>
        <v>150.36000000000001</v>
      </c>
      <c r="S207" s="5">
        <f t="shared" si="453"/>
        <v>-46.97999999999999</v>
      </c>
      <c r="V207">
        <v>93</v>
      </c>
      <c r="W207" s="4">
        <f t="shared" si="382"/>
        <v>336.27949459602144</v>
      </c>
      <c r="X207" s="4">
        <f t="shared" si="398"/>
        <v>144.72670244291479</v>
      </c>
      <c r="Y207" s="4">
        <f t="shared" si="380"/>
        <v>332.81936714052847</v>
      </c>
      <c r="Z207" s="4">
        <f t="shared" si="399"/>
        <v>144.02450659523191</v>
      </c>
      <c r="AA207" s="4">
        <f t="shared" si="400"/>
        <v>-24.312617414148914</v>
      </c>
      <c r="AB207" s="4">
        <f t="shared" si="401"/>
        <v>144.05594225855455</v>
      </c>
      <c r="AC207" s="4">
        <f t="shared" si="376"/>
        <v>333.1220051665955</v>
      </c>
      <c r="AD207" s="4">
        <f t="shared" si="402"/>
        <v>144.92619949477734</v>
      </c>
      <c r="AE207" s="4">
        <f t="shared" si="377"/>
        <v>335.57086437077805</v>
      </c>
      <c r="AF207" s="4">
        <f t="shared" si="403"/>
        <v>143.99101534470822</v>
      </c>
      <c r="AG207" s="4">
        <f t="shared" si="378"/>
        <v>336.93616139026614</v>
      </c>
      <c r="AH207" s="4">
        <f t="shared" si="404"/>
        <v>144.04355521855186</v>
      </c>
      <c r="AI207" s="4">
        <f t="shared" si="372"/>
        <v>337.03683711419944</v>
      </c>
      <c r="AJ207" s="4">
        <f t="shared" si="405"/>
        <v>205.15752874315871</v>
      </c>
      <c r="AK207" s="4">
        <f t="shared" si="373"/>
        <v>339.02007786223493</v>
      </c>
      <c r="AL207" s="4">
        <f t="shared" si="406"/>
        <v>142.86082248118271</v>
      </c>
      <c r="AM207" s="4">
        <f t="shared" si="374"/>
        <v>342.64857906642544</v>
      </c>
      <c r="AN207" s="4">
        <f t="shared" si="407"/>
        <v>157.52856883752867</v>
      </c>
      <c r="BL207" s="153" t="s">
        <v>50</v>
      </c>
      <c r="BM207" s="4">
        <f>SUM(BM187:BM205)</f>
        <v>-3.8104580964511525</v>
      </c>
      <c r="BN207" s="4">
        <f>SUM(BN187:BN205)</f>
        <v>2.1201916303305985</v>
      </c>
      <c r="BO207" s="4">
        <f t="shared" ref="BO207:CD207" si="454">SUM(BO187:BO205)</f>
        <v>-6.094081654332367</v>
      </c>
      <c r="BP207" s="4">
        <f t="shared" si="454"/>
        <v>-0.3710286235811644</v>
      </c>
      <c r="BQ207" s="4">
        <f t="shared" si="454"/>
        <v>4.0136131821457601</v>
      </c>
      <c r="BR207" s="4">
        <f t="shared" si="454"/>
        <v>9.9151226598230835E-3</v>
      </c>
      <c r="BS207" s="4">
        <f t="shared" si="454"/>
        <v>-5.549647144346264</v>
      </c>
      <c r="BT207" s="4">
        <f t="shared" si="454"/>
        <v>-2.8091838382777077</v>
      </c>
      <c r="BU207" s="4">
        <f t="shared" si="454"/>
        <v>1.102823273355074</v>
      </c>
      <c r="BV207" s="4">
        <f t="shared" si="454"/>
        <v>-1.8317518898235949</v>
      </c>
      <c r="BW207" s="4">
        <f t="shared" si="454"/>
        <v>1.958181243459066</v>
      </c>
      <c r="BX207" s="4">
        <f t="shared" si="454"/>
        <v>-1.533588334580239</v>
      </c>
      <c r="BY207" s="4">
        <f t="shared" si="454"/>
        <v>10.520714980290993</v>
      </c>
      <c r="BZ207" s="4">
        <f t="shared" si="454"/>
        <v>-13.984407239495756</v>
      </c>
      <c r="CA207" s="4">
        <f t="shared" si="454"/>
        <v>10.108505002085181</v>
      </c>
      <c r="CB207" s="4">
        <f t="shared" si="454"/>
        <v>-4.2639196725558328</v>
      </c>
      <c r="CC207" s="4">
        <f t="shared" si="454"/>
        <v>-0.34360861637195317</v>
      </c>
      <c r="CD207" s="4">
        <f t="shared" si="454"/>
        <v>0.69838349513464948</v>
      </c>
    </row>
    <row r="208" spans="1:82">
      <c r="A208">
        <v>94</v>
      </c>
      <c r="B208" s="5">
        <f t="shared" si="394"/>
        <v>134.5</v>
      </c>
      <c r="C208" s="5">
        <f t="shared" si="395"/>
        <v>-50.22</v>
      </c>
      <c r="D208" s="5">
        <f t="shared" ref="D208:S208" si="455">D425-D$433</f>
        <v>130.12</v>
      </c>
      <c r="E208" s="5">
        <f t="shared" si="455"/>
        <v>-57.789999999999992</v>
      </c>
      <c r="F208" s="5">
        <f t="shared" si="455"/>
        <v>136.28</v>
      </c>
      <c r="G208" s="5">
        <f t="shared" si="455"/>
        <v>-52.31</v>
      </c>
      <c r="H208" s="5">
        <f t="shared" si="455"/>
        <v>131.27000000000001</v>
      </c>
      <c r="I208" s="5">
        <f t="shared" si="455"/>
        <v>-57.52000000000001</v>
      </c>
      <c r="J208" s="5">
        <f t="shared" si="455"/>
        <v>136.1</v>
      </c>
      <c r="K208" s="5">
        <f t="shared" si="455"/>
        <v>-51.550000000000011</v>
      </c>
      <c r="L208" s="5">
        <f t="shared" si="455"/>
        <v>136.53</v>
      </c>
      <c r="M208" s="5">
        <f t="shared" si="455"/>
        <v>-48.430000000000007</v>
      </c>
      <c r="N208" s="5">
        <f t="shared" si="455"/>
        <v>200.9</v>
      </c>
      <c r="O208" s="5">
        <f t="shared" si="455"/>
        <v>-69.039999999999992</v>
      </c>
      <c r="P208" s="5">
        <f t="shared" si="455"/>
        <v>141.38999999999999</v>
      </c>
      <c r="Q208" s="5">
        <f t="shared" si="455"/>
        <v>-44.150000000000006</v>
      </c>
      <c r="R208" s="5">
        <f t="shared" si="455"/>
        <v>152.36000000000001</v>
      </c>
      <c r="S208" s="5">
        <f t="shared" si="455"/>
        <v>-37.97999999999999</v>
      </c>
      <c r="V208">
        <v>94</v>
      </c>
      <c r="W208" s="4">
        <f t="shared" si="382"/>
        <v>339.52522798528793</v>
      </c>
      <c r="X208" s="4">
        <f t="shared" si="398"/>
        <v>143.56983805799879</v>
      </c>
      <c r="Y208" s="4">
        <f t="shared" si="380"/>
        <v>336.0526292918583</v>
      </c>
      <c r="Z208" s="4">
        <f t="shared" si="399"/>
        <v>142.3759056160838</v>
      </c>
      <c r="AA208" s="4">
        <f t="shared" si="400"/>
        <v>-20.998904104252038</v>
      </c>
      <c r="AB208" s="4">
        <f t="shared" si="401"/>
        <v>145.97456799045511</v>
      </c>
      <c r="AC208" s="4">
        <f t="shared" si="376"/>
        <v>336.33788784458642</v>
      </c>
      <c r="AD208" s="4">
        <f t="shared" si="402"/>
        <v>143.31909607585447</v>
      </c>
      <c r="AE208" s="4">
        <f t="shared" si="377"/>
        <v>339.25503536694401</v>
      </c>
      <c r="AF208" s="4">
        <f t="shared" si="403"/>
        <v>145.53560560907422</v>
      </c>
      <c r="AG208" s="4">
        <f t="shared" si="378"/>
        <v>340.46935700893141</v>
      </c>
      <c r="AH208" s="4">
        <f t="shared" si="404"/>
        <v>144.86512968965306</v>
      </c>
      <c r="AI208" s="4">
        <f t="shared" si="372"/>
        <v>341.03453406646616</v>
      </c>
      <c r="AJ208" s="4">
        <f t="shared" si="405"/>
        <v>212.43194580853418</v>
      </c>
      <c r="AK208" s="4">
        <f t="shared" si="373"/>
        <v>342.6586667874725</v>
      </c>
      <c r="AL208" s="4">
        <f t="shared" si="406"/>
        <v>148.12276867517699</v>
      </c>
      <c r="AM208" s="4">
        <f t="shared" si="374"/>
        <v>346.00269592088506</v>
      </c>
      <c r="AN208" s="4">
        <f t="shared" si="407"/>
        <v>157.02245062410663</v>
      </c>
    </row>
    <row r="209" spans="1:82">
      <c r="A209">
        <v>95</v>
      </c>
      <c r="B209" s="5">
        <f t="shared" si="394"/>
        <v>137.5</v>
      </c>
      <c r="C209" s="5">
        <f t="shared" si="395"/>
        <v>-42.22</v>
      </c>
      <c r="D209" s="5">
        <f t="shared" ref="D209:S209" si="456">D426-D$433</f>
        <v>133.12</v>
      </c>
      <c r="E209" s="5">
        <f t="shared" si="456"/>
        <v>-49.789999999999992</v>
      </c>
      <c r="F209" s="5">
        <f t="shared" si="456"/>
        <v>138.28</v>
      </c>
      <c r="G209" s="5">
        <f t="shared" si="456"/>
        <v>-44.31</v>
      </c>
      <c r="H209" s="5">
        <f t="shared" si="456"/>
        <v>132.27000000000001</v>
      </c>
      <c r="I209" s="5">
        <f t="shared" si="456"/>
        <v>-49.52000000000001</v>
      </c>
      <c r="J209" s="5">
        <f t="shared" si="456"/>
        <v>140.1</v>
      </c>
      <c r="K209" s="5">
        <f t="shared" si="456"/>
        <v>-43.550000000000011</v>
      </c>
      <c r="L209" s="5">
        <f t="shared" si="456"/>
        <v>140.53</v>
      </c>
      <c r="M209" s="5">
        <f t="shared" si="456"/>
        <v>-40.430000000000007</v>
      </c>
      <c r="N209" s="5">
        <f t="shared" si="456"/>
        <v>211.9</v>
      </c>
      <c r="O209" s="5">
        <f t="shared" si="456"/>
        <v>-55.039999999999992</v>
      </c>
      <c r="P209" s="5">
        <f t="shared" si="456"/>
        <v>146.38999999999999</v>
      </c>
      <c r="Q209" s="5">
        <f t="shared" si="456"/>
        <v>-35.150000000000006</v>
      </c>
      <c r="R209" s="5">
        <f t="shared" si="456"/>
        <v>156.36000000000001</v>
      </c>
      <c r="S209" s="5">
        <f t="shared" si="456"/>
        <v>-27.97999999999999</v>
      </c>
      <c r="V209">
        <v>95</v>
      </c>
      <c r="W209" s="4">
        <f t="shared" si="382"/>
        <v>342.93065778671701</v>
      </c>
      <c r="X209" s="4">
        <f t="shared" si="398"/>
        <v>143.8359426569034</v>
      </c>
      <c r="Y209" s="4">
        <f t="shared" si="380"/>
        <v>339.49302512877711</v>
      </c>
      <c r="Z209" s="4">
        <f t="shared" si="399"/>
        <v>142.12662839876276</v>
      </c>
      <c r="AA209" s="4">
        <f t="shared" si="400"/>
        <v>-17.767370582558598</v>
      </c>
      <c r="AB209" s="4">
        <f t="shared" si="401"/>
        <v>145.20583493785642</v>
      </c>
      <c r="AC209" s="4">
        <f t="shared" si="376"/>
        <v>339.47481716198115</v>
      </c>
      <c r="AD209" s="4">
        <f t="shared" si="402"/>
        <v>141.2359136338913</v>
      </c>
      <c r="AE209" s="4">
        <f t="shared" si="377"/>
        <v>342.73217465389882</v>
      </c>
      <c r="AF209" s="4">
        <f t="shared" si="403"/>
        <v>146.71268690880146</v>
      </c>
      <c r="AG209" s="4">
        <f t="shared" si="378"/>
        <v>343.94965407691342</v>
      </c>
      <c r="AH209" s="4">
        <f t="shared" si="404"/>
        <v>146.23018087932465</v>
      </c>
      <c r="AI209" s="4">
        <f t="shared" si="372"/>
        <v>345.4394612104046</v>
      </c>
      <c r="AJ209" s="4">
        <f t="shared" si="405"/>
        <v>218.93152262751016</v>
      </c>
      <c r="AK209" s="4">
        <f t="shared" si="373"/>
        <v>346.49819764307676</v>
      </c>
      <c r="AL209" s="4">
        <f t="shared" si="406"/>
        <v>150.55083726103948</v>
      </c>
      <c r="AM209" s="4">
        <f t="shared" si="374"/>
        <v>349.85453031666174</v>
      </c>
      <c r="AN209" s="4">
        <f t="shared" si="407"/>
        <v>158.84372823627629</v>
      </c>
    </row>
    <row r="210" spans="1:82">
      <c r="A210">
        <v>96</v>
      </c>
      <c r="B210" s="5">
        <f t="shared" si="394"/>
        <v>139.5</v>
      </c>
      <c r="C210" s="5">
        <f t="shared" si="395"/>
        <v>-34.22</v>
      </c>
      <c r="D210" s="5">
        <f t="shared" ref="D210:S210" si="457">D427-D$433</f>
        <v>135.12</v>
      </c>
      <c r="E210" s="5">
        <f t="shared" si="457"/>
        <v>-41.789999999999992</v>
      </c>
      <c r="F210" s="5">
        <f t="shared" si="457"/>
        <v>142.28</v>
      </c>
      <c r="G210" s="5">
        <f t="shared" si="457"/>
        <v>-36.31</v>
      </c>
      <c r="H210" s="5">
        <f t="shared" si="457"/>
        <v>133.27000000000001</v>
      </c>
      <c r="I210" s="5">
        <f t="shared" si="457"/>
        <v>-41.52000000000001</v>
      </c>
      <c r="J210" s="5">
        <f t="shared" si="457"/>
        <v>145.1</v>
      </c>
      <c r="K210" s="5">
        <f t="shared" si="457"/>
        <v>-35.550000000000011</v>
      </c>
      <c r="L210" s="5">
        <f t="shared" si="457"/>
        <v>143.53</v>
      </c>
      <c r="M210" s="5">
        <f t="shared" si="457"/>
        <v>-32.430000000000007</v>
      </c>
      <c r="N210" s="5">
        <f t="shared" si="457"/>
        <v>217.9</v>
      </c>
      <c r="O210" s="5">
        <f t="shared" si="457"/>
        <v>-45.039999999999992</v>
      </c>
      <c r="P210" s="5">
        <f t="shared" si="457"/>
        <v>149.38999999999999</v>
      </c>
      <c r="Q210" s="5">
        <f t="shared" si="457"/>
        <v>-27.150000000000006</v>
      </c>
      <c r="R210" s="5">
        <f t="shared" si="457"/>
        <v>158.36000000000001</v>
      </c>
      <c r="S210" s="5">
        <f t="shared" si="457"/>
        <v>-18.97999999999999</v>
      </c>
      <c r="V210">
        <v>96</v>
      </c>
      <c r="W210" s="4">
        <f t="shared" si="382"/>
        <v>346.21723321807383</v>
      </c>
      <c r="X210" s="4">
        <f t="shared" si="398"/>
        <v>143.6358534628454</v>
      </c>
      <c r="Y210" s="4">
        <f t="shared" si="380"/>
        <v>342.81417415990552</v>
      </c>
      <c r="Z210" s="4">
        <f t="shared" si="399"/>
        <v>141.43485602919813</v>
      </c>
      <c r="AA210" s="4">
        <f t="shared" si="400"/>
        <v>-14.31636529222966</v>
      </c>
      <c r="AB210" s="4">
        <f t="shared" si="401"/>
        <v>146.84009840639578</v>
      </c>
      <c r="AC210" s="4">
        <f t="shared" si="376"/>
        <v>342.69568236364955</v>
      </c>
      <c r="AD210" s="4">
        <f t="shared" si="402"/>
        <v>139.58797691778474</v>
      </c>
      <c r="AE210" s="4">
        <f t="shared" si="377"/>
        <v>346.23351305917765</v>
      </c>
      <c r="AF210" s="4">
        <f t="shared" si="403"/>
        <v>149.39147398697156</v>
      </c>
      <c r="AG210" s="4">
        <f t="shared" si="378"/>
        <v>347.26804806976531</v>
      </c>
      <c r="AH210" s="4">
        <f t="shared" si="404"/>
        <v>147.14810838063804</v>
      </c>
      <c r="AI210" s="4">
        <f t="shared" si="372"/>
        <v>348.32141290072587</v>
      </c>
      <c r="AJ210" s="4">
        <f t="shared" si="405"/>
        <v>222.50620575615415</v>
      </c>
      <c r="AK210" s="4">
        <f t="shared" si="373"/>
        <v>349.69954119334443</v>
      </c>
      <c r="AL210" s="4">
        <f t="shared" si="406"/>
        <v>151.83706596216879</v>
      </c>
      <c r="AM210" s="4">
        <f t="shared" si="374"/>
        <v>353.16550149981458</v>
      </c>
      <c r="AN210" s="4">
        <f t="shared" si="407"/>
        <v>159.49335409351704</v>
      </c>
      <c r="BM210" s="221" t="s">
        <v>26</v>
      </c>
      <c r="BN210" s="221"/>
      <c r="BO210" s="221" t="s">
        <v>28</v>
      </c>
      <c r="BP210" s="221"/>
      <c r="BQ210" s="221" t="s">
        <v>28</v>
      </c>
      <c r="BR210" s="221"/>
      <c r="BS210" s="221" t="s">
        <v>31</v>
      </c>
      <c r="BT210" s="221"/>
      <c r="BU210" s="221" t="s">
        <v>31</v>
      </c>
      <c r="BV210" s="221"/>
      <c r="BW210" s="221" t="s">
        <v>31</v>
      </c>
      <c r="BX210" s="221"/>
      <c r="BY210" s="221" t="s">
        <v>31</v>
      </c>
      <c r="BZ210" s="221"/>
      <c r="CA210" s="221" t="s">
        <v>385</v>
      </c>
      <c r="CB210" s="221"/>
      <c r="CC210" s="221" t="s">
        <v>387</v>
      </c>
      <c r="CD210" s="221"/>
    </row>
    <row r="211" spans="1:82" ht="13" thickBot="1">
      <c r="A211">
        <v>97</v>
      </c>
      <c r="B211" s="5">
        <f t="shared" ref="B211:C214" si="458">D428-B$325</f>
        <v>140.5</v>
      </c>
      <c r="C211" s="5">
        <f t="shared" si="458"/>
        <v>-25.22</v>
      </c>
      <c r="D211" s="5">
        <f t="shared" ref="D211:S211" si="459">D428-D$433</f>
        <v>136.12</v>
      </c>
      <c r="E211" s="5">
        <f t="shared" si="459"/>
        <v>-32.789999999999992</v>
      </c>
      <c r="F211" s="5">
        <f t="shared" si="459"/>
        <v>145.28</v>
      </c>
      <c r="G211" s="5">
        <f t="shared" si="459"/>
        <v>-28.310000000000002</v>
      </c>
      <c r="H211" s="5">
        <f t="shared" si="459"/>
        <v>134.27000000000001</v>
      </c>
      <c r="I211" s="5">
        <f t="shared" si="459"/>
        <v>-32.52000000000001</v>
      </c>
      <c r="J211" s="5">
        <f t="shared" si="459"/>
        <v>148.1</v>
      </c>
      <c r="K211" s="5">
        <f t="shared" si="459"/>
        <v>-28.550000000000011</v>
      </c>
      <c r="L211" s="5">
        <f t="shared" si="459"/>
        <v>144.53</v>
      </c>
      <c r="M211" s="5">
        <f t="shared" si="459"/>
        <v>-24.430000000000007</v>
      </c>
      <c r="N211" s="5">
        <f t="shared" si="459"/>
        <v>224.9</v>
      </c>
      <c r="O211" s="5">
        <f t="shared" si="459"/>
        <v>-33.039999999999992</v>
      </c>
      <c r="P211" s="5">
        <f t="shared" si="459"/>
        <v>151.38999999999999</v>
      </c>
      <c r="Q211" s="5">
        <f t="shared" si="459"/>
        <v>-18.150000000000006</v>
      </c>
      <c r="R211" s="5">
        <f t="shared" si="459"/>
        <v>160.36000000000001</v>
      </c>
      <c r="S211" s="5">
        <f t="shared" si="459"/>
        <v>-9.9799999999999898</v>
      </c>
      <c r="V211">
        <v>97</v>
      </c>
      <c r="W211" s="4">
        <f t="shared" si="382"/>
        <v>349.82367875562289</v>
      </c>
      <c r="X211" s="4">
        <f t="shared" si="398"/>
        <v>142.74557226057837</v>
      </c>
      <c r="Y211" s="4">
        <f t="shared" si="380"/>
        <v>346.45603929974493</v>
      </c>
      <c r="Z211" s="4">
        <f t="shared" si="399"/>
        <v>140.01370825744169</v>
      </c>
      <c r="AA211" s="4">
        <f t="shared" si="400"/>
        <v>-11.026762093959642</v>
      </c>
      <c r="AB211" s="4">
        <f t="shared" si="401"/>
        <v>148.01261601633828</v>
      </c>
      <c r="AC211" s="4">
        <f t="shared" si="376"/>
        <v>346.38521893752466</v>
      </c>
      <c r="AD211" s="4">
        <f t="shared" si="402"/>
        <v>138.15202966297673</v>
      </c>
      <c r="AE211" s="4">
        <f t="shared" si="377"/>
        <v>349.08864691052366</v>
      </c>
      <c r="AF211" s="4">
        <f t="shared" si="403"/>
        <v>150.82676320865605</v>
      </c>
      <c r="AG211" s="4">
        <f t="shared" si="378"/>
        <v>350.40594290673334</v>
      </c>
      <c r="AH211" s="4">
        <f t="shared" si="404"/>
        <v>146.58016850856734</v>
      </c>
      <c r="AI211" s="4">
        <f t="shared" si="372"/>
        <v>351.64247522523152</v>
      </c>
      <c r="AJ211" s="4">
        <f t="shared" si="405"/>
        <v>227.31399340999667</v>
      </c>
      <c r="AK211" s="4">
        <f t="shared" si="373"/>
        <v>353.16349461906822</v>
      </c>
      <c r="AL211" s="4">
        <f t="shared" si="406"/>
        <v>152.47411124515531</v>
      </c>
      <c r="AM211" s="4">
        <f t="shared" si="374"/>
        <v>356.43879181365668</v>
      </c>
      <c r="AN211" s="4">
        <f t="shared" si="407"/>
        <v>160.67025238045778</v>
      </c>
      <c r="BL211" s="199" t="s">
        <v>96</v>
      </c>
      <c r="BM211" s="220" t="s">
        <v>27</v>
      </c>
      <c r="BN211" s="220"/>
      <c r="BO211" s="220" t="s">
        <v>29</v>
      </c>
      <c r="BP211" s="220"/>
      <c r="BQ211" s="220" t="s">
        <v>30</v>
      </c>
      <c r="BR211" s="220"/>
      <c r="BS211" s="220" t="s">
        <v>32</v>
      </c>
      <c r="BT211" s="220"/>
      <c r="BU211" s="220" t="s">
        <v>382</v>
      </c>
      <c r="BV211" s="220"/>
      <c r="BW211" s="220" t="s">
        <v>383</v>
      </c>
      <c r="BX211" s="220"/>
      <c r="BY211" s="220" t="s">
        <v>384</v>
      </c>
      <c r="BZ211" s="220"/>
      <c r="CA211" s="220" t="s">
        <v>386</v>
      </c>
      <c r="CB211" s="220"/>
      <c r="CC211" s="220" t="s">
        <v>388</v>
      </c>
      <c r="CD211" s="220"/>
    </row>
    <row r="212" spans="1:82">
      <c r="A212">
        <v>98</v>
      </c>
      <c r="B212" s="5">
        <f t="shared" si="458"/>
        <v>140.5</v>
      </c>
      <c r="C212" s="5">
        <f t="shared" si="458"/>
        <v>-17.22</v>
      </c>
      <c r="D212" s="5">
        <f t="shared" ref="D212:S212" si="460">D429-D$433</f>
        <v>136.12</v>
      </c>
      <c r="E212" s="5">
        <f t="shared" si="460"/>
        <v>-24.789999999999992</v>
      </c>
      <c r="F212" s="5">
        <f t="shared" si="460"/>
        <v>147.28</v>
      </c>
      <c r="G212" s="5">
        <f t="shared" si="460"/>
        <v>-19.310000000000002</v>
      </c>
      <c r="H212" s="5">
        <f t="shared" si="460"/>
        <v>135.27000000000001</v>
      </c>
      <c r="I212" s="5">
        <f t="shared" si="460"/>
        <v>-24.52000000000001</v>
      </c>
      <c r="J212" s="5">
        <f t="shared" si="460"/>
        <v>150.1</v>
      </c>
      <c r="K212" s="5">
        <f t="shared" si="460"/>
        <v>-20.550000000000011</v>
      </c>
      <c r="L212" s="5">
        <f t="shared" si="460"/>
        <v>145.53</v>
      </c>
      <c r="M212" s="5">
        <f t="shared" si="460"/>
        <v>-16.430000000000007</v>
      </c>
      <c r="N212" s="5">
        <f t="shared" si="460"/>
        <v>229.9</v>
      </c>
      <c r="O212" s="5">
        <f t="shared" si="460"/>
        <v>-19.039999999999992</v>
      </c>
      <c r="P212" s="5">
        <f t="shared" si="460"/>
        <v>153.38999999999999</v>
      </c>
      <c r="Q212" s="5">
        <f t="shared" si="460"/>
        <v>-10.150000000000006</v>
      </c>
      <c r="R212" s="5">
        <f t="shared" si="460"/>
        <v>160.36000000000001</v>
      </c>
      <c r="S212" s="5">
        <f t="shared" si="460"/>
        <v>-0.97999999999998977</v>
      </c>
      <c r="V212">
        <v>98</v>
      </c>
      <c r="W212" s="4">
        <f t="shared" si="382"/>
        <v>353.01254707814053</v>
      </c>
      <c r="X212" s="4">
        <f t="shared" si="398"/>
        <v>141.55132779313658</v>
      </c>
      <c r="Y212" s="4">
        <f t="shared" si="380"/>
        <v>349.67848593794832</v>
      </c>
      <c r="Z212" s="4">
        <f t="shared" si="399"/>
        <v>138.35894803011476</v>
      </c>
      <c r="AA212" s="4">
        <f t="shared" si="400"/>
        <v>-7.4694901846252515</v>
      </c>
      <c r="AB212" s="4">
        <f t="shared" si="401"/>
        <v>148.54048101443593</v>
      </c>
      <c r="AC212" s="4">
        <f t="shared" si="376"/>
        <v>349.72572101924203</v>
      </c>
      <c r="AD212" s="4">
        <f t="shared" si="402"/>
        <v>137.4743732482531</v>
      </c>
      <c r="AE212" s="4">
        <f t="shared" si="377"/>
        <v>352.20417494705168</v>
      </c>
      <c r="AF212" s="4">
        <f t="shared" si="403"/>
        <v>151.50020627048664</v>
      </c>
      <c r="AG212" s="4">
        <f t="shared" si="378"/>
        <v>353.55871340796762</v>
      </c>
      <c r="AH212" s="4">
        <f t="shared" si="404"/>
        <v>146.45451785452028</v>
      </c>
      <c r="AI212" s="4">
        <f t="shared" si="372"/>
        <v>355.26564725313733</v>
      </c>
      <c r="AJ212" s="4">
        <f t="shared" si="405"/>
        <v>230.68708589775892</v>
      </c>
      <c r="AK212" s="4">
        <f t="shared" si="373"/>
        <v>356.21418876733094</v>
      </c>
      <c r="AL212" s="4">
        <f t="shared" si="406"/>
        <v>153.72545202405487</v>
      </c>
      <c r="AM212" s="4">
        <f t="shared" si="374"/>
        <v>359.64985554426386</v>
      </c>
      <c r="AN212" s="4">
        <f t="shared" si="407"/>
        <v>160.36299448438845</v>
      </c>
      <c r="BL212" s="8">
        <v>5</v>
      </c>
      <c r="BM212" s="197" t="s">
        <v>97</v>
      </c>
      <c r="BN212" s="197" t="s">
        <v>98</v>
      </c>
      <c r="BO212" s="197" t="s">
        <v>97</v>
      </c>
      <c r="BP212" s="197" t="s">
        <v>98</v>
      </c>
      <c r="BQ212" s="197" t="s">
        <v>97</v>
      </c>
      <c r="BR212" s="197" t="s">
        <v>98</v>
      </c>
      <c r="BS212" s="197" t="s">
        <v>97</v>
      </c>
      <c r="BT212" s="197" t="s">
        <v>98</v>
      </c>
      <c r="BU212" s="197" t="s">
        <v>97</v>
      </c>
      <c r="BV212" s="197" t="s">
        <v>98</v>
      </c>
      <c r="BW212" s="197" t="s">
        <v>97</v>
      </c>
      <c r="BX212" s="197" t="s">
        <v>98</v>
      </c>
      <c r="BY212" s="197" t="s">
        <v>97</v>
      </c>
      <c r="BZ212" s="197" t="s">
        <v>98</v>
      </c>
      <c r="CA212" s="197" t="s">
        <v>97</v>
      </c>
      <c r="CB212" s="197" t="s">
        <v>98</v>
      </c>
      <c r="CC212" s="197" t="s">
        <v>94</v>
      </c>
      <c r="CD212" s="197" t="s">
        <v>95</v>
      </c>
    </row>
    <row r="213" spans="1:82">
      <c r="A213">
        <v>99</v>
      </c>
      <c r="B213" s="5">
        <f t="shared" si="458"/>
        <v>140.5</v>
      </c>
      <c r="C213" s="5">
        <f t="shared" si="458"/>
        <v>-9.2199999999999989</v>
      </c>
      <c r="D213" s="5">
        <f t="shared" ref="D213:S213" si="461">D430-D$433</f>
        <v>136.12</v>
      </c>
      <c r="E213" s="5">
        <f t="shared" si="461"/>
        <v>-16.789999999999992</v>
      </c>
      <c r="F213" s="5">
        <f t="shared" si="461"/>
        <v>147.28</v>
      </c>
      <c r="G213" s="5">
        <f t="shared" si="461"/>
        <v>-11.310000000000002</v>
      </c>
      <c r="H213" s="5">
        <f t="shared" si="461"/>
        <v>135.27000000000001</v>
      </c>
      <c r="I213" s="5">
        <f t="shared" si="461"/>
        <v>-16.52000000000001</v>
      </c>
      <c r="J213" s="5">
        <f t="shared" si="461"/>
        <v>151.1</v>
      </c>
      <c r="K213" s="5">
        <f t="shared" si="461"/>
        <v>-12.550000000000011</v>
      </c>
      <c r="L213" s="5">
        <f t="shared" si="461"/>
        <v>145.53</v>
      </c>
      <c r="M213" s="5">
        <f t="shared" si="461"/>
        <v>-8.4300000000000068</v>
      </c>
      <c r="N213" s="5">
        <f t="shared" si="461"/>
        <v>232.9</v>
      </c>
      <c r="O213" s="5">
        <f t="shared" si="461"/>
        <v>-6.039999999999992</v>
      </c>
      <c r="P213" s="5">
        <f t="shared" si="461"/>
        <v>153.38999999999999</v>
      </c>
      <c r="Q213" s="5">
        <f t="shared" si="461"/>
        <v>-1.1500000000000057</v>
      </c>
      <c r="R213" s="5">
        <f t="shared" si="461"/>
        <v>160.36000000000001</v>
      </c>
      <c r="S213" s="5">
        <f t="shared" si="461"/>
        <v>9.0200000000000102</v>
      </c>
      <c r="V213">
        <v>99</v>
      </c>
      <c r="W213" s="4">
        <f t="shared" si="382"/>
        <v>356.24547516265807</v>
      </c>
      <c r="X213" s="4">
        <f t="shared" si="398"/>
        <v>140.80219600560213</v>
      </c>
      <c r="Y213" s="4">
        <f t="shared" si="380"/>
        <v>352.96825275535008</v>
      </c>
      <c r="Z213" s="4">
        <f t="shared" si="399"/>
        <v>137.15158949133618</v>
      </c>
      <c r="AA213" s="4">
        <f t="shared" si="400"/>
        <v>-4.3912680150864905</v>
      </c>
      <c r="AB213" s="4">
        <f t="shared" si="401"/>
        <v>147.7136232715182</v>
      </c>
      <c r="AC213" s="4">
        <f t="shared" si="376"/>
        <v>353.03716863522573</v>
      </c>
      <c r="AD213" s="4">
        <f t="shared" si="402"/>
        <v>136.27502815996775</v>
      </c>
      <c r="AE213" s="4">
        <f t="shared" si="377"/>
        <v>355.25204933435413</v>
      </c>
      <c r="AF213" s="4">
        <f t="shared" si="403"/>
        <v>151.62029052867561</v>
      </c>
      <c r="AG213" s="4">
        <f t="shared" si="378"/>
        <v>356.68477787470647</v>
      </c>
      <c r="AH213" s="4">
        <f t="shared" si="404"/>
        <v>145.77395446375186</v>
      </c>
      <c r="AI213" s="4">
        <f t="shared" si="372"/>
        <v>358.51443127795301</v>
      </c>
      <c r="AJ213" s="4">
        <f t="shared" si="405"/>
        <v>232.97830714467818</v>
      </c>
      <c r="AK213" s="4">
        <f t="shared" si="373"/>
        <v>359.57044845195855</v>
      </c>
      <c r="AL213" s="4">
        <f t="shared" si="406"/>
        <v>153.39431084626312</v>
      </c>
      <c r="AM213" s="4">
        <f>ATAN2(R213,S213)*(180/PI())</f>
        <v>3.2194058549021061</v>
      </c>
      <c r="AN213" s="4">
        <f t="shared" si="407"/>
        <v>160.61348013165025</v>
      </c>
      <c r="BL213" s="198">
        <v>1</v>
      </c>
      <c r="BM213" s="4">
        <f>2/$BL$231*COS($BL$212*(AR9*(PI()/180)))*AS9</f>
        <v>15.243056963600422</v>
      </c>
      <c r="BN213" s="4">
        <f>2/$BL$231*SIN($BL$212*(AR9*(PI()/180)))*AS9</f>
        <v>0</v>
      </c>
      <c r="BO213" s="4">
        <f>2/$BL$231*COS($BL$212*(AT9*(PI()/180)))*AU9</f>
        <v>15.413619045427367</v>
      </c>
      <c r="BP213" s="4">
        <f>2/$BL$231*SIN($BL$212*(AT9*(PI()/180)))*AU9</f>
        <v>0</v>
      </c>
      <c r="BQ213" s="4">
        <f>2/$BL$231*COS($BL$212*(AV9*(PI()/180)))*AW9</f>
        <v>16.18822406374305</v>
      </c>
      <c r="BR213" s="4">
        <f>2/$BL$231*SIN($BL$212*(AV9*(PI()/180)))*AW9</f>
        <v>0</v>
      </c>
      <c r="BS213" s="4">
        <f>2/$BL$231*COS($BL$212*(AX9*(PI()/180)))*AY9</f>
        <v>14.568161619229366</v>
      </c>
      <c r="BT213" s="4">
        <f>2/$BL$231*SIN($BL$212*(AX9*(PI()/180)))*AY9</f>
        <v>0</v>
      </c>
      <c r="BU213" s="4">
        <f>2/$BL$231*COS($BL$212*(AZ9*(PI()/180)))*BA9</f>
        <v>17.349952605170419</v>
      </c>
      <c r="BV213" s="4">
        <f>2/$BL$231*SIN($BL$212*(AZ9*(PI()/180)))*BA9</f>
        <v>0</v>
      </c>
      <c r="BW213" s="4">
        <f>2/$BL$231*COS($BL$212*(BB9*(PI()/180)))*BC9</f>
        <v>19.421602331401786</v>
      </c>
      <c r="BX213" s="4">
        <f>2/$BL$231*SIN($BL$212*(BB9*(PI()/180)))*BC9</f>
        <v>0</v>
      </c>
      <c r="BY213" s="4">
        <f>2/$BL$231*COS($BL$212*(BD9*(PI()/180)))*BE9</f>
        <v>14.532863512868211</v>
      </c>
      <c r="BZ213" s="4">
        <f>2/$BL$231*SIN($BL$212*(BD9*(PI()/180)))*BE9</f>
        <v>0</v>
      </c>
      <c r="CA213" s="4">
        <f>2/$BL$231*COS($BL$212*(BF9*(PI()/180)))*BG9</f>
        <v>17.892761284139155</v>
      </c>
      <c r="CB213" s="4">
        <f>2/$BL$231*SIN($BL$212*(BF9*(PI()/180)))*BG9</f>
        <v>0</v>
      </c>
      <c r="CC213" s="4">
        <f>2/$BL$231*COS($BL$212*(BH9*(PI()/180)))*BI9</f>
        <v>16.334156487068526</v>
      </c>
      <c r="CD213" s="4">
        <f>2/$BL$231*SIN($BL$212*(BH9*(PI()/180)))*BI9</f>
        <v>0</v>
      </c>
    </row>
    <row r="214" spans="1:82">
      <c r="A214">
        <v>100</v>
      </c>
      <c r="B214" s="5">
        <f t="shared" si="458"/>
        <v>140.5</v>
      </c>
      <c r="C214" s="5">
        <f t="shared" si="458"/>
        <v>-1.2199999999999989</v>
      </c>
      <c r="D214" s="5">
        <f t="shared" ref="D214:S214" si="462">D431-D$433</f>
        <v>136.12</v>
      </c>
      <c r="E214" s="5">
        <f t="shared" si="462"/>
        <v>-8.789999999999992</v>
      </c>
      <c r="F214" s="5">
        <f t="shared" si="462"/>
        <v>147.28</v>
      </c>
      <c r="G214" s="5">
        <f t="shared" si="462"/>
        <v>-3.3100000000000023</v>
      </c>
      <c r="H214" s="5">
        <f t="shared" si="462"/>
        <v>134.27000000000001</v>
      </c>
      <c r="I214" s="5">
        <f t="shared" si="462"/>
        <v>-8.5200000000000102</v>
      </c>
      <c r="J214" s="5">
        <f t="shared" si="462"/>
        <v>151.1</v>
      </c>
      <c r="K214" s="5">
        <f t="shared" si="462"/>
        <v>-4.5500000000000114</v>
      </c>
      <c r="L214" s="5">
        <f t="shared" si="462"/>
        <v>145.53</v>
      </c>
      <c r="M214" s="5">
        <f t="shared" si="462"/>
        <v>-0.43000000000000682</v>
      </c>
      <c r="N214" s="5">
        <f t="shared" si="462"/>
        <v>230.9</v>
      </c>
      <c r="O214" s="5">
        <f t="shared" si="462"/>
        <v>7.960000000000008</v>
      </c>
      <c r="P214" s="5">
        <f t="shared" si="462"/>
        <v>153.38999999999999</v>
      </c>
      <c r="Q214" s="5">
        <f t="shared" si="462"/>
        <v>6.8499999999999943</v>
      </c>
      <c r="R214" s="5">
        <f t="shared" si="462"/>
        <v>159.36000000000001</v>
      </c>
      <c r="S214" s="5">
        <f t="shared" si="462"/>
        <v>18.02000000000001</v>
      </c>
      <c r="V214">
        <v>100</v>
      </c>
      <c r="W214" s="4">
        <f t="shared" si="382"/>
        <v>359.5024975497397</v>
      </c>
      <c r="X214" s="4">
        <f t="shared" si="398"/>
        <v>140.50529669731316</v>
      </c>
      <c r="Y214" s="4">
        <f t="shared" si="380"/>
        <v>356.30523357202662</v>
      </c>
      <c r="Z214" s="4">
        <f t="shared" si="399"/>
        <v>136.40351351779762</v>
      </c>
      <c r="AA214" s="4">
        <f t="shared" si="400"/>
        <v>-1.2874600077603315</v>
      </c>
      <c r="AB214" s="4">
        <f t="shared" si="401"/>
        <v>147.31719010353137</v>
      </c>
      <c r="AC214" s="4">
        <f t="shared" si="376"/>
        <v>356.36920803304753</v>
      </c>
      <c r="AD214" s="4">
        <f t="shared" si="402"/>
        <v>134.54004348148547</v>
      </c>
      <c r="AE214" s="4">
        <f t="shared" si="377"/>
        <v>358.27520156731356</v>
      </c>
      <c r="AF214" s="4">
        <f t="shared" si="403"/>
        <v>151.16849043368794</v>
      </c>
      <c r="AG214" s="4">
        <f t="shared" si="378"/>
        <v>359.83070766512827</v>
      </c>
      <c r="AH214" s="4">
        <f t="shared" si="404"/>
        <v>145.53063526282017</v>
      </c>
      <c r="AI214" s="4">
        <f>ATAN2(N214,O214)*(180/PI())</f>
        <v>1.9744212250819269</v>
      </c>
      <c r="AJ214" s="4">
        <f t="shared" si="405"/>
        <v>231.03716497568092</v>
      </c>
      <c r="AK214" s="4">
        <f>ATAN2(P214,Q214)*(180/PI())</f>
        <v>2.5569821921559033</v>
      </c>
      <c r="AL214" s="4">
        <f t="shared" si="406"/>
        <v>153.54287544526446</v>
      </c>
      <c r="AM214" s="4">
        <f>ATAN2(R214,S214)*(180/PI())</f>
        <v>6.4514486111755813</v>
      </c>
      <c r="AN214" s="4">
        <f t="shared" si="407"/>
        <v>160.37559041200754</v>
      </c>
      <c r="BL214" s="198">
        <v>2</v>
      </c>
      <c r="BM214" s="4">
        <f t="shared" ref="BM214:BM231" si="463">2/$BL$231*COS($BL$212*(AR10*(PI()/180)))*AS10</f>
        <v>-1.2174966350796539</v>
      </c>
      <c r="BN214" s="4">
        <f t="shared" ref="BN214:BN231" si="464">2/$BL$231*SIN($BL$212*(AR10*(PI()/180)))*AS10</f>
        <v>14.692999319239474</v>
      </c>
      <c r="BO214" s="4">
        <f t="shared" ref="BO214:BO231" si="465">2/$BL$231*COS($BL$212*(AT10*(PI()/180)))*AU10</f>
        <v>-1.2236198776843779</v>
      </c>
      <c r="BP214" s="4">
        <f t="shared" ref="BP214:BP231" si="466">2/$BL$231*SIN($BL$212*(AT10*(PI()/180)))*AU10</f>
        <v>14.766895867969451</v>
      </c>
      <c r="BQ214" s="4">
        <f t="shared" ref="BQ214:BQ231" si="467">2/$BL$231*COS($BL$212*(AV10*(PI()/180)))*AW10</f>
        <v>-1.2720120381100775</v>
      </c>
      <c r="BR214" s="4">
        <f t="shared" ref="BR214:BR231" si="468">2/$BL$231*SIN($BL$212*(AV10*(PI()/180)))*AW10</f>
        <v>15.3509023939052</v>
      </c>
      <c r="BS214" s="4">
        <f t="shared" ref="BS214:BS231" si="469">2/$BL$231*COS($BL$212*(AX10*(PI()/180)))*AY10</f>
        <v>-1.2173150490418394</v>
      </c>
      <c r="BT214" s="4">
        <f t="shared" ref="BT214:BT231" si="470">2/$BL$231*SIN($BL$212*(AX10*(PI()/180)))*AY10</f>
        <v>14.690807901659239</v>
      </c>
      <c r="BU214" s="4">
        <f t="shared" ref="BU214:BU231" si="471">2/$BL$231*COS($BL$212*(AZ10*(PI()/180)))*BA10</f>
        <v>-1.3716315285583216</v>
      </c>
      <c r="BV214" s="4">
        <f t="shared" ref="BV214:BV231" si="472">2/$BL$231*SIN($BL$212*(AZ10*(PI()/180)))*BA10</f>
        <v>16.553130854473611</v>
      </c>
      <c r="BW214" s="4">
        <f t="shared" ref="BW214:BW231" si="473">2/$BL$231*COS($BL$212*(BB10*(PI()/180)))*BC10</f>
        <v>-1.3109953144099626</v>
      </c>
      <c r="BX214" s="4">
        <f t="shared" ref="BX214:BX231" si="474">2/$BL$231*SIN($BL$212*(BB10*(PI()/180)))*BC10</f>
        <v>15.821360574759607</v>
      </c>
      <c r="BY214" s="4">
        <f t="shared" ref="BY214:BY231" si="475">2/$BL$231*COS($BL$212*(BD10*(PI()/180)))*BE10</f>
        <v>-1.1384836315034863</v>
      </c>
      <c r="BZ214" s="4">
        <f t="shared" ref="BZ214:BZ231" si="476">2/$BL$231*SIN($BL$212*(BD10*(PI()/180)))*BE10</f>
        <v>13.739454172332566</v>
      </c>
      <c r="CA214" s="4">
        <f t="shared" ref="CA214:CA231" si="477">2/$BL$231*COS($BL$212*(BF10*(PI()/180)))*BG10</f>
        <v>-1.413053942286002</v>
      </c>
      <c r="CB214" s="4">
        <f t="shared" ref="CB214:CB231" si="478">2/$BL$231*SIN($BL$212*(BF10*(PI()/180)))*BG10</f>
        <v>17.053025046511561</v>
      </c>
      <c r="CC214" s="4">
        <f t="shared" ref="CC214:CC231" si="479">2/$BL$231*COS($BL$212*(BH10*(PI()/180)))*BI10</f>
        <v>-1.2989759835024119</v>
      </c>
      <c r="CD214" s="4">
        <f t="shared" ref="CD214:CD231" si="480">2/$BL$231*SIN($BL$212*(BH10*(PI()/180)))*BI10</f>
        <v>15.676308822045071</v>
      </c>
    </row>
    <row r="215" spans="1:82">
      <c r="BL215" s="198">
        <v>3</v>
      </c>
      <c r="BM215" s="4">
        <f t="shared" si="463"/>
        <v>-13.36006075840935</v>
      </c>
      <c r="BN215" s="4">
        <f t="shared" si="464"/>
        <v>-2.2293998345940795</v>
      </c>
      <c r="BO215" s="4">
        <f t="shared" si="465"/>
        <v>-13.004812297851165</v>
      </c>
      <c r="BP215" s="4">
        <f t="shared" si="466"/>
        <v>-2.1701193512542334</v>
      </c>
      <c r="BQ215" s="4">
        <f t="shared" si="467"/>
        <v>-13.260265702693777</v>
      </c>
      <c r="BR215" s="4">
        <f t="shared" si="468"/>
        <v>-2.2127469851251456</v>
      </c>
      <c r="BS215" s="4">
        <f t="shared" si="469"/>
        <v>-14.53979532085383</v>
      </c>
      <c r="BT215" s="4">
        <f t="shared" si="470"/>
        <v>-2.4262627146317439</v>
      </c>
      <c r="BU215" s="4">
        <f t="shared" si="471"/>
        <v>-14.929045572647606</v>
      </c>
      <c r="BV215" s="4">
        <f t="shared" si="472"/>
        <v>-2.4912170934071938</v>
      </c>
      <c r="BW215" s="4">
        <f t="shared" si="473"/>
        <v>-12.410719247769457</v>
      </c>
      <c r="BX215" s="4">
        <f t="shared" si="474"/>
        <v>-2.0709827551311975</v>
      </c>
      <c r="BY215" s="4">
        <f t="shared" si="475"/>
        <v>-12.091689488203027</v>
      </c>
      <c r="BZ215" s="4">
        <f t="shared" si="476"/>
        <v>-2.0177461040358571</v>
      </c>
      <c r="CA215" s="4">
        <f t="shared" si="477"/>
        <v>-14.82291168769386</v>
      </c>
      <c r="CB215" s="4">
        <f t="shared" si="478"/>
        <v>-2.4735064804212632</v>
      </c>
      <c r="CC215" s="4">
        <f t="shared" si="479"/>
        <v>-14.974668805673424</v>
      </c>
      <c r="CD215" s="4">
        <f t="shared" si="480"/>
        <v>-2.4988302644848321</v>
      </c>
    </row>
    <row r="216" spans="1:82">
      <c r="BL216" s="198">
        <v>4</v>
      </c>
      <c r="BM216" s="4">
        <f t="shared" si="463"/>
        <v>2.9546950965563954</v>
      </c>
      <c r="BN216" s="4">
        <f t="shared" si="464"/>
        <v>-11.667827070887846</v>
      </c>
      <c r="BO216" s="4">
        <f t="shared" si="465"/>
        <v>2.4200222411745074</v>
      </c>
      <c r="BP216" s="4">
        <f t="shared" si="466"/>
        <v>-9.5564517132868403</v>
      </c>
      <c r="BQ216" s="4">
        <f t="shared" si="467"/>
        <v>3.1654158587715409</v>
      </c>
      <c r="BR216" s="4">
        <f t="shared" si="468"/>
        <v>-12.499944542716825</v>
      </c>
      <c r="BS216" s="4">
        <f t="shared" si="469"/>
        <v>3.4220050746768864</v>
      </c>
      <c r="BT216" s="4">
        <f t="shared" si="470"/>
        <v>-13.513192441942538</v>
      </c>
      <c r="BU216" s="4">
        <f t="shared" si="471"/>
        <v>2.915145731061108</v>
      </c>
      <c r="BV216" s="4">
        <f t="shared" si="472"/>
        <v>-11.511650158454422</v>
      </c>
      <c r="BW216" s="4">
        <f t="shared" si="473"/>
        <v>2.3555192058259062</v>
      </c>
      <c r="BX216" s="4">
        <f t="shared" si="474"/>
        <v>-9.3017349870594916</v>
      </c>
      <c r="BY216" s="4">
        <f t="shared" si="475"/>
        <v>2.5142768002058693</v>
      </c>
      <c r="BZ216" s="4">
        <f t="shared" si="476"/>
        <v>-9.9286545496141638</v>
      </c>
      <c r="CA216" s="4">
        <f t="shared" si="477"/>
        <v>3.0339900877012655</v>
      </c>
      <c r="CB216" s="4">
        <f t="shared" si="478"/>
        <v>-11.980955909577231</v>
      </c>
      <c r="CC216" s="4">
        <f t="shared" si="479"/>
        <v>3.2947944799987741</v>
      </c>
      <c r="CD216" s="4">
        <f t="shared" si="480"/>
        <v>-13.010849163944448</v>
      </c>
    </row>
    <row r="217" spans="1:82">
      <c r="BL217" s="198">
        <v>5</v>
      </c>
      <c r="BM217" s="4">
        <f t="shared" si="463"/>
        <v>10.99414506871986</v>
      </c>
      <c r="BN217" s="4">
        <f t="shared" si="464"/>
        <v>3.7742947694143503</v>
      </c>
      <c r="BO217" s="4">
        <f t="shared" si="465"/>
        <v>11.24555533079878</v>
      </c>
      <c r="BP217" s="4">
        <f t="shared" si="466"/>
        <v>3.8606040214035136</v>
      </c>
      <c r="BQ217" s="4">
        <f t="shared" si="467"/>
        <v>14.621326938864765</v>
      </c>
      <c r="BR217" s="4">
        <f t="shared" si="468"/>
        <v>5.0195078782674365</v>
      </c>
      <c r="BS217" s="4">
        <f t="shared" si="469"/>
        <v>11.358918302512304</v>
      </c>
      <c r="BT217" s="4">
        <f t="shared" si="470"/>
        <v>3.8995215787496478</v>
      </c>
      <c r="BU217" s="4">
        <f t="shared" si="471"/>
        <v>9.7459537637106788</v>
      </c>
      <c r="BV217" s="4">
        <f t="shared" si="472"/>
        <v>3.3457901531592578</v>
      </c>
      <c r="BW217" s="4">
        <f t="shared" si="473"/>
        <v>12.125444495992777</v>
      </c>
      <c r="BX217" s="4">
        <f t="shared" si="474"/>
        <v>4.1626703533554856</v>
      </c>
      <c r="BY217" s="4">
        <f t="shared" si="475"/>
        <v>7.6342562860996095</v>
      </c>
      <c r="BZ217" s="4">
        <f t="shared" si="476"/>
        <v>2.62084349341312</v>
      </c>
      <c r="CA217" s="4">
        <f t="shared" si="477"/>
        <v>10.130994076221066</v>
      </c>
      <c r="CB217" s="4">
        <f t="shared" si="478"/>
        <v>3.4779746594067125</v>
      </c>
      <c r="CC217" s="4">
        <f t="shared" si="479"/>
        <v>11.725415699252144</v>
      </c>
      <c r="CD217" s="4">
        <f t="shared" si="480"/>
        <v>4.0253402939724241</v>
      </c>
    </row>
    <row r="218" spans="1:82">
      <c r="BL218" s="198">
        <v>6</v>
      </c>
      <c r="BM218" s="4">
        <f t="shared" si="463"/>
        <v>-5.2975315007861301</v>
      </c>
      <c r="BN218" s="4">
        <f t="shared" si="464"/>
        <v>12.077155346556626</v>
      </c>
      <c r="BO218" s="4">
        <f t="shared" si="465"/>
        <v>-5.5412253536190708</v>
      </c>
      <c r="BP218" s="4">
        <f t="shared" si="466"/>
        <v>12.63272137145475</v>
      </c>
      <c r="BQ218" s="4">
        <f t="shared" si="467"/>
        <v>-6.6109936762836981</v>
      </c>
      <c r="BR218" s="4">
        <f t="shared" si="468"/>
        <v>15.07154749560876</v>
      </c>
      <c r="BS218" s="4">
        <f t="shared" si="469"/>
        <v>-5.4220841133837467</v>
      </c>
      <c r="BT218" s="4">
        <f t="shared" si="470"/>
        <v>12.361106702190412</v>
      </c>
      <c r="BU218" s="4">
        <f t="shared" si="471"/>
        <v>-5.1789081144166715</v>
      </c>
      <c r="BV218" s="4">
        <f t="shared" si="472"/>
        <v>11.80672126519138</v>
      </c>
      <c r="BW218" s="4">
        <f t="shared" si="473"/>
        <v>-6.0175344519158882</v>
      </c>
      <c r="BX218" s="4">
        <f t="shared" si="474"/>
        <v>13.718596740436572</v>
      </c>
      <c r="BY218" s="4">
        <f t="shared" si="475"/>
        <v>-3.6404585705607198</v>
      </c>
      <c r="BZ218" s="4">
        <f t="shared" si="476"/>
        <v>8.2994095802622176</v>
      </c>
      <c r="CA218" s="4">
        <f t="shared" si="477"/>
        <v>-5.8306067767013685</v>
      </c>
      <c r="CB218" s="4">
        <f t="shared" si="478"/>
        <v>13.292444565258108</v>
      </c>
      <c r="CC218" s="4">
        <f t="shared" si="479"/>
        <v>-5.6947945156947544</v>
      </c>
      <c r="CD218" s="4">
        <f t="shared" si="480"/>
        <v>12.982823796811475</v>
      </c>
    </row>
    <row r="219" spans="1:82" s="195" customFormat="1">
      <c r="B219" s="196" t="s">
        <v>87</v>
      </c>
      <c r="T219"/>
      <c r="U219"/>
      <c r="BL219" s="198">
        <v>7</v>
      </c>
      <c r="BM219" s="4">
        <f t="shared" si="463"/>
        <v>-13.028732734016522</v>
      </c>
      <c r="BN219" s="4">
        <f t="shared" si="464"/>
        <v>-7.0507975602730895</v>
      </c>
      <c r="BO219" s="4">
        <f t="shared" si="465"/>
        <v>-12.986965811652052</v>
      </c>
      <c r="BP219" s="4">
        <f t="shared" si="466"/>
        <v>-7.0281944322237564</v>
      </c>
      <c r="BQ219" s="4">
        <f t="shared" si="467"/>
        <v>-13.740715335136986</v>
      </c>
      <c r="BR219" s="4">
        <f t="shared" si="468"/>
        <v>-7.4361032756808747</v>
      </c>
      <c r="BS219" s="4">
        <f t="shared" si="469"/>
        <v>-12.785519887761179</v>
      </c>
      <c r="BT219" s="4">
        <f t="shared" si="470"/>
        <v>-6.9191773499262323</v>
      </c>
      <c r="BU219" s="4">
        <f t="shared" si="471"/>
        <v>-13.116148673136225</v>
      </c>
      <c r="BV219" s="4">
        <f t="shared" si="472"/>
        <v>-7.0981047007952807</v>
      </c>
      <c r="BW219" s="4">
        <f t="shared" si="473"/>
        <v>-14.054233218998688</v>
      </c>
      <c r="BX219" s="4">
        <f t="shared" si="474"/>
        <v>-7.6057706697216299</v>
      </c>
      <c r="BY219" s="4">
        <f t="shared" si="475"/>
        <v>-10.040631995085365</v>
      </c>
      <c r="BZ219" s="4">
        <f t="shared" si="476"/>
        <v>-5.4337183070546553</v>
      </c>
      <c r="CA219" s="4">
        <f t="shared" si="477"/>
        <v>-14.435482944942487</v>
      </c>
      <c r="CB219" s="4">
        <f t="shared" si="478"/>
        <v>-7.8120927036767025</v>
      </c>
      <c r="CC219" s="4">
        <f t="shared" si="479"/>
        <v>-13.856653862593269</v>
      </c>
      <c r="CD219" s="4">
        <f t="shared" si="480"/>
        <v>-7.4988460691066789</v>
      </c>
    </row>
    <row r="220" spans="1:82" ht="15">
      <c r="B220" s="22"/>
      <c r="BL220" s="198">
        <v>8</v>
      </c>
      <c r="BM220" s="4">
        <f t="shared" si="463"/>
        <v>8.4415440606761791</v>
      </c>
      <c r="BN220" s="4">
        <f t="shared" si="464"/>
        <v>-12.920745060435813</v>
      </c>
      <c r="BO220" s="4">
        <f t="shared" si="465"/>
        <v>7.8993024002070928</v>
      </c>
      <c r="BP220" s="4">
        <f t="shared" si="466"/>
        <v>-12.090782413115667</v>
      </c>
      <c r="BQ220" s="4">
        <f t="shared" si="467"/>
        <v>7.2902640376842411</v>
      </c>
      <c r="BR220" s="4">
        <f t="shared" si="468"/>
        <v>-11.158579802121688</v>
      </c>
      <c r="BS220" s="4">
        <f t="shared" si="469"/>
        <v>8.1379370014781216</v>
      </c>
      <c r="BT220" s="4">
        <f t="shared" si="470"/>
        <v>-12.456039861688971</v>
      </c>
      <c r="BU220" s="4">
        <f t="shared" si="471"/>
        <v>9.0795724156807474</v>
      </c>
      <c r="BV220" s="4">
        <f t="shared" si="472"/>
        <v>-13.897320158200916</v>
      </c>
      <c r="BW220" s="4">
        <f t="shared" si="473"/>
        <v>8.3822306929865373</v>
      </c>
      <c r="BX220" s="4">
        <f t="shared" si="474"/>
        <v>-12.829959192698205</v>
      </c>
      <c r="BY220" s="4">
        <f t="shared" si="475"/>
        <v>7.1093876476438522</v>
      </c>
      <c r="BZ220" s="4">
        <f t="shared" si="476"/>
        <v>-10.881727877122481</v>
      </c>
      <c r="CA220" s="4">
        <f t="shared" si="477"/>
        <v>9.3694852301985421</v>
      </c>
      <c r="CB220" s="4">
        <f t="shared" si="478"/>
        <v>-14.341064755067688</v>
      </c>
      <c r="CC220" s="4">
        <f t="shared" si="479"/>
        <v>8.7312406506723157</v>
      </c>
      <c r="CD220" s="4">
        <f t="shared" si="480"/>
        <v>-13.364158701034386</v>
      </c>
    </row>
    <row r="221" spans="1:82">
      <c r="B221" s="221" t="s">
        <v>26</v>
      </c>
      <c r="C221" s="221"/>
      <c r="D221" s="221" t="s">
        <v>28</v>
      </c>
      <c r="E221" s="221"/>
      <c r="F221" s="221" t="s">
        <v>28</v>
      </c>
      <c r="G221" s="221"/>
      <c r="H221" s="221" t="s">
        <v>31</v>
      </c>
      <c r="I221" s="221"/>
      <c r="J221" s="221" t="s">
        <v>31</v>
      </c>
      <c r="K221" s="221"/>
      <c r="L221" s="221" t="s">
        <v>31</v>
      </c>
      <c r="M221" s="221"/>
      <c r="N221" s="221" t="s">
        <v>31</v>
      </c>
      <c r="O221" s="221"/>
      <c r="P221" s="221" t="s">
        <v>385</v>
      </c>
      <c r="Q221" s="221"/>
      <c r="R221" s="221" t="s">
        <v>387</v>
      </c>
      <c r="S221" s="221"/>
      <c r="BL221" s="198">
        <v>9</v>
      </c>
      <c r="BM221" s="4">
        <f t="shared" si="463"/>
        <v>11.985922889744643</v>
      </c>
      <c r="BN221" s="4">
        <f t="shared" si="464"/>
        <v>9.3290182477519252</v>
      </c>
      <c r="BO221" s="4">
        <f t="shared" si="465"/>
        <v>10.242979398460424</v>
      </c>
      <c r="BP221" s="4">
        <f t="shared" si="466"/>
        <v>7.9724308756686941</v>
      </c>
      <c r="BQ221" s="4">
        <f t="shared" si="467"/>
        <v>12.529317605313835</v>
      </c>
      <c r="BR221" s="4">
        <f t="shared" si="468"/>
        <v>9.7519593315473472</v>
      </c>
      <c r="BS221" s="4">
        <f t="shared" si="469"/>
        <v>12.097839067341654</v>
      </c>
      <c r="BT221" s="4">
        <f t="shared" si="470"/>
        <v>9.4161261052465282</v>
      </c>
      <c r="BU221" s="4">
        <f t="shared" si="471"/>
        <v>13.238656298972435</v>
      </c>
      <c r="BV221" s="4">
        <f t="shared" si="472"/>
        <v>10.304059797890208</v>
      </c>
      <c r="BW221" s="4">
        <f t="shared" si="473"/>
        <v>10.582421297721281</v>
      </c>
      <c r="BX221" s="4">
        <f t="shared" si="474"/>
        <v>8.2366291106636442</v>
      </c>
      <c r="BY221" s="4">
        <f t="shared" si="475"/>
        <v>10.972939176779668</v>
      </c>
      <c r="BZ221" s="4">
        <f t="shared" si="476"/>
        <v>8.540581376444214</v>
      </c>
      <c r="CA221" s="4">
        <f t="shared" si="477"/>
        <v>12.571269098557316</v>
      </c>
      <c r="CB221" s="4">
        <f t="shared" si="478"/>
        <v>9.7846114893819127</v>
      </c>
      <c r="CC221" s="4">
        <f t="shared" si="479"/>
        <v>11.368761500166896</v>
      </c>
      <c r="CD221" s="4">
        <f t="shared" si="480"/>
        <v>8.8486622569666871</v>
      </c>
    </row>
    <row r="222" spans="1:82" ht="13" thickBot="1">
      <c r="B222" s="220" t="s">
        <v>27</v>
      </c>
      <c r="C222" s="220"/>
      <c r="D222" s="220" t="s">
        <v>29</v>
      </c>
      <c r="E222" s="220"/>
      <c r="F222" s="220" t="s">
        <v>30</v>
      </c>
      <c r="G222" s="220"/>
      <c r="H222" s="220" t="s">
        <v>32</v>
      </c>
      <c r="I222" s="220"/>
      <c r="J222" s="220" t="s">
        <v>382</v>
      </c>
      <c r="K222" s="220"/>
      <c r="L222" s="220" t="s">
        <v>383</v>
      </c>
      <c r="M222" s="220"/>
      <c r="N222" s="220" t="s">
        <v>384</v>
      </c>
      <c r="O222" s="220"/>
      <c r="P222" s="220" t="s">
        <v>386</v>
      </c>
      <c r="Q222" s="220"/>
      <c r="R222" s="220" t="s">
        <v>388</v>
      </c>
      <c r="S222" s="220"/>
      <c r="BL222" s="198">
        <v>10</v>
      </c>
      <c r="BM222" s="4">
        <f t="shared" si="463"/>
        <v>-9.3464677263367317</v>
      </c>
      <c r="BN222" s="4">
        <f t="shared" si="464"/>
        <v>10.152970455250131</v>
      </c>
      <c r="BO222" s="4">
        <f t="shared" si="465"/>
        <v>-9.8215487857448522</v>
      </c>
      <c r="BP222" s="4">
        <f t="shared" si="466"/>
        <v>10.669046057418834</v>
      </c>
      <c r="BQ222" s="4">
        <f t="shared" si="467"/>
        <v>-11.379238159692393</v>
      </c>
      <c r="BR222" s="4">
        <f t="shared" si="468"/>
        <v>12.361147785602414</v>
      </c>
      <c r="BS222" s="4">
        <f t="shared" si="469"/>
        <v>-10.806138297531378</v>
      </c>
      <c r="BT222" s="4">
        <f t="shared" si="470"/>
        <v>11.738595379838181</v>
      </c>
      <c r="BU222" s="4">
        <f t="shared" si="471"/>
        <v>-10.872555880675229</v>
      </c>
      <c r="BV222" s="4">
        <f t="shared" si="472"/>
        <v>11.810744108011548</v>
      </c>
      <c r="BW222" s="4">
        <f t="shared" si="473"/>
        <v>-10.369834770845497</v>
      </c>
      <c r="BX222" s="4">
        <f t="shared" si="474"/>
        <v>11.264643407214249</v>
      </c>
      <c r="BY222" s="4">
        <f t="shared" si="475"/>
        <v>-9.1489613203730205</v>
      </c>
      <c r="BZ222" s="4">
        <f t="shared" si="476"/>
        <v>9.9384213054337049</v>
      </c>
      <c r="CA222" s="4">
        <f t="shared" si="477"/>
        <v>-8.9470835797884565</v>
      </c>
      <c r="CB222" s="4">
        <f t="shared" si="478"/>
        <v>9.7191236203893165</v>
      </c>
      <c r="CC222" s="4">
        <f t="shared" si="479"/>
        <v>-10.833825010297117</v>
      </c>
      <c r="CD222" s="4">
        <f t="shared" si="480"/>
        <v>11.768671167284751</v>
      </c>
    </row>
    <row r="223" spans="1:82">
      <c r="B223" s="194" t="s">
        <v>132</v>
      </c>
      <c r="C223" s="194" t="s">
        <v>133</v>
      </c>
      <c r="D223" s="194" t="s">
        <v>132</v>
      </c>
      <c r="E223" s="194" t="s">
        <v>133</v>
      </c>
      <c r="F223" s="194" t="s">
        <v>132</v>
      </c>
      <c r="G223" s="194" t="s">
        <v>133</v>
      </c>
      <c r="H223" s="194" t="s">
        <v>132</v>
      </c>
      <c r="I223" s="194" t="s">
        <v>133</v>
      </c>
      <c r="J223" s="194" t="s">
        <v>132</v>
      </c>
      <c r="K223" s="194" t="s">
        <v>133</v>
      </c>
      <c r="L223" s="194" t="s">
        <v>132</v>
      </c>
      <c r="M223" s="194" t="s">
        <v>133</v>
      </c>
      <c r="N223" s="194" t="s">
        <v>132</v>
      </c>
      <c r="O223" s="194" t="s">
        <v>133</v>
      </c>
      <c r="P223" s="194" t="s">
        <v>132</v>
      </c>
      <c r="Q223" s="194" t="s">
        <v>133</v>
      </c>
      <c r="R223" s="194" t="s">
        <v>132</v>
      </c>
      <c r="S223" s="194" t="s">
        <v>133</v>
      </c>
      <c r="BL223" s="198">
        <v>11</v>
      </c>
      <c r="BM223" s="4">
        <f t="shared" si="463"/>
        <v>-7.9430248524383167</v>
      </c>
      <c r="BN223" s="4">
        <f t="shared" si="464"/>
        <v>-8.6284250920660241</v>
      </c>
      <c r="BO223" s="4">
        <f t="shared" si="465"/>
        <v>-10.529466714020579</v>
      </c>
      <c r="BP223" s="4">
        <f t="shared" si="466"/>
        <v>-11.43804992293831</v>
      </c>
      <c r="BQ223" s="4">
        <f t="shared" si="467"/>
        <v>-10.465620128411599</v>
      </c>
      <c r="BR223" s="4">
        <f t="shared" si="468"/>
        <v>-11.368694042584725</v>
      </c>
      <c r="BS223" s="4">
        <f t="shared" si="469"/>
        <v>-10.447693510483788</v>
      </c>
      <c r="BT223" s="4">
        <f t="shared" si="470"/>
        <v>-11.349220544412711</v>
      </c>
      <c r="BU223" s="4">
        <f t="shared" si="471"/>
        <v>-9.7651473971764844</v>
      </c>
      <c r="BV223" s="4">
        <f t="shared" si="472"/>
        <v>-10.607777816993194</v>
      </c>
      <c r="BW223" s="4">
        <f t="shared" si="473"/>
        <v>-11.938305145719179</v>
      </c>
      <c r="BX223" s="4">
        <f t="shared" si="474"/>
        <v>-12.968456424310833</v>
      </c>
      <c r="BY223" s="4">
        <f t="shared" si="475"/>
        <v>-8.393667532151758</v>
      </c>
      <c r="BZ223" s="4">
        <f t="shared" si="476"/>
        <v>-9.1179535371396554</v>
      </c>
      <c r="CA223" s="4">
        <f t="shared" si="477"/>
        <v>-10.785423669835065</v>
      </c>
      <c r="CB223" s="4">
        <f t="shared" si="478"/>
        <v>-11.716093295717206</v>
      </c>
      <c r="CC223" s="4">
        <f t="shared" si="479"/>
        <v>-11.015509199714639</v>
      </c>
      <c r="CD223" s="4">
        <f t="shared" si="480"/>
        <v>-11.966032808209704</v>
      </c>
    </row>
    <row r="224" spans="1:82">
      <c r="A224">
        <v>1</v>
      </c>
      <c r="B224" s="5">
        <v>320</v>
      </c>
      <c r="C224" s="5">
        <v>213</v>
      </c>
      <c r="D224" s="5">
        <v>314</v>
      </c>
      <c r="E224" s="5">
        <v>180</v>
      </c>
      <c r="F224" s="5">
        <v>347</v>
      </c>
      <c r="G224" s="5">
        <v>202</v>
      </c>
      <c r="H224" s="5">
        <v>315</v>
      </c>
      <c r="I224" s="5">
        <v>165</v>
      </c>
      <c r="J224" s="5">
        <v>352</v>
      </c>
      <c r="K224" s="5">
        <v>165</v>
      </c>
      <c r="L224" s="5">
        <v>382</v>
      </c>
      <c r="M224" s="5">
        <v>170</v>
      </c>
      <c r="N224" s="5">
        <v>303</v>
      </c>
      <c r="O224" s="5">
        <v>147</v>
      </c>
      <c r="P224" s="5">
        <v>347</v>
      </c>
      <c r="Q224" s="5">
        <v>187</v>
      </c>
      <c r="R224" s="5">
        <v>346</v>
      </c>
      <c r="S224" s="5">
        <v>170</v>
      </c>
      <c r="BL224" s="198">
        <v>12</v>
      </c>
      <c r="BM224" s="4">
        <f t="shared" si="463"/>
        <v>10.696864209926115</v>
      </c>
      <c r="BN224" s="4">
        <f t="shared" si="464"/>
        <v>-8.3257036046448576</v>
      </c>
      <c r="BO224" s="4">
        <f t="shared" si="465"/>
        <v>11.621000180802763</v>
      </c>
      <c r="BP224" s="4">
        <f t="shared" si="466"/>
        <v>-9.0449875025155997</v>
      </c>
      <c r="BQ224" s="4">
        <f t="shared" si="467"/>
        <v>11.605818738752625</v>
      </c>
      <c r="BR224" s="4">
        <f t="shared" si="468"/>
        <v>-9.0331713118713104</v>
      </c>
      <c r="BS224" s="4">
        <f t="shared" si="469"/>
        <v>11.6824973416159</v>
      </c>
      <c r="BT224" s="4">
        <f t="shared" si="470"/>
        <v>-9.0928526640628728</v>
      </c>
      <c r="BU224" s="4">
        <f t="shared" si="471"/>
        <v>12.658167750993837</v>
      </c>
      <c r="BV224" s="4">
        <f t="shared" si="472"/>
        <v>-9.8522474254514822</v>
      </c>
      <c r="BW224" s="4">
        <f t="shared" si="473"/>
        <v>14.023523001567842</v>
      </c>
      <c r="BX224" s="4">
        <f t="shared" si="474"/>
        <v>-10.91494607322681</v>
      </c>
      <c r="BY224" s="4">
        <f t="shared" si="475"/>
        <v>10.495013243425772</v>
      </c>
      <c r="BZ224" s="4">
        <f t="shared" si="476"/>
        <v>-8.1685966912156402</v>
      </c>
      <c r="CA224" s="4">
        <f t="shared" si="477"/>
        <v>13.408100695983459</v>
      </c>
      <c r="CB224" s="4">
        <f t="shared" si="478"/>
        <v>-10.435943665845766</v>
      </c>
      <c r="CC224" s="4">
        <f t="shared" si="479"/>
        <v>11.893027988391898</v>
      </c>
      <c r="CD224" s="4">
        <f t="shared" si="480"/>
        <v>-9.2567152438200893</v>
      </c>
    </row>
    <row r="225" spans="1:82">
      <c r="A225">
        <v>2</v>
      </c>
      <c r="B225" s="5">
        <v>318</v>
      </c>
      <c r="C225" s="5">
        <v>221</v>
      </c>
      <c r="D225" s="5">
        <v>314</v>
      </c>
      <c r="E225" s="5">
        <v>190</v>
      </c>
      <c r="F225" s="5">
        <v>347</v>
      </c>
      <c r="G225" s="5">
        <v>211</v>
      </c>
      <c r="H225" s="5">
        <v>313</v>
      </c>
      <c r="I225" s="5">
        <v>173</v>
      </c>
      <c r="J225" s="5">
        <v>351</v>
      </c>
      <c r="K225" s="5">
        <v>174</v>
      </c>
      <c r="L225" s="5">
        <v>380</v>
      </c>
      <c r="M225" s="5">
        <v>179</v>
      </c>
      <c r="N225" s="5">
        <v>303</v>
      </c>
      <c r="O225" s="5">
        <v>154</v>
      </c>
      <c r="P225" s="5">
        <v>345</v>
      </c>
      <c r="Q225" s="5">
        <v>197</v>
      </c>
      <c r="R225" s="5">
        <v>345</v>
      </c>
      <c r="S225" s="5">
        <v>179</v>
      </c>
      <c r="BL225" s="198">
        <v>13</v>
      </c>
      <c r="BM225" s="4">
        <f t="shared" si="463"/>
        <v>8.1192114818205674</v>
      </c>
      <c r="BN225" s="4">
        <f t="shared" si="464"/>
        <v>12.42737832016285</v>
      </c>
      <c r="BO225" s="4">
        <f t="shared" si="465"/>
        <v>7.030383689298219</v>
      </c>
      <c r="BP225" s="4">
        <f t="shared" si="466"/>
        <v>10.760803316730509</v>
      </c>
      <c r="BQ225" s="4">
        <f t="shared" si="467"/>
        <v>7.7624755581741294</v>
      </c>
      <c r="BR225" s="4">
        <f t="shared" si="468"/>
        <v>11.881353340585283</v>
      </c>
      <c r="BS225" s="4">
        <f t="shared" si="469"/>
        <v>8.0366962403495492</v>
      </c>
      <c r="BT225" s="4">
        <f t="shared" si="470"/>
        <v>12.301079340854825</v>
      </c>
      <c r="BU225" s="4">
        <f t="shared" si="471"/>
        <v>8.8580214962086643</v>
      </c>
      <c r="BV225" s="4">
        <f t="shared" si="472"/>
        <v>13.558211231226165</v>
      </c>
      <c r="BW225" s="4">
        <f t="shared" si="473"/>
        <v>8.4631962709216797</v>
      </c>
      <c r="BX225" s="4">
        <f t="shared" si="474"/>
        <v>12.953886235384982</v>
      </c>
      <c r="BY225" s="4">
        <f t="shared" si="475"/>
        <v>6.9611513198614379</v>
      </c>
      <c r="BZ225" s="4">
        <f t="shared" si="476"/>
        <v>10.654835286593764</v>
      </c>
      <c r="CA225" s="4">
        <f t="shared" si="477"/>
        <v>8.0214707682660684</v>
      </c>
      <c r="CB225" s="4">
        <f t="shared" si="478"/>
        <v>12.277775020957732</v>
      </c>
      <c r="CC225" s="4">
        <f t="shared" si="479"/>
        <v>8.3477186077706751</v>
      </c>
      <c r="CD225" s="4">
        <f t="shared" si="480"/>
        <v>12.777134513777643</v>
      </c>
    </row>
    <row r="226" spans="1:82">
      <c r="A226">
        <v>3</v>
      </c>
      <c r="B226" s="5">
        <v>315</v>
      </c>
      <c r="C226" s="5">
        <v>229</v>
      </c>
      <c r="D226" s="5">
        <v>311</v>
      </c>
      <c r="E226" s="5">
        <v>198</v>
      </c>
      <c r="F226" s="5">
        <v>344</v>
      </c>
      <c r="G226" s="5">
        <v>220</v>
      </c>
      <c r="H226" s="5">
        <v>314</v>
      </c>
      <c r="I226" s="5">
        <v>181</v>
      </c>
      <c r="J226" s="5">
        <v>349</v>
      </c>
      <c r="K226" s="5">
        <v>183</v>
      </c>
      <c r="L226" s="5">
        <v>374</v>
      </c>
      <c r="M226" s="5">
        <v>188</v>
      </c>
      <c r="N226" s="5">
        <v>302</v>
      </c>
      <c r="O226" s="5">
        <v>162</v>
      </c>
      <c r="P226" s="5">
        <v>342</v>
      </c>
      <c r="Q226" s="5">
        <v>206</v>
      </c>
      <c r="R226" s="5">
        <v>344</v>
      </c>
      <c r="S226" s="5">
        <v>188</v>
      </c>
      <c r="BL226" s="198">
        <v>14</v>
      </c>
      <c r="BM226" s="4">
        <f t="shared" si="463"/>
        <v>-13.274783489855187</v>
      </c>
      <c r="BN226" s="4">
        <f t="shared" si="464"/>
        <v>7.1839535704859063</v>
      </c>
      <c r="BO226" s="4">
        <f t="shared" si="465"/>
        <v>-12.220907897382272</v>
      </c>
      <c r="BP226" s="4">
        <f t="shared" si="466"/>
        <v>6.6136246207761324</v>
      </c>
      <c r="BQ226" s="4">
        <f t="shared" si="467"/>
        <v>-11.380403719508514</v>
      </c>
      <c r="BR226" s="4">
        <f t="shared" si="468"/>
        <v>6.1587665061967911</v>
      </c>
      <c r="BS226" s="4">
        <f t="shared" si="469"/>
        <v>-12.365125823833329</v>
      </c>
      <c r="BT226" s="4">
        <f t="shared" si="470"/>
        <v>6.6916714596151934</v>
      </c>
      <c r="BU226" s="4">
        <f t="shared" si="471"/>
        <v>-12.827895490724906</v>
      </c>
      <c r="BV226" s="4">
        <f t="shared" si="472"/>
        <v>6.942109879444712</v>
      </c>
      <c r="BW226" s="4">
        <f t="shared" si="473"/>
        <v>-11.212782489859416</v>
      </c>
      <c r="BX226" s="4">
        <f t="shared" si="474"/>
        <v>6.0680544330283555</v>
      </c>
      <c r="BY226" s="4">
        <f t="shared" si="475"/>
        <v>-8.772329022484179</v>
      </c>
      <c r="BZ226" s="4">
        <f t="shared" si="476"/>
        <v>4.7473470622487595</v>
      </c>
      <c r="CA226" s="4">
        <f t="shared" si="477"/>
        <v>-12.07476022748207</v>
      </c>
      <c r="CB226" s="4">
        <f t="shared" si="478"/>
        <v>6.5345334570068614</v>
      </c>
      <c r="CC226" s="4">
        <f t="shared" si="479"/>
        <v>-12.882640890669839</v>
      </c>
      <c r="CD226" s="4">
        <f t="shared" si="480"/>
        <v>6.9717366083252719</v>
      </c>
    </row>
    <row r="227" spans="1:82">
      <c r="A227">
        <v>4</v>
      </c>
      <c r="B227" s="5">
        <v>311</v>
      </c>
      <c r="C227" s="5">
        <v>237</v>
      </c>
      <c r="D227" s="5">
        <v>307</v>
      </c>
      <c r="E227" s="5">
        <v>208</v>
      </c>
      <c r="F227" s="5">
        <v>339</v>
      </c>
      <c r="G227" s="5">
        <v>230</v>
      </c>
      <c r="H227" s="5">
        <v>311</v>
      </c>
      <c r="I227" s="5">
        <v>190</v>
      </c>
      <c r="J227" s="5">
        <v>347</v>
      </c>
      <c r="K227" s="5">
        <v>192</v>
      </c>
      <c r="L227" s="5">
        <v>367</v>
      </c>
      <c r="M227" s="5">
        <v>196</v>
      </c>
      <c r="N227" s="5">
        <v>301</v>
      </c>
      <c r="O227" s="5">
        <v>169</v>
      </c>
      <c r="P227" s="5">
        <v>336</v>
      </c>
      <c r="Q227" s="5">
        <v>216</v>
      </c>
      <c r="R227" s="5">
        <v>342</v>
      </c>
      <c r="S227" s="5">
        <v>196</v>
      </c>
      <c r="BL227" s="198">
        <v>15</v>
      </c>
      <c r="BM227" s="4">
        <f t="shared" si="463"/>
        <v>-5.4626787975841831</v>
      </c>
      <c r="BN227" s="4">
        <f t="shared" si="464"/>
        <v>-12.453653260383806</v>
      </c>
      <c r="BO227" s="4">
        <f t="shared" si="465"/>
        <v>-5.2091907463178115</v>
      </c>
      <c r="BP227" s="4">
        <f t="shared" si="466"/>
        <v>-11.875758712105061</v>
      </c>
      <c r="BQ227" s="4">
        <f t="shared" si="467"/>
        <v>-6.2706826519269852</v>
      </c>
      <c r="BR227" s="4">
        <f t="shared" si="468"/>
        <v>-14.295716505890571</v>
      </c>
      <c r="BS227" s="4">
        <f t="shared" si="469"/>
        <v>-5.1945438888496271</v>
      </c>
      <c r="BT227" s="4">
        <f t="shared" si="470"/>
        <v>-11.842367240443997</v>
      </c>
      <c r="BU227" s="4">
        <f t="shared" si="471"/>
        <v>-4.7056576816819309</v>
      </c>
      <c r="BV227" s="4">
        <f t="shared" si="472"/>
        <v>-10.727818951325624</v>
      </c>
      <c r="BW227" s="4">
        <f t="shared" si="473"/>
        <v>-4.4209860526435136</v>
      </c>
      <c r="BX227" s="4">
        <f t="shared" si="474"/>
        <v>-10.07883300642971</v>
      </c>
      <c r="BY227" s="4">
        <f t="shared" si="475"/>
        <v>-3.3180064433384473</v>
      </c>
      <c r="BZ227" s="4">
        <f t="shared" si="476"/>
        <v>-7.5642927750630831</v>
      </c>
      <c r="CA227" s="4">
        <f t="shared" si="477"/>
        <v>-5.5554235704251278</v>
      </c>
      <c r="CB227" s="4">
        <f t="shared" si="478"/>
        <v>-12.665090045425053</v>
      </c>
      <c r="CC227" s="4">
        <f t="shared" si="479"/>
        <v>-5.095686506850412</v>
      </c>
      <c r="CD227" s="4">
        <f t="shared" si="480"/>
        <v>-11.616995110163886</v>
      </c>
    </row>
    <row r="228" spans="1:82">
      <c r="A228">
        <v>5</v>
      </c>
      <c r="B228" s="5">
        <v>306</v>
      </c>
      <c r="C228" s="5">
        <v>245</v>
      </c>
      <c r="D228" s="5">
        <v>305</v>
      </c>
      <c r="E228" s="5">
        <v>215</v>
      </c>
      <c r="F228" s="5">
        <v>333</v>
      </c>
      <c r="G228" s="5">
        <v>239</v>
      </c>
      <c r="H228" s="5">
        <v>311</v>
      </c>
      <c r="I228" s="5">
        <v>198</v>
      </c>
      <c r="J228" s="5">
        <v>344</v>
      </c>
      <c r="K228" s="5">
        <v>201</v>
      </c>
      <c r="L228" s="5">
        <v>359</v>
      </c>
      <c r="M228" s="5">
        <v>205</v>
      </c>
      <c r="N228" s="5">
        <v>296</v>
      </c>
      <c r="O228" s="5">
        <v>177</v>
      </c>
      <c r="P228" s="5">
        <v>331</v>
      </c>
      <c r="Q228" s="5">
        <v>225</v>
      </c>
      <c r="R228" s="5">
        <v>339</v>
      </c>
      <c r="S228" s="5">
        <v>205</v>
      </c>
      <c r="BL228" s="198">
        <v>16</v>
      </c>
      <c r="BM228" s="4">
        <f t="shared" si="463"/>
        <v>10.900566805041498</v>
      </c>
      <c r="BN228" s="4">
        <f t="shared" si="464"/>
        <v>-3.7421693109162772</v>
      </c>
      <c r="BO228" s="4">
        <f t="shared" si="465"/>
        <v>8.8978291041887925</v>
      </c>
      <c r="BP228" s="4">
        <f t="shared" si="466"/>
        <v>-3.0546285897787504</v>
      </c>
      <c r="BQ228" s="4">
        <f t="shared" si="467"/>
        <v>15.38394804524507</v>
      </c>
      <c r="BR228" s="4">
        <f t="shared" si="468"/>
        <v>-5.2813160347791106</v>
      </c>
      <c r="BS228" s="4">
        <f t="shared" si="469"/>
        <v>9.0865383614609918</v>
      </c>
      <c r="BT228" s="4">
        <f t="shared" si="470"/>
        <v>-3.1194125596291276</v>
      </c>
      <c r="BU228" s="4">
        <f t="shared" si="471"/>
        <v>10.583639428124535</v>
      </c>
      <c r="BV228" s="4">
        <f t="shared" si="472"/>
        <v>-3.6333680049934207</v>
      </c>
      <c r="BW228" s="4">
        <f t="shared" si="473"/>
        <v>11.124407357253034</v>
      </c>
      <c r="BX228" s="4">
        <f t="shared" si="474"/>
        <v>-3.8190138695530957</v>
      </c>
      <c r="BY228" s="4">
        <f t="shared" si="475"/>
        <v>8.8019113033901331</v>
      </c>
      <c r="BZ228" s="4">
        <f t="shared" si="476"/>
        <v>-3.0216999671723266</v>
      </c>
      <c r="CA228" s="4">
        <f t="shared" si="477"/>
        <v>11.024966271149246</v>
      </c>
      <c r="CB228" s="4">
        <f t="shared" si="478"/>
        <v>-3.7848757015736409</v>
      </c>
      <c r="CC228" s="4">
        <f t="shared" si="479"/>
        <v>10.867508660939361</v>
      </c>
      <c r="CD228" s="4">
        <f t="shared" si="480"/>
        <v>-3.7308204357112147</v>
      </c>
    </row>
    <row r="229" spans="1:82">
      <c r="A229">
        <v>6</v>
      </c>
      <c r="B229" s="5">
        <v>300</v>
      </c>
      <c r="C229" s="5">
        <v>253</v>
      </c>
      <c r="D229" s="5">
        <v>298</v>
      </c>
      <c r="E229" s="5">
        <v>223</v>
      </c>
      <c r="F229" s="5">
        <v>326</v>
      </c>
      <c r="G229" s="5">
        <v>248</v>
      </c>
      <c r="H229" s="5">
        <v>307</v>
      </c>
      <c r="I229" s="5">
        <v>207</v>
      </c>
      <c r="J229" s="5">
        <v>339</v>
      </c>
      <c r="K229" s="5">
        <v>210</v>
      </c>
      <c r="L229" s="5">
        <v>352</v>
      </c>
      <c r="M229" s="5">
        <v>213</v>
      </c>
      <c r="N229" s="5">
        <v>293</v>
      </c>
      <c r="O229" s="5">
        <v>184</v>
      </c>
      <c r="P229" s="5">
        <v>323</v>
      </c>
      <c r="Q229" s="5">
        <v>235</v>
      </c>
      <c r="R229" s="5">
        <v>335</v>
      </c>
      <c r="S229" s="5">
        <v>214</v>
      </c>
      <c r="BL229" s="198">
        <v>17</v>
      </c>
      <c r="BM229" s="4">
        <f t="shared" si="463"/>
        <v>3.1251073623013208</v>
      </c>
      <c r="BN229" s="4">
        <f t="shared" si="464"/>
        <v>12.340769889855991</v>
      </c>
      <c r="BO229" s="4">
        <f t="shared" si="465"/>
        <v>2.8418286831720461</v>
      </c>
      <c r="BP229" s="4">
        <f t="shared" si="466"/>
        <v>11.222127683828747</v>
      </c>
      <c r="BQ229" s="4">
        <f t="shared" si="467"/>
        <v>3.3641129157162415</v>
      </c>
      <c r="BR229" s="4">
        <f t="shared" si="468"/>
        <v>13.284581476194326</v>
      </c>
      <c r="BS229" s="4">
        <f t="shared" si="469"/>
        <v>3.3307021781490085</v>
      </c>
      <c r="BT229" s="4">
        <f t="shared" si="470"/>
        <v>13.152645457246177</v>
      </c>
      <c r="BU229" s="4">
        <f t="shared" si="471"/>
        <v>3.5459226311188461</v>
      </c>
      <c r="BV229" s="4">
        <f t="shared" si="472"/>
        <v>14.00253180602604</v>
      </c>
      <c r="BW229" s="4">
        <f t="shared" si="473"/>
        <v>3.4404945361572992</v>
      </c>
      <c r="BX229" s="4">
        <f t="shared" si="474"/>
        <v>13.58620567414933</v>
      </c>
      <c r="BY229" s="4">
        <f t="shared" si="475"/>
        <v>2.8545406483556168</v>
      </c>
      <c r="BZ229" s="4">
        <f t="shared" si="476"/>
        <v>11.272326099112242</v>
      </c>
      <c r="CA229" s="4">
        <f t="shared" si="477"/>
        <v>2.8536971289077755</v>
      </c>
      <c r="CB229" s="4">
        <f t="shared" si="478"/>
        <v>11.268995116142184</v>
      </c>
      <c r="CC229" s="4">
        <f t="shared" si="479"/>
        <v>3.469600322866401</v>
      </c>
      <c r="CD229" s="4">
        <f t="shared" si="480"/>
        <v>13.701141826607065</v>
      </c>
    </row>
    <row r="230" spans="1:82">
      <c r="A230">
        <v>7</v>
      </c>
      <c r="B230" s="5">
        <v>293</v>
      </c>
      <c r="C230" s="5">
        <v>260</v>
      </c>
      <c r="D230" s="5">
        <v>293</v>
      </c>
      <c r="E230" s="5">
        <v>229</v>
      </c>
      <c r="F230" s="5">
        <v>319</v>
      </c>
      <c r="G230" s="5">
        <v>257</v>
      </c>
      <c r="H230" s="5">
        <v>302</v>
      </c>
      <c r="I230" s="5">
        <v>216</v>
      </c>
      <c r="J230" s="5">
        <v>334</v>
      </c>
      <c r="K230" s="5">
        <v>219</v>
      </c>
      <c r="L230" s="5">
        <v>344</v>
      </c>
      <c r="M230" s="5">
        <v>221</v>
      </c>
      <c r="N230" s="5">
        <v>288</v>
      </c>
      <c r="O230" s="5">
        <v>191</v>
      </c>
      <c r="P230" s="5">
        <v>314</v>
      </c>
      <c r="Q230" s="5">
        <v>243</v>
      </c>
      <c r="R230" s="5">
        <v>330</v>
      </c>
      <c r="S230" s="5">
        <v>223</v>
      </c>
      <c r="BL230" s="198">
        <v>18</v>
      </c>
      <c r="BM230" s="4">
        <f t="shared" si="463"/>
        <v>-14.400371556470311</v>
      </c>
      <c r="BN230" s="4">
        <f t="shared" si="464"/>
        <v>2.402997003280404</v>
      </c>
      <c r="BO230" s="4">
        <f t="shared" si="465"/>
        <v>-13.819368077814985</v>
      </c>
      <c r="BP230" s="4">
        <f t="shared" si="466"/>
        <v>2.3060446703055697</v>
      </c>
      <c r="BQ230" s="4">
        <f t="shared" si="467"/>
        <v>-12.878752409390012</v>
      </c>
      <c r="BR230" s="4">
        <f t="shared" si="468"/>
        <v>2.1490836763756449</v>
      </c>
      <c r="BS230" s="4">
        <f t="shared" si="469"/>
        <v>-14.457007134457768</v>
      </c>
      <c r="BT230" s="4">
        <f t="shared" si="470"/>
        <v>2.4124478097161424</v>
      </c>
      <c r="BU230" s="4">
        <f t="shared" si="471"/>
        <v>-15.829184710286013</v>
      </c>
      <c r="BV230" s="4">
        <f t="shared" si="472"/>
        <v>2.6414237489655914</v>
      </c>
      <c r="BW230" s="4">
        <f t="shared" si="473"/>
        <v>-15.856770874652717</v>
      </c>
      <c r="BX230" s="4">
        <f t="shared" si="474"/>
        <v>2.6460270656262237</v>
      </c>
      <c r="BY230" s="4">
        <f t="shared" si="475"/>
        <v>-12.961978396233659</v>
      </c>
      <c r="BZ230" s="4">
        <f t="shared" si="476"/>
        <v>2.1629716372658261</v>
      </c>
      <c r="CA230" s="4">
        <f t="shared" si="477"/>
        <v>-14.74336547171597</v>
      </c>
      <c r="CB230" s="4">
        <f t="shared" si="478"/>
        <v>2.4602325646856511</v>
      </c>
      <c r="CC230" s="4">
        <f t="shared" si="479"/>
        <v>-15.945928150807692</v>
      </c>
      <c r="CD230" s="4">
        <f t="shared" si="480"/>
        <v>2.6609047836476578</v>
      </c>
    </row>
    <row r="231" spans="1:82">
      <c r="A231">
        <v>8</v>
      </c>
      <c r="B231" s="5">
        <v>285</v>
      </c>
      <c r="C231" s="5">
        <v>266</v>
      </c>
      <c r="D231" s="5">
        <v>289</v>
      </c>
      <c r="E231" s="5">
        <v>236</v>
      </c>
      <c r="F231" s="5">
        <v>310</v>
      </c>
      <c r="G231" s="5">
        <v>265</v>
      </c>
      <c r="H231" s="5">
        <v>299</v>
      </c>
      <c r="I231" s="5">
        <v>223</v>
      </c>
      <c r="J231" s="5">
        <v>327</v>
      </c>
      <c r="K231" s="5">
        <v>228</v>
      </c>
      <c r="L231" s="5">
        <v>337</v>
      </c>
      <c r="M231" s="5">
        <v>228</v>
      </c>
      <c r="N231" s="5">
        <v>282</v>
      </c>
      <c r="O231" s="5">
        <v>199</v>
      </c>
      <c r="P231" s="5">
        <v>304</v>
      </c>
      <c r="Q231" s="5">
        <v>251</v>
      </c>
      <c r="R231" s="5">
        <v>325</v>
      </c>
      <c r="S231" s="5">
        <v>232</v>
      </c>
      <c r="BL231" s="198">
        <v>19</v>
      </c>
      <c r="BM231" s="4">
        <f t="shared" si="463"/>
        <v>-1.2405042318472808</v>
      </c>
      <c r="BN231" s="4">
        <f t="shared" si="464"/>
        <v>-14.970659720013073</v>
      </c>
      <c r="BO231" s="4">
        <f t="shared" si="465"/>
        <v>-1.2468184442528643</v>
      </c>
      <c r="BP231" s="4">
        <f t="shared" si="466"/>
        <v>-15.046860931501977</v>
      </c>
      <c r="BQ231" s="4">
        <f t="shared" si="467"/>
        <v>-1.253780027549436</v>
      </c>
      <c r="BR231" s="4">
        <f t="shared" si="468"/>
        <v>-15.130874747795295</v>
      </c>
      <c r="BS231" s="4">
        <f t="shared" si="469"/>
        <v>-1.2297007829075459</v>
      </c>
      <c r="BT231" s="4">
        <f t="shared" si="470"/>
        <v>-14.840281480481829</v>
      </c>
      <c r="BU231" s="4">
        <f t="shared" si="471"/>
        <v>-1.3685168346307401</v>
      </c>
      <c r="BV231" s="4">
        <f t="shared" si="472"/>
        <v>-16.51554208876609</v>
      </c>
      <c r="BW231" s="4">
        <f t="shared" si="473"/>
        <v>-1.4791337129606865</v>
      </c>
      <c r="BX231" s="4">
        <f t="shared" si="474"/>
        <v>-17.850489283828608</v>
      </c>
      <c r="BY231" s="4">
        <f t="shared" si="475"/>
        <v>-1.1749547723414486</v>
      </c>
      <c r="BZ231" s="4">
        <f t="shared" si="476"/>
        <v>-14.17959538673686</v>
      </c>
      <c r="CA231" s="4">
        <f t="shared" si="477"/>
        <v>-1.3987798813190975</v>
      </c>
      <c r="CB231" s="4">
        <f t="shared" si="478"/>
        <v>-16.880762748584072</v>
      </c>
      <c r="CC231" s="4">
        <f t="shared" si="479"/>
        <v>-1.3687929932554401</v>
      </c>
      <c r="CD231" s="4">
        <f t="shared" si="480"/>
        <v>-16.518874827738671</v>
      </c>
    </row>
    <row r="232" spans="1:82">
      <c r="A232">
        <v>9</v>
      </c>
      <c r="B232" s="5">
        <v>277</v>
      </c>
      <c r="C232" s="5">
        <v>272</v>
      </c>
      <c r="D232" s="5">
        <v>282</v>
      </c>
      <c r="E232" s="5">
        <v>242</v>
      </c>
      <c r="F232" s="5">
        <v>302</v>
      </c>
      <c r="G232" s="5">
        <v>270</v>
      </c>
      <c r="H232" s="5">
        <v>294</v>
      </c>
      <c r="I232" s="5">
        <v>231</v>
      </c>
      <c r="J232" s="5">
        <v>320</v>
      </c>
      <c r="K232" s="5">
        <v>237</v>
      </c>
      <c r="L232" s="5">
        <v>328</v>
      </c>
      <c r="M232" s="5">
        <v>234</v>
      </c>
      <c r="N232" s="5">
        <v>276</v>
      </c>
      <c r="O232" s="5">
        <v>206</v>
      </c>
      <c r="P232" s="5">
        <v>295</v>
      </c>
      <c r="Q232" s="5">
        <v>257</v>
      </c>
      <c r="R232" s="5">
        <v>321</v>
      </c>
      <c r="S232" s="5">
        <v>240</v>
      </c>
    </row>
    <row r="233" spans="1:82">
      <c r="A233">
        <v>10</v>
      </c>
      <c r="B233" s="5">
        <v>269</v>
      </c>
      <c r="C233" s="5">
        <v>277</v>
      </c>
      <c r="D233" s="5">
        <v>274</v>
      </c>
      <c r="E233" s="5">
        <v>245</v>
      </c>
      <c r="F233" s="5">
        <v>293</v>
      </c>
      <c r="G233" s="5">
        <v>274</v>
      </c>
      <c r="H233" s="5">
        <v>289</v>
      </c>
      <c r="I233" s="5">
        <v>239</v>
      </c>
      <c r="J233" s="5">
        <v>312</v>
      </c>
      <c r="K233" s="5">
        <v>243</v>
      </c>
      <c r="L233" s="5">
        <v>318</v>
      </c>
      <c r="M233" s="5">
        <v>240</v>
      </c>
      <c r="N233" s="5">
        <v>269</v>
      </c>
      <c r="O233" s="5">
        <v>211</v>
      </c>
      <c r="P233" s="5">
        <v>285</v>
      </c>
      <c r="Q233" s="5">
        <v>261</v>
      </c>
      <c r="R233" s="5">
        <v>314</v>
      </c>
      <c r="S233" s="5">
        <v>249</v>
      </c>
      <c r="BL233" s="153" t="s">
        <v>50</v>
      </c>
      <c r="BM233" s="4">
        <f>SUM(BM213:BM231)</f>
        <v>-2.1105383444366606</v>
      </c>
      <c r="BN233" s="4">
        <f>SUM(BN213:BN231)</f>
        <v>2.3921564077827906</v>
      </c>
      <c r="BO233" s="4">
        <f t="shared" ref="BO233:CD233" si="481">SUM(BO213:BO231)</f>
        <v>-7.9914039328100381</v>
      </c>
      <c r="BP233" s="4">
        <f t="shared" si="481"/>
        <v>-0.50153508316399709</v>
      </c>
      <c r="BQ233" s="4">
        <f t="shared" si="481"/>
        <v>3.39843991356202</v>
      </c>
      <c r="BR233" s="4">
        <f t="shared" si="481"/>
        <v>2.6117026357176609</v>
      </c>
      <c r="BS233" s="4">
        <f t="shared" si="481"/>
        <v>-6.7436286222902506</v>
      </c>
      <c r="BT233" s="4">
        <f t="shared" si="481"/>
        <v>1.1051948778963254</v>
      </c>
      <c r="BU233" s="4">
        <f t="shared" si="481"/>
        <v>-1.9896597628928587</v>
      </c>
      <c r="BV233" s="4">
        <f t="shared" si="481"/>
        <v>4.629676446000893</v>
      </c>
      <c r="BW233" s="4">
        <f t="shared" si="481"/>
        <v>0.84754391005313545</v>
      </c>
      <c r="BX233" s="4">
        <f t="shared" si="481"/>
        <v>1.0178873326588729</v>
      </c>
      <c r="BY233" s="4">
        <f t="shared" si="481"/>
        <v>1.1951787663550584</v>
      </c>
      <c r="BZ233" s="4">
        <f t="shared" si="481"/>
        <v>1.6622048179516913</v>
      </c>
      <c r="CA233" s="4">
        <f t="shared" si="481"/>
        <v>-1.7001571110656095</v>
      </c>
      <c r="CB233" s="4">
        <f t="shared" si="481"/>
        <v>-6.2216697661485831</v>
      </c>
      <c r="CC233" s="4">
        <f t="shared" si="481"/>
        <v>-6.9352515219320079</v>
      </c>
      <c r="CD233" s="4">
        <f t="shared" si="481"/>
        <v>-4.9398554775866188E-2</v>
      </c>
    </row>
    <row r="234" spans="1:82">
      <c r="A234">
        <v>11</v>
      </c>
      <c r="B234" s="5">
        <v>261</v>
      </c>
      <c r="C234" s="5">
        <v>281</v>
      </c>
      <c r="D234" s="5">
        <v>265</v>
      </c>
      <c r="E234" s="5">
        <v>249</v>
      </c>
      <c r="F234" s="5">
        <v>284</v>
      </c>
      <c r="G234" s="5">
        <v>274</v>
      </c>
      <c r="H234" s="5">
        <v>283</v>
      </c>
      <c r="I234" s="5">
        <v>245</v>
      </c>
      <c r="J234" s="5">
        <v>304</v>
      </c>
      <c r="K234" s="5">
        <v>250</v>
      </c>
      <c r="L234" s="5">
        <v>309</v>
      </c>
      <c r="M234" s="5">
        <v>244</v>
      </c>
      <c r="N234" s="5">
        <v>262</v>
      </c>
      <c r="O234" s="5">
        <v>216</v>
      </c>
      <c r="P234" s="5">
        <v>276</v>
      </c>
      <c r="Q234" s="5">
        <v>263</v>
      </c>
      <c r="R234" s="5">
        <v>308</v>
      </c>
      <c r="S234" s="5">
        <v>257</v>
      </c>
    </row>
    <row r="235" spans="1:82">
      <c r="A235">
        <v>12</v>
      </c>
      <c r="B235" s="5">
        <v>253</v>
      </c>
      <c r="C235" s="5">
        <v>284</v>
      </c>
      <c r="D235" s="5">
        <v>258</v>
      </c>
      <c r="E235" s="5">
        <v>254</v>
      </c>
      <c r="F235" s="5">
        <v>274</v>
      </c>
      <c r="G235" s="5">
        <v>275</v>
      </c>
      <c r="H235" s="5">
        <v>277</v>
      </c>
      <c r="I235" s="5">
        <v>253</v>
      </c>
      <c r="J235" s="5">
        <v>295</v>
      </c>
      <c r="K235" s="5">
        <v>255</v>
      </c>
      <c r="L235" s="5">
        <v>300</v>
      </c>
      <c r="M235" s="5">
        <v>248</v>
      </c>
      <c r="N235" s="5">
        <v>255</v>
      </c>
      <c r="O235" s="5">
        <v>220</v>
      </c>
      <c r="P235" s="5">
        <v>266</v>
      </c>
      <c r="Q235" s="5">
        <v>267</v>
      </c>
      <c r="R235" s="5">
        <v>299</v>
      </c>
      <c r="S235" s="5">
        <v>263</v>
      </c>
      <c r="BM235" s="221" t="s">
        <v>387</v>
      </c>
      <c r="BN235" s="221"/>
      <c r="BO235" s="221" t="s">
        <v>387</v>
      </c>
      <c r="BP235" s="221"/>
      <c r="BQ235" s="221" t="s">
        <v>387</v>
      </c>
      <c r="BR235" s="221"/>
      <c r="BS235" s="221" t="s">
        <v>387</v>
      </c>
      <c r="BT235" s="221"/>
      <c r="BU235" s="221" t="s">
        <v>387</v>
      </c>
      <c r="BV235" s="221"/>
      <c r="BW235" s="221" t="s">
        <v>387</v>
      </c>
      <c r="BX235" s="221"/>
      <c r="BY235" s="221" t="s">
        <v>313</v>
      </c>
      <c r="BZ235" s="221"/>
      <c r="CA235" s="221" t="s">
        <v>315</v>
      </c>
      <c r="CB235" s="221"/>
      <c r="CC235" s="221" t="s">
        <v>85</v>
      </c>
      <c r="CD235" s="221"/>
    </row>
    <row r="236" spans="1:82" ht="13" thickBot="1">
      <c r="A236">
        <v>13</v>
      </c>
      <c r="B236" s="5">
        <v>245</v>
      </c>
      <c r="C236" s="5">
        <v>286</v>
      </c>
      <c r="D236" s="5">
        <v>249</v>
      </c>
      <c r="E236" s="5">
        <v>255</v>
      </c>
      <c r="F236" s="5">
        <v>265</v>
      </c>
      <c r="G236" s="5">
        <v>272</v>
      </c>
      <c r="H236" s="5">
        <v>269</v>
      </c>
      <c r="I236" s="5">
        <v>259</v>
      </c>
      <c r="J236" s="5">
        <v>286</v>
      </c>
      <c r="K236" s="5">
        <v>259</v>
      </c>
      <c r="L236" s="5">
        <v>291</v>
      </c>
      <c r="M236" s="5">
        <v>251</v>
      </c>
      <c r="N236" s="5">
        <v>247</v>
      </c>
      <c r="O236" s="5">
        <v>223</v>
      </c>
      <c r="P236" s="5">
        <v>257</v>
      </c>
      <c r="Q236" s="5">
        <v>267</v>
      </c>
      <c r="R236" s="5">
        <v>290</v>
      </c>
      <c r="S236" s="5">
        <v>268</v>
      </c>
      <c r="BL236" s="199" t="s">
        <v>96</v>
      </c>
      <c r="BM236" s="220" t="s">
        <v>389</v>
      </c>
      <c r="BN236" s="220"/>
      <c r="BO236" s="220" t="s">
        <v>390</v>
      </c>
      <c r="BP236" s="220"/>
      <c r="BQ236" s="220" t="s">
        <v>391</v>
      </c>
      <c r="BR236" s="220"/>
      <c r="BS236" s="220" t="s">
        <v>392</v>
      </c>
      <c r="BT236" s="220"/>
      <c r="BU236" s="220" t="s">
        <v>311</v>
      </c>
      <c r="BV236" s="220"/>
      <c r="BW236" s="220" t="s">
        <v>312</v>
      </c>
      <c r="BX236" s="220"/>
      <c r="BY236" s="220" t="s">
        <v>314</v>
      </c>
      <c r="BZ236" s="220"/>
      <c r="CA236" s="220" t="s">
        <v>84</v>
      </c>
      <c r="CB236" s="220"/>
      <c r="CC236" s="220" t="s">
        <v>86</v>
      </c>
      <c r="CD236" s="220"/>
    </row>
    <row r="237" spans="1:82">
      <c r="A237">
        <v>14</v>
      </c>
      <c r="B237" s="5">
        <v>237</v>
      </c>
      <c r="C237" s="5">
        <v>287</v>
      </c>
      <c r="D237" s="5">
        <v>241</v>
      </c>
      <c r="E237" s="5">
        <v>254</v>
      </c>
      <c r="F237" s="5">
        <v>256</v>
      </c>
      <c r="G237" s="5">
        <v>273</v>
      </c>
      <c r="H237" s="5">
        <v>260</v>
      </c>
      <c r="I237" s="5">
        <v>264</v>
      </c>
      <c r="J237" s="5">
        <v>277</v>
      </c>
      <c r="K237" s="5">
        <v>260</v>
      </c>
      <c r="L237" s="5">
        <v>281</v>
      </c>
      <c r="M237" s="5">
        <v>253</v>
      </c>
      <c r="N237" s="5">
        <v>240</v>
      </c>
      <c r="O237" s="5">
        <v>226</v>
      </c>
      <c r="P237" s="5">
        <v>247</v>
      </c>
      <c r="Q237" s="5">
        <v>268</v>
      </c>
      <c r="R237" s="5">
        <v>282</v>
      </c>
      <c r="S237" s="5">
        <v>271</v>
      </c>
      <c r="BL237" s="200">
        <v>5</v>
      </c>
      <c r="BM237" s="197" t="s">
        <v>94</v>
      </c>
      <c r="BN237" s="197" t="s">
        <v>95</v>
      </c>
      <c r="BO237" s="197" t="s">
        <v>94</v>
      </c>
      <c r="BP237" s="197" t="s">
        <v>95</v>
      </c>
      <c r="BQ237" s="197" t="s">
        <v>94</v>
      </c>
      <c r="BR237" s="197" t="s">
        <v>95</v>
      </c>
      <c r="BS237" s="197" t="s">
        <v>94</v>
      </c>
      <c r="BT237" s="197" t="s">
        <v>95</v>
      </c>
      <c r="BU237" s="197" t="s">
        <v>94</v>
      </c>
      <c r="BV237" s="197" t="s">
        <v>95</v>
      </c>
      <c r="BW237" s="197" t="s">
        <v>94</v>
      </c>
      <c r="BX237" s="197" t="s">
        <v>95</v>
      </c>
      <c r="BY237" s="197" t="s">
        <v>94</v>
      </c>
      <c r="BZ237" s="197" t="s">
        <v>95</v>
      </c>
      <c r="CA237" s="197" t="s">
        <v>94</v>
      </c>
      <c r="CB237" s="197" t="s">
        <v>95</v>
      </c>
      <c r="CC237" s="197" t="s">
        <v>94</v>
      </c>
      <c r="CD237" s="197" t="s">
        <v>95</v>
      </c>
    </row>
    <row r="238" spans="1:82">
      <c r="A238">
        <v>15</v>
      </c>
      <c r="B238" s="5">
        <v>229</v>
      </c>
      <c r="C238" s="5">
        <v>288</v>
      </c>
      <c r="D238" s="5">
        <v>233</v>
      </c>
      <c r="E238" s="5">
        <v>255</v>
      </c>
      <c r="F238" s="5">
        <v>255</v>
      </c>
      <c r="G238" s="5">
        <v>282</v>
      </c>
      <c r="H238" s="5">
        <v>251</v>
      </c>
      <c r="I238" s="5">
        <v>268</v>
      </c>
      <c r="J238" s="5">
        <v>268</v>
      </c>
      <c r="K238" s="5">
        <v>259</v>
      </c>
      <c r="L238" s="5">
        <v>272</v>
      </c>
      <c r="M238" s="5">
        <v>253</v>
      </c>
      <c r="N238" s="5">
        <v>232</v>
      </c>
      <c r="O238" s="5">
        <v>227</v>
      </c>
      <c r="P238" s="5">
        <v>238</v>
      </c>
      <c r="Q238" s="5">
        <v>268</v>
      </c>
      <c r="R238" s="5">
        <v>273</v>
      </c>
      <c r="S238" s="5">
        <v>275</v>
      </c>
      <c r="BL238" s="198">
        <v>1</v>
      </c>
      <c r="BM238" s="4">
        <f>2/$BL$256*COS($BL$237*(AR34*(PI()/180)))*AS34</f>
        <v>18.247054389840947</v>
      </c>
      <c r="BN238" s="4">
        <f>2/$BL$256*SIN($BL$237*(AR34*(PI()/180)))*AS34</f>
        <v>0</v>
      </c>
      <c r="BO238" s="4">
        <f>2/$BL$256*COS($BL$237*(AT34*(PI()/180)))*AU34</f>
        <v>14.351865727545475</v>
      </c>
      <c r="BP238" s="4">
        <f>2/$BL$256*SIN($BL$237*(AT34*(PI()/180)))*AU34</f>
        <v>0</v>
      </c>
      <c r="BQ238" s="4">
        <f>2/$BL$256*COS($BL$237*(AV34*(PI()/180)))*AW34</f>
        <v>15.505064671613368</v>
      </c>
      <c r="BR238" s="4">
        <f>2/$BL$256*SIN($BL$237*(AV34*(PI()/180)))*AW34</f>
        <v>0</v>
      </c>
      <c r="BS238" s="4">
        <f>2/$BL$256*COS($BL$237*(AX34*(PI()/180)))*AY34</f>
        <v>14.155833659406841</v>
      </c>
      <c r="BT238" s="4">
        <f>2/$BL$256*SIN($BL$237*(AX34*(PI()/180)))*AY34</f>
        <v>0</v>
      </c>
      <c r="BU238" s="4">
        <f>2/$BL$256*COS($BL$237*(AZ34*(PI()/180)))*BA34</f>
        <v>15.909652290703264</v>
      </c>
      <c r="BV238" s="4">
        <f>2/$BL$256*SIN($BL$237*(AZ34*(PI()/180)))*BA34</f>
        <v>0</v>
      </c>
      <c r="BW238" s="4">
        <f>2/$BL$256*COS($BL$237*(BB34*(PI()/180)))*BC34</f>
        <v>15.319064869516421</v>
      </c>
      <c r="BX238" s="4">
        <f>2/$BL$256*SIN($BL$237*(BB34*(PI()/180)))*BC34</f>
        <v>0</v>
      </c>
      <c r="BY238" s="4">
        <f>2/$BL$256*COS($BL$237*(BD34*(PI()/180)))*BE34</f>
        <v>24.323555743125155</v>
      </c>
      <c r="BZ238" s="4">
        <f>2/$BL$256*SIN($BL$237*(BD34*(PI()/180)))*BE34</f>
        <v>0</v>
      </c>
      <c r="CA238" s="4">
        <f>2/$BL$256*COS($BL$237*(BF34*(PI()/180)))*BG34</f>
        <v>16.167446036939157</v>
      </c>
      <c r="CB238" s="4">
        <f>2/$BL$256*SIN($BL$237*(BF34*(PI()/180)))*BG34</f>
        <v>0</v>
      </c>
      <c r="CC238" s="4">
        <f>2/$BL$256*COS($BL$237*(BH34*(PI()/180)))*BI34</f>
        <v>16.893792398589682</v>
      </c>
      <c r="CD238" s="4">
        <f>2/$BL$256*SIN($BL$237*(BH34*(PI()/180)))*BI34</f>
        <v>0</v>
      </c>
    </row>
    <row r="239" spans="1:82">
      <c r="A239">
        <v>16</v>
      </c>
      <c r="B239" s="5">
        <v>221</v>
      </c>
      <c r="C239" s="5">
        <v>289</v>
      </c>
      <c r="D239" s="5">
        <v>223</v>
      </c>
      <c r="E239" s="5">
        <v>255</v>
      </c>
      <c r="F239" s="5">
        <v>251</v>
      </c>
      <c r="G239" s="5">
        <v>291</v>
      </c>
      <c r="H239" s="5">
        <v>243</v>
      </c>
      <c r="I239" s="5">
        <v>270</v>
      </c>
      <c r="J239" s="5">
        <v>259</v>
      </c>
      <c r="K239" s="5">
        <v>261</v>
      </c>
      <c r="L239" s="5">
        <v>263</v>
      </c>
      <c r="M239" s="5">
        <v>255</v>
      </c>
      <c r="N239" s="5">
        <v>225</v>
      </c>
      <c r="O239" s="5">
        <v>228</v>
      </c>
      <c r="P239" s="5">
        <v>228</v>
      </c>
      <c r="Q239" s="5">
        <v>266</v>
      </c>
      <c r="R239" s="5">
        <v>264</v>
      </c>
      <c r="S239" s="5">
        <v>276</v>
      </c>
      <c r="BL239" s="198">
        <v>2</v>
      </c>
      <c r="BM239" s="4">
        <f t="shared" ref="BM239:BM256" si="482">2/$BL$256*COS($BL$237*(AR35*(PI()/180)))*AS35</f>
        <v>-1.4975951875910021</v>
      </c>
      <c r="BN239" s="4">
        <f t="shared" ref="BN239:BN256" si="483">2/$BL$256*SIN($BL$237*(AR35*(PI()/180)))*AS35</f>
        <v>18.073286149436708</v>
      </c>
      <c r="BO239" s="4">
        <f t="shared" ref="BO239:BO256" si="484">2/$BL$256*COS($BL$237*(AT35*(PI()/180)))*AU35</f>
        <v>-1.1570212507089523</v>
      </c>
      <c r="BP239" s="4">
        <f t="shared" ref="BP239:BP256" si="485">2/$BL$256*SIN($BL$237*(AT35*(PI()/180)))*AU35</f>
        <v>13.963169966297295</v>
      </c>
      <c r="BQ239" s="4">
        <f t="shared" ref="BQ239:BQ256" si="486">2/$BL$256*COS($BL$237*(AV35*(PI()/180)))*AW35</f>
        <v>-1.2235800077738326</v>
      </c>
      <c r="BR239" s="4">
        <f t="shared" ref="BR239:BR256" si="487">2/$BL$256*SIN($BL$237*(AV35*(PI()/180)))*AW35</f>
        <v>14.766414709704517</v>
      </c>
      <c r="BS239" s="4">
        <f t="shared" ref="BS239:BS256" si="488">2/$BL$256*COS($BL$237*(AX35*(PI()/180)))*AY35</f>
        <v>-1.1425581292429519</v>
      </c>
      <c r="BT239" s="4">
        <f t="shared" ref="BT239:BT256" si="489">2/$BL$256*SIN($BL$237*(AX35*(PI()/180)))*AY35</f>
        <v>13.788626047463286</v>
      </c>
      <c r="BU239" s="4">
        <f t="shared" ref="BU239:BU256" si="490">2/$BL$256*COS($BL$237*(AZ35*(PI()/180)))*BA35</f>
        <v>-1.2423102408801259</v>
      </c>
      <c r="BV239" s="4">
        <f t="shared" ref="BV239:BV256" si="491">2/$BL$256*SIN($BL$237*(AZ35*(PI()/180)))*BA35</f>
        <v>14.992455007764116</v>
      </c>
      <c r="BW239" s="4">
        <f t="shared" ref="BW239:BW256" si="492">2/$BL$256*COS($BL$237*(BB35*(PI()/180)))*BC35</f>
        <v>-1.2196227901823697</v>
      </c>
      <c r="BX239" s="4">
        <f t="shared" ref="BX239:BX256" si="493">2/$BL$256*SIN($BL$237*(BB35*(PI()/180)))*BC35</f>
        <v>14.718658195475102</v>
      </c>
      <c r="BY239" s="4">
        <f t="shared" ref="BY239:BY256" si="494">2/$BL$256*COS($BL$237*(BD35*(PI()/180)))*BE35</f>
        <v>-1.8517831164640646</v>
      </c>
      <c r="BZ239" s="4">
        <f t="shared" ref="BZ239:BZ256" si="495">2/$BL$256*SIN($BL$237*(BD35*(PI()/180)))*BE35</f>
        <v>22.347698782597107</v>
      </c>
      <c r="CA239" s="4">
        <f t="shared" ref="CA239:CA256" si="496">2/$BL$256*COS($BL$237*(BF35*(PI()/180)))*BG35</f>
        <v>-1.2513209003649779</v>
      </c>
      <c r="CB239" s="4">
        <f t="shared" ref="CB239:CB256" si="497">2/$BL$256*SIN($BL$237*(BF35*(PI()/180)))*BG35</f>
        <v>15.101197496130967</v>
      </c>
      <c r="CC239" s="4">
        <f t="shared" ref="CC239:CC256" si="498">2/$BL$256*COS($BL$237*(BH35*(PI()/180)))*BI35</f>
        <v>-1.4304646942990094</v>
      </c>
      <c r="CD239" s="4">
        <f t="shared" ref="CD239:CD256" si="499">2/$BL$256*SIN($BL$237*(BH35*(PI()/180)))*BI35</f>
        <v>17.263141575874968</v>
      </c>
    </row>
    <row r="240" spans="1:82">
      <c r="A240">
        <v>17</v>
      </c>
      <c r="B240" s="5">
        <v>213</v>
      </c>
      <c r="C240" s="5">
        <v>289</v>
      </c>
      <c r="D240" s="5">
        <v>214</v>
      </c>
      <c r="E240" s="5">
        <v>250</v>
      </c>
      <c r="F240" s="5">
        <v>246</v>
      </c>
      <c r="G240" s="5">
        <v>300</v>
      </c>
      <c r="H240" s="5">
        <v>234</v>
      </c>
      <c r="I240" s="5">
        <v>271</v>
      </c>
      <c r="J240" s="5">
        <v>250</v>
      </c>
      <c r="K240" s="5">
        <v>258</v>
      </c>
      <c r="L240" s="5">
        <v>253</v>
      </c>
      <c r="M240" s="5">
        <v>254</v>
      </c>
      <c r="N240" s="5">
        <v>218</v>
      </c>
      <c r="O240" s="5">
        <v>229</v>
      </c>
      <c r="P240" s="5">
        <v>219</v>
      </c>
      <c r="Q240" s="5">
        <v>263</v>
      </c>
      <c r="R240" s="5">
        <v>256</v>
      </c>
      <c r="S240" s="5">
        <v>280</v>
      </c>
      <c r="BL240" s="198">
        <v>3</v>
      </c>
      <c r="BM240" s="4">
        <f t="shared" si="482"/>
        <v>-17.282242992404925</v>
      </c>
      <c r="BN240" s="4">
        <f t="shared" si="483"/>
        <v>-2.8838962909978187</v>
      </c>
      <c r="BO240" s="4">
        <f t="shared" si="484"/>
        <v>-13.722156870076482</v>
      </c>
      <c r="BP240" s="4">
        <f t="shared" si="485"/>
        <v>-2.2898229888038948</v>
      </c>
      <c r="BQ240" s="4">
        <f t="shared" si="486"/>
        <v>-12.687054814006537</v>
      </c>
      <c r="BR240" s="4">
        <f t="shared" si="487"/>
        <v>-2.1170950054271875</v>
      </c>
      <c r="BS240" s="4">
        <f t="shared" si="488"/>
        <v>-13.555971272852624</v>
      </c>
      <c r="BT240" s="4">
        <f t="shared" si="489"/>
        <v>-2.2620915173935132</v>
      </c>
      <c r="BU240" s="4">
        <f t="shared" si="490"/>
        <v>-13.290111676938947</v>
      </c>
      <c r="BV240" s="4">
        <f t="shared" si="491"/>
        <v>-2.2177273973589449</v>
      </c>
      <c r="BW240" s="4">
        <f t="shared" si="492"/>
        <v>-13.562108229949855</v>
      </c>
      <c r="BX240" s="4">
        <f t="shared" si="493"/>
        <v>-2.2631155944081978</v>
      </c>
      <c r="BY240" s="4">
        <f t="shared" si="494"/>
        <v>-18.175366215383931</v>
      </c>
      <c r="BZ240" s="4">
        <f t="shared" si="495"/>
        <v>-3.0329321974646541</v>
      </c>
      <c r="CA240" s="4">
        <f t="shared" si="496"/>
        <v>-12.465637541620794</v>
      </c>
      <c r="CB240" s="4">
        <f t="shared" si="497"/>
        <v>-2.0801469975281712</v>
      </c>
      <c r="CC240" s="4">
        <f t="shared" si="498"/>
        <v>-17.14049825729461</v>
      </c>
      <c r="CD240" s="4">
        <f t="shared" si="499"/>
        <v>-2.860243278131795</v>
      </c>
    </row>
    <row r="241" spans="1:82">
      <c r="A241">
        <v>18</v>
      </c>
      <c r="B241" s="5">
        <v>205</v>
      </c>
      <c r="C241" s="5">
        <v>289</v>
      </c>
      <c r="D241" s="5">
        <v>209</v>
      </c>
      <c r="E241" s="5">
        <v>250</v>
      </c>
      <c r="F241" s="5">
        <v>241</v>
      </c>
      <c r="G241" s="5">
        <v>308</v>
      </c>
      <c r="H241" s="5">
        <v>226</v>
      </c>
      <c r="I241" s="5">
        <v>271</v>
      </c>
      <c r="J241" s="5">
        <v>242</v>
      </c>
      <c r="K241" s="5">
        <v>258</v>
      </c>
      <c r="L241" s="5">
        <v>250</v>
      </c>
      <c r="M241" s="5">
        <v>261</v>
      </c>
      <c r="N241" s="5">
        <v>210</v>
      </c>
      <c r="O241" s="5">
        <v>229</v>
      </c>
      <c r="P241" s="5">
        <v>209</v>
      </c>
      <c r="Q241" s="5">
        <v>259</v>
      </c>
      <c r="R241" s="5">
        <v>247</v>
      </c>
      <c r="S241" s="5">
        <v>279</v>
      </c>
      <c r="BL241" s="198">
        <v>4</v>
      </c>
      <c r="BM241" s="4">
        <f t="shared" si="482"/>
        <v>3.7659886700435798</v>
      </c>
      <c r="BN241" s="4">
        <f t="shared" si="483"/>
        <v>-14.871552941013487</v>
      </c>
      <c r="BO241" s="4">
        <f t="shared" si="484"/>
        <v>3.3785429112953822</v>
      </c>
      <c r="BP241" s="4">
        <f t="shared" si="485"/>
        <v>-13.341564240084049</v>
      </c>
      <c r="BQ241" s="4">
        <f t="shared" si="486"/>
        <v>2.6572938470995577</v>
      </c>
      <c r="BR241" s="4">
        <f t="shared" si="487"/>
        <v>-10.493416095835778</v>
      </c>
      <c r="BS241" s="4">
        <f t="shared" si="488"/>
        <v>3.3862862243847434</v>
      </c>
      <c r="BT241" s="4">
        <f t="shared" si="489"/>
        <v>-13.37214189196688</v>
      </c>
      <c r="BU241" s="4">
        <f t="shared" si="490"/>
        <v>3.0252632652969313</v>
      </c>
      <c r="BV241" s="4">
        <f t="shared" si="491"/>
        <v>-11.946494467240663</v>
      </c>
      <c r="BW241" s="4">
        <f t="shared" si="492"/>
        <v>3.0483543431730387</v>
      </c>
      <c r="BX241" s="4">
        <f t="shared" si="493"/>
        <v>-12.037679071653088</v>
      </c>
      <c r="BY241" s="4">
        <f t="shared" si="494"/>
        <v>4.7958354036646726</v>
      </c>
      <c r="BZ241" s="4">
        <f t="shared" si="495"/>
        <v>-18.938325722886642</v>
      </c>
      <c r="CA241" s="4">
        <f t="shared" si="496"/>
        <v>3.0501971546286617</v>
      </c>
      <c r="CB241" s="4">
        <f t="shared" si="497"/>
        <v>-12.044956169521329</v>
      </c>
      <c r="CC241" s="4">
        <f t="shared" si="498"/>
        <v>4.1573181331215112</v>
      </c>
      <c r="CD241" s="4">
        <f t="shared" si="499"/>
        <v>-16.416878043511606</v>
      </c>
    </row>
    <row r="242" spans="1:82">
      <c r="A242">
        <v>19</v>
      </c>
      <c r="B242" s="5">
        <v>197</v>
      </c>
      <c r="C242" s="5">
        <v>289</v>
      </c>
      <c r="D242" s="5">
        <v>206</v>
      </c>
      <c r="E242" s="5">
        <v>259</v>
      </c>
      <c r="F242" s="5">
        <v>235</v>
      </c>
      <c r="G242" s="5">
        <v>316</v>
      </c>
      <c r="H242" s="5">
        <v>217</v>
      </c>
      <c r="I242" s="5">
        <v>269</v>
      </c>
      <c r="J242" s="5">
        <v>234</v>
      </c>
      <c r="K242" s="5">
        <v>254</v>
      </c>
      <c r="L242" s="5">
        <v>247</v>
      </c>
      <c r="M242" s="5">
        <v>270</v>
      </c>
      <c r="N242" s="5">
        <v>203</v>
      </c>
      <c r="O242" s="5">
        <v>227</v>
      </c>
      <c r="P242" s="5">
        <v>201</v>
      </c>
      <c r="Q242" s="5">
        <v>254</v>
      </c>
      <c r="R242" s="5">
        <v>239</v>
      </c>
      <c r="S242" s="5">
        <v>275</v>
      </c>
      <c r="BL242" s="198">
        <v>5</v>
      </c>
      <c r="BM242" s="4">
        <f t="shared" si="482"/>
        <v>12.314830773806564</v>
      </c>
      <c r="BN242" s="4">
        <f t="shared" si="483"/>
        <v>4.2276867446513533</v>
      </c>
      <c r="BO242" s="4">
        <f t="shared" si="484"/>
        <v>12.932890887689695</v>
      </c>
      <c r="BP242" s="4">
        <f t="shared" si="485"/>
        <v>4.4398670497529995</v>
      </c>
      <c r="BQ242" s="4">
        <f t="shared" si="486"/>
        <v>11.259822428677889</v>
      </c>
      <c r="BR242" s="4">
        <f t="shared" si="487"/>
        <v>3.8655019222919651</v>
      </c>
      <c r="BS242" s="4">
        <f t="shared" si="488"/>
        <v>13.057734881814067</v>
      </c>
      <c r="BT242" s="4">
        <f t="shared" si="489"/>
        <v>4.482726047071222</v>
      </c>
      <c r="BU242" s="4">
        <f t="shared" si="490"/>
        <v>12.521462958934494</v>
      </c>
      <c r="BV242" s="4">
        <f t="shared" si="491"/>
        <v>4.2986236634064028</v>
      </c>
      <c r="BW242" s="4">
        <f t="shared" si="492"/>
        <v>12.362605426562743</v>
      </c>
      <c r="BX242" s="4">
        <f t="shared" si="493"/>
        <v>4.2440878036587755</v>
      </c>
      <c r="BY242" s="4">
        <f t="shared" si="494"/>
        <v>19.927635678078246</v>
      </c>
      <c r="BZ242" s="4">
        <f t="shared" si="495"/>
        <v>6.841165969381116</v>
      </c>
      <c r="CA242" s="4">
        <f t="shared" si="496"/>
        <v>12.497828210404903</v>
      </c>
      <c r="CB242" s="4">
        <f t="shared" si="497"/>
        <v>4.2905098439876044</v>
      </c>
      <c r="CC242" s="4">
        <f t="shared" si="498"/>
        <v>15.691407317617227</v>
      </c>
      <c r="CD242" s="4">
        <f t="shared" si="499"/>
        <v>5.3868669363054629</v>
      </c>
    </row>
    <row r="243" spans="1:82">
      <c r="A243">
        <v>20</v>
      </c>
      <c r="B243" s="5">
        <v>189</v>
      </c>
      <c r="C243" s="5">
        <v>290</v>
      </c>
      <c r="D243" s="5">
        <v>201</v>
      </c>
      <c r="E243" s="5">
        <v>266</v>
      </c>
      <c r="F243" s="5">
        <v>227</v>
      </c>
      <c r="G243" s="5">
        <v>323</v>
      </c>
      <c r="H243" s="5">
        <v>209</v>
      </c>
      <c r="I243" s="5">
        <v>263</v>
      </c>
      <c r="J243" s="5">
        <v>225</v>
      </c>
      <c r="K243" s="5">
        <v>251</v>
      </c>
      <c r="L243" s="5">
        <v>245</v>
      </c>
      <c r="M243" s="5">
        <v>278</v>
      </c>
      <c r="N243" s="5">
        <v>196</v>
      </c>
      <c r="O243" s="5">
        <v>226</v>
      </c>
      <c r="P243" s="5">
        <v>191</v>
      </c>
      <c r="Q243" s="5">
        <v>255</v>
      </c>
      <c r="R243" s="5">
        <v>230</v>
      </c>
      <c r="S243" s="5">
        <v>277</v>
      </c>
      <c r="BL243" s="198">
        <v>6</v>
      </c>
      <c r="BM243" s="4">
        <f t="shared" si="482"/>
        <v>-5.8210975908731601</v>
      </c>
      <c r="BN243" s="4">
        <f t="shared" si="483"/>
        <v>13.270765805169722</v>
      </c>
      <c r="BO243" s="4">
        <f t="shared" si="484"/>
        <v>-5.2315455344564379</v>
      </c>
      <c r="BP243" s="4">
        <f t="shared" si="485"/>
        <v>11.926722495720762</v>
      </c>
      <c r="BQ243" s="4">
        <f t="shared" si="486"/>
        <v>-5.1437968747459468</v>
      </c>
      <c r="BR243" s="4">
        <f t="shared" si="487"/>
        <v>11.726675701356543</v>
      </c>
      <c r="BS243" s="4">
        <f t="shared" si="488"/>
        <v>-5.7316363110671036</v>
      </c>
      <c r="BT243" s="4">
        <f t="shared" si="489"/>
        <v>13.066814630257561</v>
      </c>
      <c r="BU243" s="4">
        <f t="shared" si="490"/>
        <v>-5.4002579708282834</v>
      </c>
      <c r="BV243" s="4">
        <f t="shared" si="491"/>
        <v>12.311348109113807</v>
      </c>
      <c r="BW243" s="4">
        <f t="shared" si="492"/>
        <v>-5.7968628840615368</v>
      </c>
      <c r="BX243" s="4">
        <f t="shared" si="493"/>
        <v>13.215516238669021</v>
      </c>
      <c r="BY243" s="4">
        <f t="shared" si="494"/>
        <v>-8.1015274120957113</v>
      </c>
      <c r="BZ243" s="4">
        <f t="shared" si="495"/>
        <v>18.46962214113266</v>
      </c>
      <c r="CA243" s="4">
        <f t="shared" si="496"/>
        <v>-5.5426874824512877</v>
      </c>
      <c r="CB243" s="4">
        <f t="shared" si="497"/>
        <v>12.636054689442769</v>
      </c>
      <c r="CC243" s="4">
        <f t="shared" si="498"/>
        <v>-6.5697358679590128</v>
      </c>
      <c r="CD243" s="4">
        <f t="shared" si="499"/>
        <v>14.977489166683039</v>
      </c>
    </row>
    <row r="244" spans="1:82">
      <c r="A244">
        <v>21</v>
      </c>
      <c r="B244" s="5">
        <v>181</v>
      </c>
      <c r="C244" s="5">
        <v>293</v>
      </c>
      <c r="D244" s="5">
        <v>193</v>
      </c>
      <c r="E244" s="5">
        <v>274</v>
      </c>
      <c r="F244" s="5">
        <v>217</v>
      </c>
      <c r="G244" s="5">
        <v>329</v>
      </c>
      <c r="H244" s="5">
        <v>201</v>
      </c>
      <c r="I244" s="5">
        <v>261</v>
      </c>
      <c r="J244" s="5">
        <v>216</v>
      </c>
      <c r="K244" s="5">
        <v>251</v>
      </c>
      <c r="L244" s="5">
        <v>241</v>
      </c>
      <c r="M244" s="5">
        <v>288</v>
      </c>
      <c r="N244" s="5">
        <v>188</v>
      </c>
      <c r="O244" s="5">
        <v>223</v>
      </c>
      <c r="P244" s="5">
        <v>182</v>
      </c>
      <c r="Q244" s="5">
        <v>263</v>
      </c>
      <c r="R244" s="5">
        <v>222</v>
      </c>
      <c r="S244" s="5">
        <v>284</v>
      </c>
      <c r="BL244" s="198">
        <v>7</v>
      </c>
      <c r="BM244" s="4">
        <f t="shared" si="482"/>
        <v>-14.303265954297597</v>
      </c>
      <c r="BN244" s="4">
        <f t="shared" si="483"/>
        <v>-7.7405404465157517</v>
      </c>
      <c r="BO244" s="4">
        <f t="shared" si="484"/>
        <v>-12.768386212966686</v>
      </c>
      <c r="BP244" s="4">
        <f t="shared" si="485"/>
        <v>-6.909905068814493</v>
      </c>
      <c r="BQ244" s="4">
        <f t="shared" si="486"/>
        <v>-11.677317014801014</v>
      </c>
      <c r="BR244" s="4">
        <f t="shared" si="487"/>
        <v>-6.3194479462709978</v>
      </c>
      <c r="BS244" s="4">
        <f t="shared" si="488"/>
        <v>-12.606346679700588</v>
      </c>
      <c r="BT244" s="4">
        <f t="shared" si="489"/>
        <v>-6.8222136586716289</v>
      </c>
      <c r="BU244" s="4">
        <f t="shared" si="490"/>
        <v>-11.73908660250588</v>
      </c>
      <c r="BV244" s="4">
        <f t="shared" si="491"/>
        <v>-6.3528759754722905</v>
      </c>
      <c r="BW244" s="4">
        <f t="shared" si="492"/>
        <v>-12.990269289537791</v>
      </c>
      <c r="BX244" s="4">
        <f t="shared" si="493"/>
        <v>-7.0299821850538047</v>
      </c>
      <c r="BY244" s="4">
        <f t="shared" si="494"/>
        <v>-14.518313909195998</v>
      </c>
      <c r="BZ244" s="4">
        <f t="shared" si="495"/>
        <v>-7.8569185798840557</v>
      </c>
      <c r="CA244" s="4">
        <f t="shared" si="496"/>
        <v>-12.18798154255577</v>
      </c>
      <c r="CB244" s="4">
        <f t="shared" si="497"/>
        <v>-6.5958057686254703</v>
      </c>
      <c r="CC244" s="4">
        <f t="shared" si="498"/>
        <v>-14.430231825158915</v>
      </c>
      <c r="CD244" s="4">
        <f t="shared" si="499"/>
        <v>-7.8092509397603971</v>
      </c>
    </row>
    <row r="245" spans="1:82">
      <c r="A245">
        <v>22</v>
      </c>
      <c r="B245" s="5">
        <v>173</v>
      </c>
      <c r="C245" s="5">
        <v>296</v>
      </c>
      <c r="D245" s="5">
        <v>185</v>
      </c>
      <c r="E245" s="5">
        <v>280</v>
      </c>
      <c r="F245" s="5">
        <v>208</v>
      </c>
      <c r="G245" s="5">
        <v>333</v>
      </c>
      <c r="H245" s="5">
        <v>194</v>
      </c>
      <c r="I245" s="5">
        <v>269</v>
      </c>
      <c r="J245" s="5">
        <v>208</v>
      </c>
      <c r="K245" s="5">
        <v>260</v>
      </c>
      <c r="L245" s="5">
        <v>237</v>
      </c>
      <c r="M245" s="5">
        <v>296</v>
      </c>
      <c r="N245" s="5">
        <v>181</v>
      </c>
      <c r="O245" s="5">
        <v>221</v>
      </c>
      <c r="P245" s="5">
        <v>175</v>
      </c>
      <c r="Q245" s="5">
        <v>271</v>
      </c>
      <c r="R245" s="5">
        <v>214</v>
      </c>
      <c r="S245" s="5">
        <v>290</v>
      </c>
      <c r="BL245" s="198">
        <v>8</v>
      </c>
      <c r="BM245" s="4">
        <f t="shared" si="482"/>
        <v>9.7522591152202587</v>
      </c>
      <c r="BN245" s="4">
        <f t="shared" si="483"/>
        <v>-14.926943801437554</v>
      </c>
      <c r="BO245" s="4">
        <f t="shared" si="484"/>
        <v>8.3502525588135033</v>
      </c>
      <c r="BP245" s="4">
        <f t="shared" si="485"/>
        <v>-12.781013014583356</v>
      </c>
      <c r="BQ245" s="4">
        <f t="shared" si="486"/>
        <v>7.5711416899122987</v>
      </c>
      <c r="BR245" s="4">
        <f t="shared" si="487"/>
        <v>-11.588495053588346</v>
      </c>
      <c r="BS245" s="4">
        <f t="shared" si="488"/>
        <v>8.0141566538062197</v>
      </c>
      <c r="BT245" s="4">
        <f t="shared" si="489"/>
        <v>-12.266579935369206</v>
      </c>
      <c r="BU245" s="4">
        <f t="shared" si="490"/>
        <v>7.3159246868012957</v>
      </c>
      <c r="BV245" s="4">
        <f t="shared" si="491"/>
        <v>-11.197856349509655</v>
      </c>
      <c r="BW245" s="4">
        <f t="shared" si="492"/>
        <v>7.7588895366282626</v>
      </c>
      <c r="BX245" s="4">
        <f t="shared" si="493"/>
        <v>-11.875864526000772</v>
      </c>
      <c r="BY245" s="4">
        <f t="shared" si="494"/>
        <v>10.991823241343392</v>
      </c>
      <c r="BZ245" s="4">
        <f t="shared" si="495"/>
        <v>-16.824237939166188</v>
      </c>
      <c r="CA245" s="4">
        <f t="shared" si="496"/>
        <v>6.9326801764770858</v>
      </c>
      <c r="CB245" s="4">
        <f t="shared" si="497"/>
        <v>-10.611256957488708</v>
      </c>
      <c r="CC245" s="4">
        <f t="shared" si="498"/>
        <v>9.1207468067340844</v>
      </c>
      <c r="CD245" s="4">
        <f t="shared" si="499"/>
        <v>-13.960342255342733</v>
      </c>
    </row>
    <row r="246" spans="1:82">
      <c r="A246">
        <v>23</v>
      </c>
      <c r="B246" s="5">
        <v>165</v>
      </c>
      <c r="C246" s="5">
        <v>299</v>
      </c>
      <c r="D246" s="5">
        <v>179</v>
      </c>
      <c r="E246" s="5">
        <v>288</v>
      </c>
      <c r="F246" s="5">
        <v>199</v>
      </c>
      <c r="G246" s="5">
        <v>334</v>
      </c>
      <c r="H246" s="5">
        <v>186</v>
      </c>
      <c r="I246" s="5">
        <v>273</v>
      </c>
      <c r="J246" s="5">
        <v>200</v>
      </c>
      <c r="K246" s="5">
        <v>268</v>
      </c>
      <c r="L246" s="5">
        <v>231</v>
      </c>
      <c r="M246" s="5">
        <v>303</v>
      </c>
      <c r="N246" s="5">
        <v>173</v>
      </c>
      <c r="O246" s="5">
        <v>219</v>
      </c>
      <c r="P246" s="5">
        <v>165</v>
      </c>
      <c r="Q246" s="5">
        <v>279</v>
      </c>
      <c r="R246" s="5">
        <v>205</v>
      </c>
      <c r="S246" s="5">
        <v>295</v>
      </c>
      <c r="BL246" s="198">
        <v>9</v>
      </c>
      <c r="BM246" s="4">
        <f t="shared" si="482"/>
        <v>14.014774085528007</v>
      </c>
      <c r="BN246" s="4">
        <f t="shared" si="483"/>
        <v>10.908136518538628</v>
      </c>
      <c r="BO246" s="4">
        <f t="shared" si="484"/>
        <v>11.861891783788357</v>
      </c>
      <c r="BP246" s="4">
        <f t="shared" si="485"/>
        <v>9.2324809630222635</v>
      </c>
      <c r="BQ246" s="4">
        <f t="shared" si="486"/>
        <v>10.384515013669812</v>
      </c>
      <c r="BR246" s="4">
        <f t="shared" si="487"/>
        <v>8.0825924668236748</v>
      </c>
      <c r="BS246" s="4">
        <f t="shared" si="488"/>
        <v>11.807992655538539</v>
      </c>
      <c r="BT246" s="4">
        <f t="shared" si="489"/>
        <v>9.1905295875957869</v>
      </c>
      <c r="BU246" s="4">
        <f t="shared" si="490"/>
        <v>11.712071522729214</v>
      </c>
      <c r="BV246" s="4">
        <f t="shared" si="491"/>
        <v>9.1158711731745772</v>
      </c>
      <c r="BW246" s="4">
        <f t="shared" si="492"/>
        <v>11.177366412989905</v>
      </c>
      <c r="BX246" s="4">
        <f t="shared" si="493"/>
        <v>8.6996934810761015</v>
      </c>
      <c r="BY246" s="4">
        <f t="shared" si="494"/>
        <v>17.992970789803483</v>
      </c>
      <c r="BZ246" s="4">
        <f t="shared" si="495"/>
        <v>14.004491299786777</v>
      </c>
      <c r="CA246" s="4">
        <f t="shared" si="496"/>
        <v>10.6799031443263</v>
      </c>
      <c r="CB246" s="4">
        <f t="shared" si="497"/>
        <v>8.3125022773916637</v>
      </c>
      <c r="CC246" s="4">
        <f t="shared" si="498"/>
        <v>13.432178087040768</v>
      </c>
      <c r="CD246" s="4">
        <f t="shared" si="499"/>
        <v>10.454683851526642</v>
      </c>
    </row>
    <row r="247" spans="1:82">
      <c r="A247">
        <v>24</v>
      </c>
      <c r="B247" s="5">
        <v>157</v>
      </c>
      <c r="C247" s="5">
        <v>301</v>
      </c>
      <c r="D247" s="5">
        <v>172</v>
      </c>
      <c r="E247" s="5">
        <v>290</v>
      </c>
      <c r="F247" s="5">
        <v>190</v>
      </c>
      <c r="G247" s="5">
        <v>337</v>
      </c>
      <c r="H247" s="5">
        <v>178</v>
      </c>
      <c r="I247" s="5">
        <v>276</v>
      </c>
      <c r="J247" s="5">
        <v>192</v>
      </c>
      <c r="K247" s="5">
        <v>273</v>
      </c>
      <c r="L247" s="5">
        <v>223</v>
      </c>
      <c r="M247" s="5">
        <v>310</v>
      </c>
      <c r="N247" s="5">
        <v>170</v>
      </c>
      <c r="O247" s="5">
        <v>221</v>
      </c>
      <c r="P247" s="5">
        <v>157</v>
      </c>
      <c r="Q247" s="5">
        <v>287</v>
      </c>
      <c r="R247" s="5">
        <v>197</v>
      </c>
      <c r="S247" s="5">
        <v>299</v>
      </c>
      <c r="BL247" s="198">
        <v>10</v>
      </c>
      <c r="BM247" s="4">
        <f t="shared" si="482"/>
        <v>-11.528524572431948</v>
      </c>
      <c r="BN247" s="4">
        <f t="shared" si="483"/>
        <v>12.523316059467415</v>
      </c>
      <c r="BO247" s="4">
        <f t="shared" si="484"/>
        <v>-9.5452919282685222</v>
      </c>
      <c r="BP247" s="4">
        <f t="shared" si="485"/>
        <v>10.368951113088805</v>
      </c>
      <c r="BQ247" s="4">
        <f t="shared" si="486"/>
        <v>-10.381689096481812</v>
      </c>
      <c r="BR247" s="4">
        <f t="shared" si="487"/>
        <v>11.277520637572975</v>
      </c>
      <c r="BS247" s="4">
        <f t="shared" si="488"/>
        <v>-10.330546508527526</v>
      </c>
      <c r="BT247" s="4">
        <f t="shared" si="489"/>
        <v>11.221964977433931</v>
      </c>
      <c r="BU247" s="4">
        <f t="shared" si="490"/>
        <v>-10.332928860089753</v>
      </c>
      <c r="BV247" s="4">
        <f t="shared" si="491"/>
        <v>11.224552901100234</v>
      </c>
      <c r="BW247" s="4">
        <f t="shared" si="492"/>
        <v>-10.388676747863586</v>
      </c>
      <c r="BX247" s="4">
        <f t="shared" si="493"/>
        <v>11.285111250423521</v>
      </c>
      <c r="BY247" s="4">
        <f t="shared" si="494"/>
        <v>-14.497350397677755</v>
      </c>
      <c r="BZ247" s="4">
        <f t="shared" si="495"/>
        <v>15.748320603758323</v>
      </c>
      <c r="CA247" s="4">
        <f t="shared" si="496"/>
        <v>-10.388965530382285</v>
      </c>
      <c r="CB247" s="4">
        <f t="shared" si="497"/>
        <v>11.285424951863057</v>
      </c>
      <c r="CC247" s="4">
        <f t="shared" si="498"/>
        <v>-11.924644435379172</v>
      </c>
      <c r="CD247" s="4">
        <f t="shared" si="499"/>
        <v>12.953616937082193</v>
      </c>
    </row>
    <row r="248" spans="1:82">
      <c r="A248">
        <v>25</v>
      </c>
      <c r="B248" s="5">
        <v>149</v>
      </c>
      <c r="C248" s="5">
        <v>302</v>
      </c>
      <c r="D248" s="5">
        <v>164</v>
      </c>
      <c r="E248" s="5">
        <v>294</v>
      </c>
      <c r="F248" s="5">
        <v>180</v>
      </c>
      <c r="G248" s="5">
        <v>339</v>
      </c>
      <c r="H248" s="5">
        <v>170</v>
      </c>
      <c r="I248" s="5">
        <v>279</v>
      </c>
      <c r="J248" s="5">
        <v>184</v>
      </c>
      <c r="K248" s="5">
        <v>279</v>
      </c>
      <c r="L248" s="5">
        <v>214</v>
      </c>
      <c r="M248" s="5">
        <v>316</v>
      </c>
      <c r="N248" s="5">
        <v>166</v>
      </c>
      <c r="O248" s="5">
        <v>227</v>
      </c>
      <c r="P248" s="5">
        <v>147</v>
      </c>
      <c r="Q248" s="5">
        <v>290</v>
      </c>
      <c r="R248" s="5">
        <v>188</v>
      </c>
      <c r="S248" s="5">
        <v>303</v>
      </c>
      <c r="BL248" s="198">
        <v>11</v>
      </c>
      <c r="BM248" s="4">
        <f t="shared" si="482"/>
        <v>-12.428876180180309</v>
      </c>
      <c r="BN248" s="4">
        <f t="shared" si="483"/>
        <v>-13.501358624898288</v>
      </c>
      <c r="BO248" s="4">
        <f t="shared" si="484"/>
        <v>-10.175658201168886</v>
      </c>
      <c r="BP248" s="4">
        <f t="shared" si="485"/>
        <v>-11.053711423841333</v>
      </c>
      <c r="BQ248" s="4">
        <f t="shared" si="486"/>
        <v>-10.787642060006656</v>
      </c>
      <c r="BR248" s="4">
        <f t="shared" si="487"/>
        <v>-11.718503109834138</v>
      </c>
      <c r="BS248" s="4">
        <f t="shared" si="488"/>
        <v>-10.354275363519955</v>
      </c>
      <c r="BT248" s="4">
        <f t="shared" si="489"/>
        <v>-11.247741385239539</v>
      </c>
      <c r="BU248" s="4">
        <f t="shared" si="490"/>
        <v>-9.9918255783028513</v>
      </c>
      <c r="BV248" s="4">
        <f t="shared" si="491"/>
        <v>-10.854015962056309</v>
      </c>
      <c r="BW248" s="4">
        <f t="shared" si="492"/>
        <v>-10.121079251169741</v>
      </c>
      <c r="BX248" s="4">
        <f t="shared" si="493"/>
        <v>-10.994422879436657</v>
      </c>
      <c r="BY248" s="4">
        <f t="shared" si="494"/>
        <v>-14.148751022493929</v>
      </c>
      <c r="BZ248" s="4">
        <f t="shared" si="495"/>
        <v>-15.369640736602429</v>
      </c>
      <c r="CA248" s="4">
        <f t="shared" si="496"/>
        <v>-11.019295393297446</v>
      </c>
      <c r="CB248" s="4">
        <f t="shared" si="497"/>
        <v>-11.970145710828065</v>
      </c>
      <c r="CC248" s="4">
        <f t="shared" si="498"/>
        <v>-12.031034057467785</v>
      </c>
      <c r="CD248" s="4">
        <f t="shared" si="499"/>
        <v>-13.069186874454905</v>
      </c>
    </row>
    <row r="249" spans="1:82">
      <c r="A249">
        <v>26</v>
      </c>
      <c r="B249" s="5">
        <v>141</v>
      </c>
      <c r="C249" s="5">
        <v>302</v>
      </c>
      <c r="D249" s="5">
        <v>154</v>
      </c>
      <c r="E249" s="5">
        <v>295</v>
      </c>
      <c r="F249" s="5">
        <v>171</v>
      </c>
      <c r="G249" s="5">
        <v>339</v>
      </c>
      <c r="H249" s="5">
        <v>162</v>
      </c>
      <c r="I249" s="5">
        <v>280</v>
      </c>
      <c r="J249" s="5">
        <v>175</v>
      </c>
      <c r="K249" s="5">
        <v>285</v>
      </c>
      <c r="L249" s="5">
        <v>206</v>
      </c>
      <c r="M249" s="5">
        <v>321</v>
      </c>
      <c r="N249" s="5">
        <v>159</v>
      </c>
      <c r="O249" s="5">
        <v>233</v>
      </c>
      <c r="P249" s="5">
        <v>138</v>
      </c>
      <c r="Q249" s="5">
        <v>292</v>
      </c>
      <c r="R249" s="5">
        <v>179</v>
      </c>
      <c r="S249" s="5">
        <v>306</v>
      </c>
      <c r="BL249" s="198">
        <v>12</v>
      </c>
      <c r="BM249" s="4">
        <f t="shared" si="482"/>
        <v>14.183093065779277</v>
      </c>
      <c r="BN249" s="4">
        <f t="shared" si="483"/>
        <v>-11.039144439470045</v>
      </c>
      <c r="BO249" s="4">
        <f t="shared" si="484"/>
        <v>11.762623654644468</v>
      </c>
      <c r="BP249" s="4">
        <f t="shared" si="485"/>
        <v>-9.1552174767889998</v>
      </c>
      <c r="BQ249" s="4">
        <f t="shared" si="486"/>
        <v>12.192725791786859</v>
      </c>
      <c r="BR249" s="4">
        <f t="shared" si="487"/>
        <v>-9.4899794073227142</v>
      </c>
      <c r="BS249" s="4">
        <f t="shared" si="488"/>
        <v>11.854971656650871</v>
      </c>
      <c r="BT249" s="4">
        <f t="shared" si="489"/>
        <v>-9.2270948118750145</v>
      </c>
      <c r="BU249" s="4">
        <f t="shared" si="490"/>
        <v>11.641742273856869</v>
      </c>
      <c r="BV249" s="4">
        <f t="shared" si="491"/>
        <v>-9.0611317215614182</v>
      </c>
      <c r="BW249" s="4">
        <f t="shared" si="492"/>
        <v>11.049790384456058</v>
      </c>
      <c r="BX249" s="4">
        <f t="shared" si="493"/>
        <v>-8.600397072355781</v>
      </c>
      <c r="BY249" s="4">
        <f t="shared" si="494"/>
        <v>18.833057185530659</v>
      </c>
      <c r="BZ249" s="4">
        <f t="shared" si="495"/>
        <v>-14.658356787455039</v>
      </c>
      <c r="CA249" s="4">
        <f t="shared" si="496"/>
        <v>11.399764303302181</v>
      </c>
      <c r="CB249" s="4">
        <f t="shared" si="497"/>
        <v>-8.8727927072339927</v>
      </c>
      <c r="CC249" s="4">
        <f t="shared" si="498"/>
        <v>14.045814963397099</v>
      </c>
      <c r="CD249" s="4">
        <f t="shared" si="499"/>
        <v>-10.932296603561133</v>
      </c>
    </row>
    <row r="250" spans="1:82">
      <c r="A250">
        <v>27</v>
      </c>
      <c r="B250" s="5">
        <v>133</v>
      </c>
      <c r="C250" s="5">
        <v>303</v>
      </c>
      <c r="D250" s="5">
        <v>145</v>
      </c>
      <c r="E250" s="5">
        <v>297</v>
      </c>
      <c r="F250" s="5">
        <v>162</v>
      </c>
      <c r="G250" s="5">
        <v>338</v>
      </c>
      <c r="H250" s="5">
        <v>153</v>
      </c>
      <c r="I250" s="5">
        <v>281</v>
      </c>
      <c r="J250" s="5">
        <v>166</v>
      </c>
      <c r="K250" s="5">
        <v>288</v>
      </c>
      <c r="L250" s="5">
        <v>197</v>
      </c>
      <c r="M250" s="5">
        <v>324</v>
      </c>
      <c r="N250" s="5">
        <v>153</v>
      </c>
      <c r="O250" s="5">
        <v>238</v>
      </c>
      <c r="P250" s="5">
        <v>128</v>
      </c>
      <c r="Q250" s="5">
        <v>293</v>
      </c>
      <c r="R250" s="5">
        <v>170</v>
      </c>
      <c r="S250" s="5">
        <v>308</v>
      </c>
      <c r="BL250" s="198">
        <v>13</v>
      </c>
      <c r="BM250" s="4">
        <f t="shared" si="482"/>
        <v>8.735908980917884</v>
      </c>
      <c r="BN250" s="4">
        <f t="shared" si="483"/>
        <v>13.371304112407659</v>
      </c>
      <c r="BO250" s="4">
        <f t="shared" si="484"/>
        <v>7.382145658427385</v>
      </c>
      <c r="BP250" s="4">
        <f t="shared" si="485"/>
        <v>11.299215092159885</v>
      </c>
      <c r="BQ250" s="4">
        <f t="shared" si="486"/>
        <v>7.9374197246505362</v>
      </c>
      <c r="BR250" s="4">
        <f t="shared" si="487"/>
        <v>12.149125321469857</v>
      </c>
      <c r="BS250" s="4">
        <f t="shared" si="488"/>
        <v>7.7836939899314324</v>
      </c>
      <c r="BT250" s="4">
        <f t="shared" si="489"/>
        <v>11.913830568133669</v>
      </c>
      <c r="BU250" s="4">
        <f t="shared" si="490"/>
        <v>7.8584520092001782</v>
      </c>
      <c r="BV250" s="4">
        <f t="shared" si="491"/>
        <v>12.028256234960914</v>
      </c>
      <c r="BW250" s="4">
        <f t="shared" si="492"/>
        <v>8.3135555980062357</v>
      </c>
      <c r="BX250" s="4">
        <f t="shared" si="493"/>
        <v>12.724844134613518</v>
      </c>
      <c r="BY250" s="4">
        <f t="shared" si="494"/>
        <v>11.050724674506007</v>
      </c>
      <c r="BZ250" s="4">
        <f t="shared" si="495"/>
        <v>16.914393294168857</v>
      </c>
      <c r="CA250" s="4">
        <f t="shared" si="496"/>
        <v>7.4297231288641683</v>
      </c>
      <c r="CB250" s="4">
        <f t="shared" si="497"/>
        <v>11.37203783189984</v>
      </c>
      <c r="CC250" s="4">
        <f t="shared" si="498"/>
        <v>9.4673328966785153</v>
      </c>
      <c r="CD250" s="4">
        <f t="shared" si="499"/>
        <v>14.49083175790928</v>
      </c>
    </row>
    <row r="251" spans="1:82">
      <c r="A251">
        <v>28</v>
      </c>
      <c r="B251" s="5">
        <v>125</v>
      </c>
      <c r="C251" s="5">
        <v>302</v>
      </c>
      <c r="D251" s="5">
        <v>136</v>
      </c>
      <c r="E251" s="5">
        <v>299</v>
      </c>
      <c r="F251" s="5">
        <v>153</v>
      </c>
      <c r="G251" s="5">
        <v>335</v>
      </c>
      <c r="H251" s="5">
        <v>144</v>
      </c>
      <c r="I251" s="5">
        <v>281</v>
      </c>
      <c r="J251" s="5">
        <v>157</v>
      </c>
      <c r="K251" s="5">
        <v>291</v>
      </c>
      <c r="L251" s="5">
        <v>187</v>
      </c>
      <c r="M251" s="5">
        <v>326</v>
      </c>
      <c r="N251" s="5">
        <v>145</v>
      </c>
      <c r="O251" s="5">
        <v>242</v>
      </c>
      <c r="P251" s="5">
        <v>119</v>
      </c>
      <c r="Q251" s="5">
        <v>293</v>
      </c>
      <c r="R251" s="5">
        <v>161</v>
      </c>
      <c r="S251" s="5">
        <v>309</v>
      </c>
      <c r="BL251" s="198">
        <v>14</v>
      </c>
      <c r="BM251" s="4">
        <f t="shared" si="482"/>
        <v>-13.373759660470908</v>
      </c>
      <c r="BN251" s="4">
        <f t="shared" si="483"/>
        <v>7.2375167954402881</v>
      </c>
      <c r="BO251" s="4">
        <f t="shared" si="484"/>
        <v>-11.455418111895808</v>
      </c>
      <c r="BP251" s="4">
        <f t="shared" si="485"/>
        <v>6.1993622652493103</v>
      </c>
      <c r="BQ251" s="4">
        <f t="shared" si="486"/>
        <v>-12.241563238978078</v>
      </c>
      <c r="BR251" s="4">
        <f t="shared" si="487"/>
        <v>6.6248027326542056</v>
      </c>
      <c r="BS251" s="4">
        <f t="shared" si="488"/>
        <v>-11.252012659033888</v>
      </c>
      <c r="BT251" s="4">
        <f t="shared" si="489"/>
        <v>6.0892847389031814</v>
      </c>
      <c r="BU251" s="4">
        <f t="shared" si="490"/>
        <v>-11.592813566233167</v>
      </c>
      <c r="BV251" s="4">
        <f t="shared" si="491"/>
        <v>6.2737169668163615</v>
      </c>
      <c r="BW251" s="4">
        <f t="shared" si="492"/>
        <v>-12.927365031210011</v>
      </c>
      <c r="BX251" s="4">
        <f t="shared" si="493"/>
        <v>6.9959401028203807</v>
      </c>
      <c r="BY251" s="4">
        <f t="shared" si="494"/>
        <v>-17.973192215444975</v>
      </c>
      <c r="BZ251" s="4">
        <f t="shared" si="495"/>
        <v>9.7266052201792981</v>
      </c>
      <c r="CA251" s="4">
        <f t="shared" si="496"/>
        <v>-12.988228667305783</v>
      </c>
      <c r="CB251" s="4">
        <f t="shared" si="497"/>
        <v>7.0288778555285241</v>
      </c>
      <c r="CC251" s="4">
        <f t="shared" si="498"/>
        <v>-14.984194272965569</v>
      </c>
      <c r="CD251" s="4">
        <f t="shared" si="499"/>
        <v>8.1090404246811385</v>
      </c>
    </row>
    <row r="252" spans="1:82">
      <c r="A252">
        <v>29</v>
      </c>
      <c r="B252" s="5">
        <v>117</v>
      </c>
      <c r="C252" s="5">
        <v>302</v>
      </c>
      <c r="D252" s="5">
        <v>130</v>
      </c>
      <c r="E252" s="5">
        <v>299</v>
      </c>
      <c r="F252" s="5">
        <v>143</v>
      </c>
      <c r="G252" s="5">
        <v>330</v>
      </c>
      <c r="H252" s="5">
        <v>136</v>
      </c>
      <c r="I252" s="5">
        <v>281</v>
      </c>
      <c r="J252" s="5">
        <v>148</v>
      </c>
      <c r="K252" s="5">
        <v>292</v>
      </c>
      <c r="L252" s="5">
        <v>178</v>
      </c>
      <c r="M252" s="5">
        <v>328</v>
      </c>
      <c r="N252" s="5">
        <v>138</v>
      </c>
      <c r="O252" s="5">
        <v>244</v>
      </c>
      <c r="P252" s="5">
        <v>109</v>
      </c>
      <c r="Q252" s="5">
        <v>291</v>
      </c>
      <c r="R252" s="5">
        <v>153</v>
      </c>
      <c r="S252" s="5">
        <v>310</v>
      </c>
      <c r="BL252" s="198">
        <v>15</v>
      </c>
      <c r="BM252" s="4">
        <f t="shared" si="482"/>
        <v>-5.8235924885296591</v>
      </c>
      <c r="BN252" s="4">
        <f t="shared" si="483"/>
        <v>-13.276453598918815</v>
      </c>
      <c r="BO252" s="4">
        <f t="shared" si="484"/>
        <v>-4.6547088484760897</v>
      </c>
      <c r="BP252" s="4">
        <f t="shared" si="485"/>
        <v>-10.611667311026498</v>
      </c>
      <c r="BQ252" s="4">
        <f t="shared" si="486"/>
        <v>-4.820031277893742</v>
      </c>
      <c r="BR252" s="4">
        <f t="shared" si="487"/>
        <v>-10.988564487013161</v>
      </c>
      <c r="BS252" s="4">
        <f t="shared" si="488"/>
        <v>-4.4682838050841074</v>
      </c>
      <c r="BT252" s="4">
        <f t="shared" si="489"/>
        <v>-10.186661020983873</v>
      </c>
      <c r="BU252" s="4">
        <f t="shared" si="490"/>
        <v>-4.3802583792154222</v>
      </c>
      <c r="BV252" s="4">
        <f t="shared" si="491"/>
        <v>-9.9859832633329866</v>
      </c>
      <c r="BW252" s="4">
        <f t="shared" si="492"/>
        <v>-5.0423718736928924</v>
      </c>
      <c r="BX252" s="4">
        <f t="shared" si="493"/>
        <v>-11.495449989234949</v>
      </c>
      <c r="BY252" s="4">
        <f t="shared" si="494"/>
        <v>-7.9311115106220287</v>
      </c>
      <c r="BZ252" s="4">
        <f t="shared" si="495"/>
        <v>-18.081113018471125</v>
      </c>
      <c r="CA252" s="4">
        <f t="shared" si="496"/>
        <v>-5.3134862133434524</v>
      </c>
      <c r="CB252" s="4">
        <f t="shared" si="497"/>
        <v>-12.113528427494794</v>
      </c>
      <c r="CC252" s="4">
        <f t="shared" si="498"/>
        <v>-6.644316269390254</v>
      </c>
      <c r="CD252" s="4">
        <f t="shared" si="499"/>
        <v>-15.147515356002026</v>
      </c>
    </row>
    <row r="253" spans="1:82">
      <c r="A253">
        <v>30</v>
      </c>
      <c r="B253" s="5">
        <v>109</v>
      </c>
      <c r="C253" s="5">
        <v>300</v>
      </c>
      <c r="D253" s="5">
        <v>121</v>
      </c>
      <c r="E253" s="5">
        <v>297</v>
      </c>
      <c r="F253" s="5">
        <v>134</v>
      </c>
      <c r="G253" s="5">
        <v>325</v>
      </c>
      <c r="H253" s="5">
        <v>127</v>
      </c>
      <c r="I253" s="5">
        <v>281</v>
      </c>
      <c r="J253" s="5">
        <v>139</v>
      </c>
      <c r="K253" s="5">
        <v>291</v>
      </c>
      <c r="L253" s="5">
        <v>169</v>
      </c>
      <c r="M253" s="5">
        <v>328</v>
      </c>
      <c r="N253" s="5">
        <v>131</v>
      </c>
      <c r="O253" s="5">
        <v>247</v>
      </c>
      <c r="P253" s="5">
        <v>100</v>
      </c>
      <c r="Q253" s="5">
        <v>289</v>
      </c>
      <c r="R253" s="5">
        <v>144</v>
      </c>
      <c r="S253" s="5">
        <v>311</v>
      </c>
      <c r="BL253" s="198">
        <v>16</v>
      </c>
      <c r="BM253" s="4">
        <f t="shared" si="482"/>
        <v>12.369772843608624</v>
      </c>
      <c r="BN253" s="4">
        <f t="shared" si="483"/>
        <v>-4.2465483810391218</v>
      </c>
      <c r="BO253" s="4">
        <f t="shared" si="484"/>
        <v>10.758800331385126</v>
      </c>
      <c r="BP253" s="4">
        <f t="shared" si="485"/>
        <v>-3.6935008190367236</v>
      </c>
      <c r="BQ253" s="4">
        <f t="shared" si="486"/>
        <v>10.26762002852689</v>
      </c>
      <c r="BR253" s="4">
        <f t="shared" si="487"/>
        <v>-3.5248784080780067</v>
      </c>
      <c r="BS253" s="4">
        <f t="shared" si="488"/>
        <v>9.0204059639807852</v>
      </c>
      <c r="BT253" s="4">
        <f t="shared" si="489"/>
        <v>-3.0967092788975892</v>
      </c>
      <c r="BU253" s="4">
        <f t="shared" si="490"/>
        <v>10.389179750126882</v>
      </c>
      <c r="BV253" s="4">
        <f t="shared" si="491"/>
        <v>-3.5666099132144762</v>
      </c>
      <c r="BW253" s="4">
        <f t="shared" si="492"/>
        <v>11.541241571191877</v>
      </c>
      <c r="BX253" s="4">
        <f t="shared" si="493"/>
        <v>-3.9621132359475491</v>
      </c>
      <c r="BY253" s="4">
        <f t="shared" si="494"/>
        <v>13.297796999089687</v>
      </c>
      <c r="BZ253" s="4">
        <f t="shared" si="495"/>
        <v>-4.5651394760291595</v>
      </c>
      <c r="CA253" s="4">
        <f t="shared" si="496"/>
        <v>10.497966395390998</v>
      </c>
      <c r="CB253" s="4">
        <f t="shared" si="497"/>
        <v>-3.6039564157061292</v>
      </c>
      <c r="CC253" s="4">
        <f t="shared" si="498"/>
        <v>15.625063288029594</v>
      </c>
      <c r="CD253" s="4">
        <f t="shared" si="499"/>
        <v>-5.3640910021803521</v>
      </c>
    </row>
    <row r="254" spans="1:82">
      <c r="A254">
        <v>31</v>
      </c>
      <c r="B254" s="5">
        <v>101</v>
      </c>
      <c r="C254" s="5">
        <v>298</v>
      </c>
      <c r="D254" s="5">
        <v>111</v>
      </c>
      <c r="E254" s="5">
        <v>295</v>
      </c>
      <c r="F254" s="5">
        <v>125</v>
      </c>
      <c r="G254" s="5">
        <v>319</v>
      </c>
      <c r="H254" s="5">
        <v>119</v>
      </c>
      <c r="I254" s="5">
        <v>279</v>
      </c>
      <c r="J254" s="5">
        <v>131</v>
      </c>
      <c r="K254" s="5">
        <v>292</v>
      </c>
      <c r="L254" s="5">
        <v>160</v>
      </c>
      <c r="M254" s="5">
        <v>328</v>
      </c>
      <c r="N254" s="5">
        <v>124</v>
      </c>
      <c r="O254" s="5">
        <v>247</v>
      </c>
      <c r="P254" s="5">
        <v>90</v>
      </c>
      <c r="Q254" s="5">
        <v>286</v>
      </c>
      <c r="R254" s="5">
        <v>135</v>
      </c>
      <c r="S254" s="5">
        <v>309</v>
      </c>
      <c r="BL254" s="198">
        <v>17</v>
      </c>
      <c r="BM254" s="4">
        <f t="shared" si="482"/>
        <v>3.5197104575904699</v>
      </c>
      <c r="BN254" s="4">
        <f t="shared" si="483"/>
        <v>13.899022273608423</v>
      </c>
      <c r="BO254" s="4">
        <f t="shared" si="484"/>
        <v>3.5394853538250337</v>
      </c>
      <c r="BP254" s="4">
        <f t="shared" si="485"/>
        <v>13.977111572865912</v>
      </c>
      <c r="BQ254" s="4">
        <f t="shared" si="486"/>
        <v>2.5839537686661145</v>
      </c>
      <c r="BR254" s="4">
        <f t="shared" si="487"/>
        <v>10.203802675647109</v>
      </c>
      <c r="BS254" s="4">
        <f t="shared" si="488"/>
        <v>3.4467740005910783</v>
      </c>
      <c r="BT254" s="4">
        <f t="shared" si="489"/>
        <v>13.611002718418471</v>
      </c>
      <c r="BU254" s="4">
        <f t="shared" si="490"/>
        <v>3.0501695825774022</v>
      </c>
      <c r="BV254" s="4">
        <f t="shared" si="491"/>
        <v>12.044847289952548</v>
      </c>
      <c r="BW254" s="4">
        <f t="shared" si="492"/>
        <v>2.9811632489448709</v>
      </c>
      <c r="BX254" s="4">
        <f t="shared" si="493"/>
        <v>11.772347440963493</v>
      </c>
      <c r="BY254" s="4">
        <f t="shared" si="494"/>
        <v>3.1216260049201154</v>
      </c>
      <c r="BZ254" s="4">
        <f t="shared" si="495"/>
        <v>12.327022320455953</v>
      </c>
      <c r="CA254" s="4">
        <f t="shared" si="496"/>
        <v>2.3526931676395955</v>
      </c>
      <c r="CB254" s="4">
        <f t="shared" si="497"/>
        <v>9.2905752146371192</v>
      </c>
      <c r="CC254" s="4">
        <f t="shared" si="498"/>
        <v>4.0418144832537672</v>
      </c>
      <c r="CD254" s="4">
        <f t="shared" si="499"/>
        <v>15.960764445094489</v>
      </c>
    </row>
    <row r="255" spans="1:82">
      <c r="A255">
        <v>32</v>
      </c>
      <c r="B255" s="5">
        <v>93</v>
      </c>
      <c r="C255" s="5">
        <v>295</v>
      </c>
      <c r="D255" s="5">
        <v>103</v>
      </c>
      <c r="E255" s="5">
        <v>292</v>
      </c>
      <c r="F255" s="5">
        <v>117</v>
      </c>
      <c r="G255" s="5">
        <v>310</v>
      </c>
      <c r="H255" s="5">
        <v>110</v>
      </c>
      <c r="I255" s="5">
        <v>275</v>
      </c>
      <c r="J255" s="5">
        <v>122</v>
      </c>
      <c r="K255" s="5">
        <v>291</v>
      </c>
      <c r="L255" s="5">
        <v>150</v>
      </c>
      <c r="M255" s="5">
        <v>326</v>
      </c>
      <c r="N255" s="5">
        <v>117</v>
      </c>
      <c r="O255" s="5">
        <v>248</v>
      </c>
      <c r="P255" s="5">
        <v>81</v>
      </c>
      <c r="Q255" s="5">
        <v>282</v>
      </c>
      <c r="R255" s="5">
        <v>126</v>
      </c>
      <c r="S255" s="5">
        <v>308</v>
      </c>
      <c r="BL255" s="198">
        <v>18</v>
      </c>
      <c r="BM255" s="4">
        <f t="shared" si="482"/>
        <v>-16.535867841409228</v>
      </c>
      <c r="BN255" s="4">
        <f t="shared" si="483"/>
        <v>2.7593483066548612</v>
      </c>
      <c r="BO255" s="4">
        <f t="shared" si="484"/>
        <v>-15.167898263419854</v>
      </c>
      <c r="BP255" s="4">
        <f t="shared" si="485"/>
        <v>2.5310745580507685</v>
      </c>
      <c r="BQ255" s="4">
        <f t="shared" si="486"/>
        <v>-13.447094732483684</v>
      </c>
      <c r="BR255" s="4">
        <f t="shared" si="487"/>
        <v>2.2439232361658834</v>
      </c>
      <c r="BS255" s="4">
        <f t="shared" si="488"/>
        <v>-15.645752799370971</v>
      </c>
      <c r="BT255" s="4">
        <f t="shared" si="489"/>
        <v>2.6108143768041634</v>
      </c>
      <c r="BU255" s="4">
        <f t="shared" si="490"/>
        <v>-13.647007958382368</v>
      </c>
      <c r="BV255" s="4">
        <f t="shared" si="491"/>
        <v>2.2772828533720664</v>
      </c>
      <c r="BW255" s="4">
        <f t="shared" si="492"/>
        <v>-14.041278371567122</v>
      </c>
      <c r="BX255" s="4">
        <f t="shared" si="493"/>
        <v>2.3430749489197256</v>
      </c>
      <c r="BY255" s="4">
        <f t="shared" si="494"/>
        <v>-17.524996955813364</v>
      </c>
      <c r="BZ255" s="4">
        <f t="shared" si="495"/>
        <v>2.9244047629032122</v>
      </c>
      <c r="CA255" s="4">
        <f t="shared" si="496"/>
        <v>-13.353367543469879</v>
      </c>
      <c r="CB255" s="4">
        <f t="shared" si="497"/>
        <v>2.2282829345637438</v>
      </c>
      <c r="CC255" s="4">
        <f t="shared" si="498"/>
        <v>-16.296590520463113</v>
      </c>
      <c r="CD255" s="4">
        <f t="shared" si="499"/>
        <v>2.7194199837687663</v>
      </c>
    </row>
    <row r="256" spans="1:82">
      <c r="A256">
        <v>33</v>
      </c>
      <c r="B256" s="5">
        <v>85</v>
      </c>
      <c r="C256" s="5">
        <v>290</v>
      </c>
      <c r="D256" s="5">
        <v>94</v>
      </c>
      <c r="E256" s="5">
        <v>286</v>
      </c>
      <c r="F256" s="5">
        <v>110</v>
      </c>
      <c r="G256" s="5">
        <v>301</v>
      </c>
      <c r="H256" s="5">
        <v>101</v>
      </c>
      <c r="I256" s="5">
        <v>271</v>
      </c>
      <c r="J256" s="5">
        <v>113</v>
      </c>
      <c r="K256" s="5">
        <v>290</v>
      </c>
      <c r="L256" s="5">
        <v>141</v>
      </c>
      <c r="M256" s="5">
        <v>323</v>
      </c>
      <c r="N256" s="5">
        <v>109</v>
      </c>
      <c r="O256" s="5">
        <v>247</v>
      </c>
      <c r="P256" s="5">
        <v>71</v>
      </c>
      <c r="Q256" s="5">
        <v>279</v>
      </c>
      <c r="R256" s="5">
        <v>117</v>
      </c>
      <c r="S256" s="5">
        <v>306</v>
      </c>
      <c r="BL256" s="198">
        <v>19</v>
      </c>
      <c r="BM256" s="4">
        <f t="shared" si="482"/>
        <v>-1.4907327319892361</v>
      </c>
      <c r="BN256" s="4">
        <f t="shared" si="483"/>
        <v>-17.990468626505894</v>
      </c>
      <c r="BO256" s="4">
        <f t="shared" si="484"/>
        <v>-1.2365252826249316</v>
      </c>
      <c r="BP256" s="4">
        <f t="shared" si="485"/>
        <v>-14.922640944001083</v>
      </c>
      <c r="BQ256" s="4">
        <f t="shared" si="486"/>
        <v>-1.2665089598929198</v>
      </c>
      <c r="BR256" s="4">
        <f t="shared" si="487"/>
        <v>-15.284490116305237</v>
      </c>
      <c r="BS256" s="4">
        <f t="shared" si="488"/>
        <v>-1.2370985080607702</v>
      </c>
      <c r="BT256" s="4">
        <f t="shared" si="489"/>
        <v>-14.92955874623221</v>
      </c>
      <c r="BU256" s="4">
        <f t="shared" si="490"/>
        <v>-1.2664065945514755</v>
      </c>
      <c r="BV256" s="4">
        <f t="shared" si="491"/>
        <v>-15.283254750351183</v>
      </c>
      <c r="BW256" s="4">
        <f t="shared" si="492"/>
        <v>-1.2620029567015563</v>
      </c>
      <c r="BX256" s="4">
        <f t="shared" si="493"/>
        <v>-15.230110744801813</v>
      </c>
      <c r="BY256" s="4">
        <f t="shared" si="494"/>
        <v>-1.8753126307591781</v>
      </c>
      <c r="BZ256" s="4">
        <f t="shared" si="495"/>
        <v>-22.631657791228289</v>
      </c>
      <c r="CA256" s="4">
        <f t="shared" si="496"/>
        <v>-1.2948424726358412</v>
      </c>
      <c r="CB256" s="4">
        <f t="shared" si="497"/>
        <v>-15.626424764375953</v>
      </c>
      <c r="CC256" s="4">
        <f t="shared" si="498"/>
        <v>-1.3725564393748555</v>
      </c>
      <c r="CD256" s="4">
        <f t="shared" si="499"/>
        <v>-16.564292868066087</v>
      </c>
    </row>
    <row r="257" spans="1:82">
      <c r="A257">
        <v>34</v>
      </c>
      <c r="B257" s="5">
        <v>77</v>
      </c>
      <c r="C257" s="5">
        <v>285</v>
      </c>
      <c r="D257" s="5">
        <v>85</v>
      </c>
      <c r="E257" s="5">
        <v>280</v>
      </c>
      <c r="F257" s="5">
        <v>105</v>
      </c>
      <c r="G257" s="5">
        <v>291</v>
      </c>
      <c r="H257" s="5">
        <v>94</v>
      </c>
      <c r="I257" s="5">
        <v>266</v>
      </c>
      <c r="J257" s="5">
        <v>104</v>
      </c>
      <c r="K257" s="5">
        <v>289</v>
      </c>
      <c r="L257" s="5">
        <v>132</v>
      </c>
      <c r="M257" s="5">
        <v>319</v>
      </c>
      <c r="N257" s="5">
        <v>102</v>
      </c>
      <c r="O257" s="5">
        <v>246</v>
      </c>
      <c r="P257" s="5">
        <v>64</v>
      </c>
      <c r="Q257" s="5">
        <v>272</v>
      </c>
      <c r="R257" s="5">
        <v>109</v>
      </c>
      <c r="S257" s="5">
        <v>302</v>
      </c>
    </row>
    <row r="258" spans="1:82">
      <c r="A258">
        <v>35</v>
      </c>
      <c r="B258" s="5">
        <v>69</v>
      </c>
      <c r="C258" s="5">
        <v>279</v>
      </c>
      <c r="D258" s="5">
        <v>76</v>
      </c>
      <c r="E258" s="5">
        <v>274</v>
      </c>
      <c r="F258" s="5">
        <v>104</v>
      </c>
      <c r="G258" s="5">
        <v>282</v>
      </c>
      <c r="H258" s="5">
        <v>87</v>
      </c>
      <c r="I258" s="5">
        <v>259</v>
      </c>
      <c r="J258" s="5">
        <v>96</v>
      </c>
      <c r="K258" s="5">
        <v>284</v>
      </c>
      <c r="L258" s="5">
        <v>122</v>
      </c>
      <c r="M258" s="5">
        <v>312</v>
      </c>
      <c r="N258" s="5">
        <v>95</v>
      </c>
      <c r="O258" s="5">
        <v>244</v>
      </c>
      <c r="P258" s="5">
        <v>55</v>
      </c>
      <c r="Q258" s="5">
        <v>262</v>
      </c>
      <c r="R258" s="5">
        <v>101</v>
      </c>
      <c r="S258" s="5">
        <v>295</v>
      </c>
      <c r="BL258" s="153" t="s">
        <v>50</v>
      </c>
      <c r="BM258" s="4">
        <f>SUM(BM238:BM256)</f>
        <v>-3.18216281784236</v>
      </c>
      <c r="BN258" s="4">
        <f>SUM(BN238:BN256)</f>
        <v>-4.2065243854217158</v>
      </c>
      <c r="BO258" s="4">
        <f t="shared" ref="BO258:CD258" si="500">SUM(BO238:BO256)</f>
        <v>-0.79611163664822882</v>
      </c>
      <c r="BP258" s="4">
        <f t="shared" si="500"/>
        <v>-0.82108821077242666</v>
      </c>
      <c r="BQ258" s="4">
        <f t="shared" si="500"/>
        <v>-3.3167211124608977</v>
      </c>
      <c r="BR258" s="4">
        <f t="shared" si="500"/>
        <v>-0.5845102259888364</v>
      </c>
      <c r="BS258" s="4">
        <f t="shared" si="500"/>
        <v>-3.796632350355905</v>
      </c>
      <c r="BT258" s="4">
        <f t="shared" si="500"/>
        <v>2.5648014454518169</v>
      </c>
      <c r="BU258" s="4">
        <f t="shared" si="500"/>
        <v>0.54091091229825761</v>
      </c>
      <c r="BV258" s="4">
        <f t="shared" si="500"/>
        <v>4.1010043995631023</v>
      </c>
      <c r="BW258" s="4">
        <f t="shared" si="500"/>
        <v>-3.7996060344670504</v>
      </c>
      <c r="BX258" s="4">
        <f t="shared" si="500"/>
        <v>2.5101382977270283</v>
      </c>
      <c r="BY258" s="4">
        <f t="shared" si="500"/>
        <v>7.7373203341104757</v>
      </c>
      <c r="BZ258" s="4">
        <f t="shared" si="500"/>
        <v>-2.6545978548242779</v>
      </c>
      <c r="CA258" s="4">
        <f t="shared" si="500"/>
        <v>-4.7976115694544657</v>
      </c>
      <c r="CB258" s="4">
        <f t="shared" si="500"/>
        <v>-1.9735508233573249</v>
      </c>
      <c r="CC258" s="4">
        <f t="shared" si="500"/>
        <v>-0.34879826529004765</v>
      </c>
      <c r="CD258" s="4">
        <f t="shared" si="500"/>
        <v>0.19175785791495059</v>
      </c>
    </row>
    <row r="259" spans="1:82">
      <c r="A259">
        <v>36</v>
      </c>
      <c r="B259" s="5">
        <v>62</v>
      </c>
      <c r="C259" s="5">
        <v>271</v>
      </c>
      <c r="D259" s="5">
        <v>70</v>
      </c>
      <c r="E259" s="5">
        <v>265</v>
      </c>
      <c r="F259" s="5">
        <v>100</v>
      </c>
      <c r="G259" s="5">
        <v>274</v>
      </c>
      <c r="H259" s="5">
        <v>79</v>
      </c>
      <c r="I259" s="5">
        <v>253</v>
      </c>
      <c r="J259" s="5">
        <v>87</v>
      </c>
      <c r="K259" s="5">
        <v>281</v>
      </c>
      <c r="L259" s="5">
        <v>114</v>
      </c>
      <c r="M259" s="5">
        <v>305</v>
      </c>
      <c r="N259" s="5">
        <v>87</v>
      </c>
      <c r="O259" s="5">
        <v>242</v>
      </c>
      <c r="P259" s="5">
        <v>48</v>
      </c>
      <c r="Q259" s="5">
        <v>253</v>
      </c>
      <c r="R259" s="5">
        <v>93</v>
      </c>
      <c r="S259" s="5">
        <v>288</v>
      </c>
    </row>
    <row r="260" spans="1:82">
      <c r="A260">
        <v>37</v>
      </c>
      <c r="B260" s="5">
        <v>56</v>
      </c>
      <c r="C260" s="5">
        <v>263</v>
      </c>
      <c r="D260" s="5">
        <v>65</v>
      </c>
      <c r="E260" s="5">
        <v>257</v>
      </c>
      <c r="F260" s="5">
        <v>98</v>
      </c>
      <c r="G260" s="5">
        <v>265</v>
      </c>
      <c r="H260" s="5">
        <v>71</v>
      </c>
      <c r="I260" s="5">
        <v>249</v>
      </c>
      <c r="J260" s="5">
        <v>78</v>
      </c>
      <c r="K260" s="5">
        <v>277</v>
      </c>
      <c r="L260" s="5">
        <v>107</v>
      </c>
      <c r="M260" s="5">
        <v>296</v>
      </c>
      <c r="N260" s="5">
        <v>80</v>
      </c>
      <c r="O260" s="5">
        <v>238</v>
      </c>
      <c r="P260" s="5">
        <v>43</v>
      </c>
      <c r="Q260" s="5">
        <v>243</v>
      </c>
      <c r="R260" s="5">
        <v>86</v>
      </c>
      <c r="S260" s="5">
        <v>280</v>
      </c>
    </row>
    <row r="261" spans="1:82">
      <c r="A261">
        <v>38</v>
      </c>
      <c r="B261" s="5">
        <v>51</v>
      </c>
      <c r="C261" s="5">
        <v>255</v>
      </c>
      <c r="D261" s="5">
        <v>61</v>
      </c>
      <c r="E261" s="5">
        <v>248</v>
      </c>
      <c r="F261" s="5">
        <v>89</v>
      </c>
      <c r="G261" s="5">
        <v>262</v>
      </c>
      <c r="H261" s="5">
        <v>62</v>
      </c>
      <c r="I261" s="5">
        <v>243</v>
      </c>
      <c r="J261" s="5">
        <v>69</v>
      </c>
      <c r="K261" s="5">
        <v>271</v>
      </c>
      <c r="L261" s="5">
        <v>100</v>
      </c>
      <c r="M261" s="5">
        <v>287</v>
      </c>
      <c r="N261" s="5">
        <v>72</v>
      </c>
      <c r="O261" s="5">
        <v>234</v>
      </c>
      <c r="P261" s="5">
        <v>39</v>
      </c>
      <c r="Q261" s="5">
        <v>234</v>
      </c>
      <c r="R261" s="5">
        <v>80</v>
      </c>
      <c r="S261" s="5">
        <v>271</v>
      </c>
      <c r="BM261" s="221" t="s">
        <v>26</v>
      </c>
      <c r="BN261" s="221"/>
      <c r="BO261" s="221" t="s">
        <v>28</v>
      </c>
      <c r="BP261" s="221"/>
      <c r="BQ261" s="221" t="s">
        <v>28</v>
      </c>
      <c r="BR261" s="221"/>
      <c r="BS261" s="221" t="s">
        <v>31</v>
      </c>
      <c r="BT261" s="221"/>
      <c r="BU261" s="221" t="s">
        <v>31</v>
      </c>
      <c r="BV261" s="221"/>
      <c r="BW261" s="221" t="s">
        <v>31</v>
      </c>
      <c r="BX261" s="221"/>
      <c r="BY261" s="221" t="s">
        <v>31</v>
      </c>
      <c r="BZ261" s="221"/>
      <c r="CA261" s="221" t="s">
        <v>385</v>
      </c>
      <c r="CB261" s="221"/>
      <c r="CC261" s="221" t="s">
        <v>387</v>
      </c>
      <c r="CD261" s="221"/>
    </row>
    <row r="262" spans="1:82" ht="13" thickBot="1">
      <c r="A262">
        <v>39</v>
      </c>
      <c r="B262" s="5">
        <v>47</v>
      </c>
      <c r="C262" s="5">
        <v>247</v>
      </c>
      <c r="D262" s="5">
        <v>58</v>
      </c>
      <c r="E262" s="5">
        <v>240</v>
      </c>
      <c r="F262" s="5">
        <v>80</v>
      </c>
      <c r="G262" s="5">
        <v>261</v>
      </c>
      <c r="H262" s="5">
        <v>56</v>
      </c>
      <c r="I262" s="5">
        <v>236</v>
      </c>
      <c r="J262" s="5">
        <v>60</v>
      </c>
      <c r="K262" s="5">
        <v>264</v>
      </c>
      <c r="L262" s="5">
        <v>96</v>
      </c>
      <c r="M262" s="5">
        <v>277</v>
      </c>
      <c r="N262" s="5">
        <v>65</v>
      </c>
      <c r="O262" s="5">
        <v>229</v>
      </c>
      <c r="P262" s="5">
        <v>37</v>
      </c>
      <c r="Q262" s="5">
        <v>224</v>
      </c>
      <c r="R262" s="5">
        <v>77</v>
      </c>
      <c r="S262" s="5">
        <v>263</v>
      </c>
      <c r="BL262" s="199" t="s">
        <v>96</v>
      </c>
      <c r="BM262" s="220" t="s">
        <v>27</v>
      </c>
      <c r="BN262" s="220"/>
      <c r="BO262" s="220" t="s">
        <v>29</v>
      </c>
      <c r="BP262" s="220"/>
      <c r="BQ262" s="220" t="s">
        <v>30</v>
      </c>
      <c r="BR262" s="220"/>
      <c r="BS262" s="220" t="s">
        <v>32</v>
      </c>
      <c r="BT262" s="220"/>
      <c r="BU262" s="220" t="s">
        <v>382</v>
      </c>
      <c r="BV262" s="220"/>
      <c r="BW262" s="220" t="s">
        <v>383</v>
      </c>
      <c r="BX262" s="220"/>
      <c r="BY262" s="220" t="s">
        <v>384</v>
      </c>
      <c r="BZ262" s="220"/>
      <c r="CA262" s="220" t="s">
        <v>386</v>
      </c>
      <c r="CB262" s="220"/>
      <c r="CC262" s="220" t="s">
        <v>388</v>
      </c>
      <c r="CD262" s="220"/>
    </row>
    <row r="263" spans="1:82">
      <c r="A263">
        <v>40</v>
      </c>
      <c r="B263" s="5">
        <v>44</v>
      </c>
      <c r="C263" s="5">
        <v>239</v>
      </c>
      <c r="D263" s="5">
        <v>55</v>
      </c>
      <c r="E263" s="5">
        <v>232</v>
      </c>
      <c r="F263" s="5">
        <v>71</v>
      </c>
      <c r="G263" s="5">
        <v>257</v>
      </c>
      <c r="H263" s="5">
        <v>51</v>
      </c>
      <c r="I263" s="5">
        <v>227</v>
      </c>
      <c r="J263" s="5">
        <v>54</v>
      </c>
      <c r="K263" s="5">
        <v>256</v>
      </c>
      <c r="L263" s="5">
        <v>93</v>
      </c>
      <c r="M263" s="5">
        <v>268</v>
      </c>
      <c r="N263" s="5">
        <v>59</v>
      </c>
      <c r="O263" s="5">
        <v>223</v>
      </c>
      <c r="P263" s="5">
        <v>36</v>
      </c>
      <c r="Q263" s="5">
        <v>215</v>
      </c>
      <c r="R263" s="5">
        <v>73</v>
      </c>
      <c r="S263" s="5">
        <v>254</v>
      </c>
      <c r="BL263" s="8">
        <v>6</v>
      </c>
      <c r="BM263" s="197" t="s">
        <v>97</v>
      </c>
      <c r="BN263" s="197" t="s">
        <v>98</v>
      </c>
      <c r="BO263" s="197" t="s">
        <v>97</v>
      </c>
      <c r="BP263" s="197" t="s">
        <v>98</v>
      </c>
      <c r="BQ263" s="197" t="s">
        <v>97</v>
      </c>
      <c r="BR263" s="197" t="s">
        <v>98</v>
      </c>
      <c r="BS263" s="197" t="s">
        <v>97</v>
      </c>
      <c r="BT263" s="197" t="s">
        <v>98</v>
      </c>
      <c r="BU263" s="197" t="s">
        <v>97</v>
      </c>
      <c r="BV263" s="197" t="s">
        <v>98</v>
      </c>
      <c r="BW263" s="197" t="s">
        <v>97</v>
      </c>
      <c r="BX263" s="197" t="s">
        <v>98</v>
      </c>
      <c r="BY263" s="197" t="s">
        <v>97</v>
      </c>
      <c r="BZ263" s="197" t="s">
        <v>98</v>
      </c>
      <c r="CA263" s="197" t="s">
        <v>97</v>
      </c>
      <c r="CB263" s="197" t="s">
        <v>98</v>
      </c>
      <c r="CC263" s="197" t="s">
        <v>94</v>
      </c>
      <c r="CD263" s="197" t="s">
        <v>95</v>
      </c>
    </row>
    <row r="264" spans="1:82">
      <c r="A264">
        <v>41</v>
      </c>
      <c r="B264" s="5">
        <v>41</v>
      </c>
      <c r="C264" s="5">
        <v>231</v>
      </c>
      <c r="D264" s="5">
        <v>57</v>
      </c>
      <c r="E264" s="5">
        <v>224</v>
      </c>
      <c r="F264" s="5">
        <v>62</v>
      </c>
      <c r="G264" s="5">
        <v>250</v>
      </c>
      <c r="H264" s="5">
        <v>47</v>
      </c>
      <c r="I264" s="5">
        <v>218</v>
      </c>
      <c r="J264" s="5">
        <v>49</v>
      </c>
      <c r="K264" s="5">
        <v>248</v>
      </c>
      <c r="L264" s="5">
        <v>91</v>
      </c>
      <c r="M264" s="5">
        <v>259</v>
      </c>
      <c r="N264" s="5">
        <v>52</v>
      </c>
      <c r="O264" s="5">
        <v>218</v>
      </c>
      <c r="P264" s="5">
        <v>36</v>
      </c>
      <c r="Q264" s="5">
        <v>205</v>
      </c>
      <c r="R264" s="5">
        <v>71</v>
      </c>
      <c r="S264" s="5">
        <v>245</v>
      </c>
      <c r="BL264" s="198">
        <v>1</v>
      </c>
      <c r="BM264" s="4">
        <f>2/$BL$282*COS($BL$263*(AR9*(PI()/180)))*AS9</f>
        <v>15.243056963600422</v>
      </c>
      <c r="BN264" s="4">
        <f>2/$BL$282*SIN($BL$263*(AR9*(PI()/180)))*AS9</f>
        <v>0</v>
      </c>
      <c r="BO264" s="4">
        <f>2/$BL$282*COS($BL$263*(AT9*(PI()/180)))*AU9</f>
        <v>15.413619045427367</v>
      </c>
      <c r="BP264" s="4">
        <f>2/$BL$282*SIN($BL$263*(AT9*(PI()/180)))*AU9</f>
        <v>0</v>
      </c>
      <c r="BQ264" s="4">
        <f>2/$BL$282*COS($BL$263*(AV9*(PI()/180)))*AW9</f>
        <v>16.18822406374305</v>
      </c>
      <c r="BR264" s="4">
        <f>2/$BL$282*SIN($BL$263*(AV9*(PI()/180)))*AW9</f>
        <v>0</v>
      </c>
      <c r="BS264" s="4">
        <f>2/$BL$282*COS($BL$263*(AX9*(PI()/180)))*AY9</f>
        <v>14.568161619229366</v>
      </c>
      <c r="BT264" s="4">
        <f>2/$BL$282*SIN($BL$263*(AX9*(PI()/180)))*AY9</f>
        <v>0</v>
      </c>
      <c r="BU264" s="4">
        <f>2/$BL$282*COS($BL$263*(AZ9*(PI()/180)))*BA9</f>
        <v>17.349952605170419</v>
      </c>
      <c r="BV264" s="4">
        <f>2/$BL$282*SIN($BL$263*(AZ9*(PI()/180)))*BA9</f>
        <v>0</v>
      </c>
      <c r="BW264" s="4">
        <f>2/$BL$282*COS($BL$263*(BB9*(PI()/180)))*BC9</f>
        <v>19.421602331401786</v>
      </c>
      <c r="BX264" s="4">
        <f>2/$BL$282*SIN($BL$263*(BB9*(PI()/180)))*BC9</f>
        <v>0</v>
      </c>
      <c r="BY264" s="4">
        <f>2/$BL$282*COS($BL$263*(BD9*(PI()/180)))*BE9</f>
        <v>14.532863512868211</v>
      </c>
      <c r="BZ264" s="4">
        <f>2/$BL$282*SIN($BL$263*(BD9*(PI()/180)))*BE9</f>
        <v>0</v>
      </c>
      <c r="CA264" s="4">
        <f>2/$BL$282*COS($BL$263*(BF9*(PI()/180)))*BG9</f>
        <v>17.892761284139155</v>
      </c>
      <c r="CB264" s="4">
        <f>2/$BL$282*SIN($BL$263*(BF9*(PI()/180)))*BG9</f>
        <v>0</v>
      </c>
      <c r="CC264" s="4">
        <f>2/$BL$282*COS($BL$263*(BH9*(PI()/180)))*BI9</f>
        <v>16.334156487068526</v>
      </c>
      <c r="CD264" s="4">
        <f>2/$BL$282*SIN($BL$263*(BH9*(PI()/180)))*BI9</f>
        <v>0</v>
      </c>
    </row>
    <row r="265" spans="1:82">
      <c r="A265">
        <v>42</v>
      </c>
      <c r="B265" s="5">
        <v>40</v>
      </c>
      <c r="C265" s="5">
        <v>223</v>
      </c>
      <c r="D265" s="5">
        <v>55</v>
      </c>
      <c r="E265" s="5">
        <v>217</v>
      </c>
      <c r="F265" s="5">
        <v>54</v>
      </c>
      <c r="G265" s="5">
        <v>241</v>
      </c>
      <c r="H265" s="5">
        <v>42</v>
      </c>
      <c r="I265" s="5">
        <v>210</v>
      </c>
      <c r="J265" s="5">
        <v>48</v>
      </c>
      <c r="K265" s="5">
        <v>239</v>
      </c>
      <c r="L265" s="5">
        <v>90</v>
      </c>
      <c r="M265" s="5">
        <v>249</v>
      </c>
      <c r="N265" s="5">
        <v>49</v>
      </c>
      <c r="O265" s="5">
        <v>211</v>
      </c>
      <c r="P265" s="5">
        <v>37</v>
      </c>
      <c r="Q265" s="5">
        <v>195</v>
      </c>
      <c r="R265" s="5">
        <v>71</v>
      </c>
      <c r="S265" s="5">
        <v>236</v>
      </c>
      <c r="BL265" s="198">
        <v>2</v>
      </c>
      <c r="BM265" s="4">
        <f t="shared" ref="BM265:BM282" si="501">2/$BL$282*COS($BL$263*(AR10*(PI()/180)))*AS10</f>
        <v>-5.9223383891526673</v>
      </c>
      <c r="BN265" s="4">
        <f t="shared" ref="BN265:BN282" si="502">2/$BL$282*SIN($BL$263*(AR10*(PI()/180)))*AS10</f>
        <v>13.501571577263535</v>
      </c>
      <c r="BO265" s="4">
        <f t="shared" ref="BO265:BO282" si="503">2/$BL$282*COS($BL$263*(AT10*(PI()/180)))*AU10</f>
        <v>-5.9521240277320118</v>
      </c>
      <c r="BP265" s="4">
        <f t="shared" ref="BP265:BP282" si="504">2/$BL$282*SIN($BL$263*(AT10*(PI()/180)))*AU10</f>
        <v>13.569475993530954</v>
      </c>
      <c r="BQ265" s="4">
        <f t="shared" ref="BQ265:BQ282" si="505">2/$BL$282*COS($BL$263*(AV10*(PI()/180)))*AW10</f>
        <v>-6.1875207764091904</v>
      </c>
      <c r="BR265" s="4">
        <f t="shared" ref="BR265:BR282" si="506">2/$BL$282*SIN($BL$263*(AV10*(PI()/180)))*AW10</f>
        <v>14.106126526222781</v>
      </c>
      <c r="BS265" s="4">
        <f t="shared" ref="BS265:BS282" si="507">2/$BL$282*COS($BL$263*(AX10*(PI()/180)))*AY10</f>
        <v>-5.9214550898221416</v>
      </c>
      <c r="BT265" s="4">
        <f t="shared" ref="BT265:BT282" si="508">2/$BL$282*SIN($BL$263*(AX10*(PI()/180)))*AY10</f>
        <v>13.499557857622476</v>
      </c>
      <c r="BU265" s="4">
        <f t="shared" ref="BU265:BU282" si="509">2/$BL$282*COS($BL$263*(AZ10*(PI()/180)))*BA10</f>
        <v>-6.6721055510938978</v>
      </c>
      <c r="BV265" s="4">
        <f t="shared" ref="BV265:BV282" si="510">2/$BL$282*SIN($BL$263*(AZ10*(PI()/180)))*BA10</f>
        <v>15.210868537020611</v>
      </c>
      <c r="BW265" s="4">
        <f t="shared" ref="BW265:BW282" si="511">2/$BL$282*COS($BL$263*(BB10*(PI()/180)))*BC10</f>
        <v>-6.3771493528780283</v>
      </c>
      <c r="BX265" s="4">
        <f t="shared" ref="BX265:BX282" si="512">2/$BL$282*SIN($BL$263*(BB10*(PI()/180)))*BC10</f>
        <v>14.538436136051564</v>
      </c>
      <c r="BY265" s="4">
        <f t="shared" ref="BY265:BY282" si="513">2/$BL$282*COS($BL$263*(BD10*(PI()/180)))*BE10</f>
        <v>-5.5379909249883994</v>
      </c>
      <c r="BZ265" s="4">
        <f t="shared" ref="BZ265:BZ282" si="514">2/$BL$282*SIN($BL$263*(BD10*(PI()/180)))*BE10</f>
        <v>12.625347616900466</v>
      </c>
      <c r="CA265" s="4">
        <f t="shared" ref="CA265:CA282" si="515">2/$BL$282*COS($BL$263*(BF10*(PI()/180)))*BG10</f>
        <v>-6.8735989630036203</v>
      </c>
      <c r="CB265" s="4">
        <f t="shared" ref="CB265:CB282" si="516">2/$BL$282*SIN($BL$263*(BF10*(PI()/180)))*BG10</f>
        <v>15.670227247125556</v>
      </c>
      <c r="CC265" s="4">
        <f t="shared" ref="CC265:CC282" si="517">2/$BL$282*COS($BL$263*(BH10*(PI()/180)))*BI10</f>
        <v>-6.318683035358343</v>
      </c>
      <c r="CD265" s="4">
        <f t="shared" ref="CD265:CD282" si="518">2/$BL$282*SIN($BL$263*(BH10*(PI()/180)))*BI10</f>
        <v>14.405146357761135</v>
      </c>
    </row>
    <row r="266" spans="1:82">
      <c r="A266">
        <v>43</v>
      </c>
      <c r="B266" s="5">
        <v>39</v>
      </c>
      <c r="C266" s="5">
        <v>215</v>
      </c>
      <c r="D266" s="5">
        <v>58</v>
      </c>
      <c r="E266" s="5">
        <v>209</v>
      </c>
      <c r="F266" s="5">
        <v>47</v>
      </c>
      <c r="G266" s="5">
        <v>232</v>
      </c>
      <c r="H266" s="5">
        <v>38</v>
      </c>
      <c r="I266" s="5">
        <v>201</v>
      </c>
      <c r="J266" s="5">
        <v>42</v>
      </c>
      <c r="K266" s="5">
        <v>232</v>
      </c>
      <c r="L266" s="5">
        <v>89</v>
      </c>
      <c r="M266" s="5">
        <v>240</v>
      </c>
      <c r="N266" s="5">
        <v>44</v>
      </c>
      <c r="O266" s="5">
        <v>203</v>
      </c>
      <c r="P266" s="5">
        <v>39</v>
      </c>
      <c r="Q266" s="5">
        <v>186</v>
      </c>
      <c r="R266" s="5">
        <v>65</v>
      </c>
      <c r="S266" s="5">
        <v>228</v>
      </c>
      <c r="BL266" s="198">
        <v>3</v>
      </c>
      <c r="BM266" s="4">
        <f t="shared" si="501"/>
        <v>-9.1736394323820072</v>
      </c>
      <c r="BN266" s="4">
        <f t="shared" si="502"/>
        <v>-9.9652288812411829</v>
      </c>
      <c r="BO266" s="4">
        <f t="shared" si="503"/>
        <v>-8.9297093077365588</v>
      </c>
      <c r="BP266" s="4">
        <f t="shared" si="504"/>
        <v>-9.700250129782841</v>
      </c>
      <c r="BQ266" s="4">
        <f t="shared" si="505"/>
        <v>-9.1051155031257061</v>
      </c>
      <c r="BR266" s="4">
        <f t="shared" si="506"/>
        <v>-9.8907920512442882</v>
      </c>
      <c r="BS266" s="4">
        <f t="shared" si="507"/>
        <v>-9.983700082366143</v>
      </c>
      <c r="BT266" s="4">
        <f t="shared" si="508"/>
        <v>-10.845189320528128</v>
      </c>
      <c r="BU266" s="4">
        <f t="shared" si="509"/>
        <v>-10.250977419160616</v>
      </c>
      <c r="BV266" s="4">
        <f t="shared" si="510"/>
        <v>-11.135529905151904</v>
      </c>
      <c r="BW266" s="4">
        <f t="shared" si="511"/>
        <v>-8.5217773731977715</v>
      </c>
      <c r="BX266" s="4">
        <f t="shared" si="512"/>
        <v>-9.25711792193772</v>
      </c>
      <c r="BY266" s="4">
        <f t="shared" si="513"/>
        <v>-8.3027166941046922</v>
      </c>
      <c r="BZ266" s="4">
        <f t="shared" si="514"/>
        <v>-9.0191545899217545</v>
      </c>
      <c r="CA266" s="4">
        <f t="shared" si="515"/>
        <v>-10.178100954769485</v>
      </c>
      <c r="CB266" s="4">
        <f t="shared" si="516"/>
        <v>-11.056364961612731</v>
      </c>
      <c r="CC266" s="4">
        <f t="shared" si="517"/>
        <v>-10.282304454051156</v>
      </c>
      <c r="CD266" s="4">
        <f t="shared" si="518"/>
        <v>-11.169560136572693</v>
      </c>
    </row>
    <row r="267" spans="1:82">
      <c r="A267">
        <v>44</v>
      </c>
      <c r="B267" s="5">
        <v>39</v>
      </c>
      <c r="C267" s="5">
        <v>207</v>
      </c>
      <c r="D267" s="5">
        <v>52</v>
      </c>
      <c r="E267" s="5">
        <v>204</v>
      </c>
      <c r="F267" s="5">
        <v>42</v>
      </c>
      <c r="G267" s="5">
        <v>223</v>
      </c>
      <c r="H267" s="5">
        <v>33</v>
      </c>
      <c r="I267" s="5">
        <v>193</v>
      </c>
      <c r="J267" s="5">
        <v>40</v>
      </c>
      <c r="K267" s="5">
        <v>223</v>
      </c>
      <c r="L267" s="5">
        <v>93</v>
      </c>
      <c r="M267" s="5">
        <v>231</v>
      </c>
      <c r="N267" s="5">
        <v>41</v>
      </c>
      <c r="O267" s="5">
        <v>196</v>
      </c>
      <c r="P267" s="5">
        <v>42</v>
      </c>
      <c r="Q267" s="5">
        <v>176</v>
      </c>
      <c r="R267" s="5">
        <v>58</v>
      </c>
      <c r="S267" s="5">
        <v>223</v>
      </c>
      <c r="BL267" s="198">
        <v>4</v>
      </c>
      <c r="BM267" s="4">
        <f t="shared" si="501"/>
        <v>11.383978738786253</v>
      </c>
      <c r="BN267" s="4">
        <f t="shared" si="502"/>
        <v>-3.9081248373894373</v>
      </c>
      <c r="BO267" s="4">
        <f t="shared" si="503"/>
        <v>9.3239677329239505</v>
      </c>
      <c r="BP267" s="4">
        <f t="shared" si="504"/>
        <v>-3.2009221658071096</v>
      </c>
      <c r="BQ267" s="4">
        <f t="shared" si="505"/>
        <v>12.195852924949767</v>
      </c>
      <c r="BR267" s="4">
        <f t="shared" si="506"/>
        <v>-4.1868415975473408</v>
      </c>
      <c r="BS267" s="4">
        <f t="shared" si="507"/>
        <v>13.184451099384967</v>
      </c>
      <c r="BT267" s="4">
        <f t="shared" si="508"/>
        <v>-4.5262277795106423</v>
      </c>
      <c r="BU267" s="4">
        <f t="shared" si="509"/>
        <v>11.231601210405891</v>
      </c>
      <c r="BV267" s="4">
        <f t="shared" si="510"/>
        <v>-3.8558135658219364</v>
      </c>
      <c r="BW267" s="4">
        <f t="shared" si="511"/>
        <v>9.0754476118964185</v>
      </c>
      <c r="BX267" s="4">
        <f t="shared" si="512"/>
        <v>-3.1156051004941179</v>
      </c>
      <c r="BY267" s="4">
        <f t="shared" si="513"/>
        <v>9.687115828068265</v>
      </c>
      <c r="BZ267" s="4">
        <f t="shared" si="514"/>
        <v>-3.3255910643398092</v>
      </c>
      <c r="CA267" s="4">
        <f t="shared" si="515"/>
        <v>11.689489955269302</v>
      </c>
      <c r="CB267" s="4">
        <f t="shared" si="516"/>
        <v>-4.0130069704850024</v>
      </c>
      <c r="CC267" s="4">
        <f t="shared" si="517"/>
        <v>12.694328546011601</v>
      </c>
      <c r="CD267" s="4">
        <f t="shared" si="518"/>
        <v>-4.3579684944087616</v>
      </c>
    </row>
    <row r="268" spans="1:82">
      <c r="A268">
        <v>45</v>
      </c>
      <c r="B268" s="5">
        <v>40</v>
      </c>
      <c r="C268" s="5">
        <v>199</v>
      </c>
      <c r="D268" s="5">
        <v>45</v>
      </c>
      <c r="E268" s="5">
        <v>198</v>
      </c>
      <c r="F268" s="5">
        <v>38</v>
      </c>
      <c r="G268" s="5">
        <v>214</v>
      </c>
      <c r="H268" s="5">
        <v>28</v>
      </c>
      <c r="I268" s="5">
        <v>184</v>
      </c>
      <c r="J268" s="5">
        <v>37</v>
      </c>
      <c r="K268" s="5">
        <v>214</v>
      </c>
      <c r="L268" s="5">
        <v>84</v>
      </c>
      <c r="M268" s="5">
        <v>230</v>
      </c>
      <c r="N268" s="5">
        <v>39</v>
      </c>
      <c r="O268" s="5">
        <v>189</v>
      </c>
      <c r="P268" s="5">
        <v>45</v>
      </c>
      <c r="Q268" s="5">
        <v>167</v>
      </c>
      <c r="R268" s="5">
        <v>51</v>
      </c>
      <c r="S268" s="5">
        <v>215</v>
      </c>
      <c r="BL268" s="198">
        <v>5</v>
      </c>
      <c r="BM268" s="4">
        <f t="shared" si="501"/>
        <v>-0.95989929531237694</v>
      </c>
      <c r="BN268" s="4">
        <f t="shared" si="502"/>
        <v>11.584261743475261</v>
      </c>
      <c r="BO268" s="4">
        <f t="shared" si="503"/>
        <v>-0.9818499364850567</v>
      </c>
      <c r="BP268" s="4">
        <f t="shared" si="504"/>
        <v>11.849166587163761</v>
      </c>
      <c r="BQ268" s="4">
        <f t="shared" si="505"/>
        <v>-1.276588705844899</v>
      </c>
      <c r="BR268" s="4">
        <f t="shared" si="506"/>
        <v>15.406134559624961</v>
      </c>
      <c r="BS268" s="4">
        <f t="shared" si="507"/>
        <v>-0.991747662591285</v>
      </c>
      <c r="BT268" s="4">
        <f t="shared" si="508"/>
        <v>11.968614377613971</v>
      </c>
      <c r="BU268" s="4">
        <f t="shared" si="509"/>
        <v>-0.85091965691354898</v>
      </c>
      <c r="BV268" s="4">
        <f t="shared" si="510"/>
        <v>10.26907309599274</v>
      </c>
      <c r="BW268" s="4">
        <f t="shared" si="511"/>
        <v>-1.0586730986630557</v>
      </c>
      <c r="BX268" s="4">
        <f t="shared" si="512"/>
        <v>12.776284278548024</v>
      </c>
      <c r="BY268" s="4">
        <f t="shared" si="513"/>
        <v>-0.66654725614916532</v>
      </c>
      <c r="BZ268" s="4">
        <f t="shared" si="514"/>
        <v>8.0440291156942809</v>
      </c>
      <c r="CA268" s="4">
        <f t="shared" si="515"/>
        <v>-0.88453754373743232</v>
      </c>
      <c r="CB268" s="4">
        <f t="shared" si="516"/>
        <v>10.674780655246296</v>
      </c>
      <c r="CC268" s="4">
        <f t="shared" si="517"/>
        <v>-1.0237465666138745</v>
      </c>
      <c r="CD268" s="4">
        <f t="shared" si="518"/>
        <v>12.354783720077537</v>
      </c>
    </row>
    <row r="269" spans="1:82">
      <c r="A269">
        <v>46</v>
      </c>
      <c r="B269" s="5">
        <v>41</v>
      </c>
      <c r="C269" s="5">
        <v>191</v>
      </c>
      <c r="D269" s="5">
        <v>39</v>
      </c>
      <c r="E269" s="5">
        <v>190</v>
      </c>
      <c r="F269" s="5">
        <v>36</v>
      </c>
      <c r="G269" s="5">
        <v>205</v>
      </c>
      <c r="H269" s="5">
        <v>27</v>
      </c>
      <c r="I269" s="5">
        <v>175</v>
      </c>
      <c r="J269" s="5">
        <v>35</v>
      </c>
      <c r="K269" s="5">
        <v>205</v>
      </c>
      <c r="L269" s="5">
        <v>74</v>
      </c>
      <c r="M269" s="5">
        <v>226</v>
      </c>
      <c r="N269" s="5">
        <v>37</v>
      </c>
      <c r="O269" s="5">
        <v>181</v>
      </c>
      <c r="P269" s="5">
        <v>53</v>
      </c>
      <c r="Q269" s="5">
        <v>158</v>
      </c>
      <c r="R269" s="5">
        <v>45</v>
      </c>
      <c r="S269" s="5">
        <v>206</v>
      </c>
      <c r="BL269" s="198">
        <v>6</v>
      </c>
      <c r="BM269" s="4">
        <f t="shared" si="501"/>
        <v>-11.598439054056961</v>
      </c>
      <c r="BN269" s="4">
        <f t="shared" si="502"/>
        <v>-6.2767613285841044</v>
      </c>
      <c r="BO269" s="4">
        <f t="shared" si="503"/>
        <v>-12.131983460449213</v>
      </c>
      <c r="BP269" s="4">
        <f t="shared" si="504"/>
        <v>-6.5655011220612138</v>
      </c>
      <c r="BQ269" s="4">
        <f t="shared" si="505"/>
        <v>-14.474138989027985</v>
      </c>
      <c r="BR269" s="4">
        <f t="shared" si="506"/>
        <v>-7.8330123085919947</v>
      </c>
      <c r="BS269" s="4">
        <f t="shared" si="507"/>
        <v>-11.871135098624634</v>
      </c>
      <c r="BT269" s="4">
        <f t="shared" si="508"/>
        <v>-6.4243370479565742</v>
      </c>
      <c r="BU269" s="4">
        <f t="shared" si="509"/>
        <v>-11.338724483791953</v>
      </c>
      <c r="BV269" s="4">
        <f t="shared" si="510"/>
        <v>-6.1362108317878103</v>
      </c>
      <c r="BW269" s="4">
        <f t="shared" si="511"/>
        <v>-13.174816720934528</v>
      </c>
      <c r="BX269" s="4">
        <f t="shared" si="512"/>
        <v>-7.1298542605368551</v>
      </c>
      <c r="BY269" s="4">
        <f t="shared" si="513"/>
        <v>-7.9704362028242848</v>
      </c>
      <c r="BZ269" s="4">
        <f t="shared" si="514"/>
        <v>-4.3133843697988796</v>
      </c>
      <c r="CA269" s="4">
        <f t="shared" si="515"/>
        <v>-12.765556436560489</v>
      </c>
      <c r="CB269" s="4">
        <f t="shared" si="516"/>
        <v>-6.90837367040643</v>
      </c>
      <c r="CC269" s="4">
        <f t="shared" si="517"/>
        <v>-12.468208467634797</v>
      </c>
      <c r="CD269" s="4">
        <f t="shared" si="518"/>
        <v>-6.7474569967241234</v>
      </c>
    </row>
    <row r="270" spans="1:82">
      <c r="A270">
        <v>47</v>
      </c>
      <c r="B270" s="5">
        <v>44</v>
      </c>
      <c r="C270" s="5">
        <v>183</v>
      </c>
      <c r="D270" s="5">
        <v>33</v>
      </c>
      <c r="E270" s="5">
        <v>182</v>
      </c>
      <c r="F270" s="5">
        <v>35</v>
      </c>
      <c r="G270" s="5">
        <v>195</v>
      </c>
      <c r="H270" s="5">
        <v>26</v>
      </c>
      <c r="I270" s="5">
        <v>167</v>
      </c>
      <c r="J270" s="5">
        <v>35</v>
      </c>
      <c r="K270" s="5">
        <v>196</v>
      </c>
      <c r="L270" s="5">
        <v>66</v>
      </c>
      <c r="M270" s="5">
        <v>222</v>
      </c>
      <c r="N270" s="5">
        <v>38</v>
      </c>
      <c r="O270" s="5">
        <v>174</v>
      </c>
      <c r="P270" s="5">
        <v>58</v>
      </c>
      <c r="Q270" s="5">
        <v>150</v>
      </c>
      <c r="R270" s="5">
        <v>41</v>
      </c>
      <c r="S270" s="5">
        <v>197</v>
      </c>
      <c r="BL270" s="198">
        <v>7</v>
      </c>
      <c r="BM270" s="4">
        <f t="shared" si="501"/>
        <v>11.690514665623335</v>
      </c>
      <c r="BN270" s="4">
        <f t="shared" si="502"/>
        <v>-9.0990927978140963</v>
      </c>
      <c r="BO270" s="4">
        <f t="shared" si="503"/>
        <v>11.653037742241144</v>
      </c>
      <c r="BP270" s="4">
        <f t="shared" si="504"/>
        <v>-9.0699233374965047</v>
      </c>
      <c r="BQ270" s="4">
        <f t="shared" si="505"/>
        <v>12.329367515704133</v>
      </c>
      <c r="BR270" s="4">
        <f t="shared" si="506"/>
        <v>-9.5963319299907681</v>
      </c>
      <c r="BS270" s="4">
        <f t="shared" si="507"/>
        <v>11.472282900181359</v>
      </c>
      <c r="BT270" s="4">
        <f t="shared" si="508"/>
        <v>-8.9292361968017868</v>
      </c>
      <c r="BU270" s="4">
        <f t="shared" si="509"/>
        <v>11.768951865860007</v>
      </c>
      <c r="BV270" s="4">
        <f t="shared" si="510"/>
        <v>-9.1601429212832457</v>
      </c>
      <c r="BW270" s="4">
        <f t="shared" si="511"/>
        <v>12.610683089063853</v>
      </c>
      <c r="BX270" s="4">
        <f t="shared" si="512"/>
        <v>-9.8152886295616923</v>
      </c>
      <c r="BY270" s="4">
        <f t="shared" si="513"/>
        <v>9.0093302232078383</v>
      </c>
      <c r="BZ270" s="4">
        <f t="shared" si="514"/>
        <v>-7.0122431810617245</v>
      </c>
      <c r="CA270" s="4">
        <f t="shared" si="515"/>
        <v>12.952773575022947</v>
      </c>
      <c r="CB270" s="4">
        <f t="shared" si="516"/>
        <v>-10.081548342330732</v>
      </c>
      <c r="CC270" s="4">
        <f t="shared" si="517"/>
        <v>12.433397668383503</v>
      </c>
      <c r="CD270" s="4">
        <f t="shared" si="518"/>
        <v>-9.677301847917807</v>
      </c>
    </row>
    <row r="271" spans="1:82">
      <c r="A271">
        <v>48</v>
      </c>
      <c r="B271" s="5">
        <v>48</v>
      </c>
      <c r="C271" s="5">
        <v>175</v>
      </c>
      <c r="D271" s="5">
        <v>28</v>
      </c>
      <c r="E271" s="5">
        <v>174</v>
      </c>
      <c r="F271" s="5">
        <v>34</v>
      </c>
      <c r="G271" s="5">
        <v>186</v>
      </c>
      <c r="H271" s="5">
        <v>26</v>
      </c>
      <c r="I271" s="5">
        <v>158</v>
      </c>
      <c r="J271" s="5">
        <v>36</v>
      </c>
      <c r="K271" s="5">
        <v>187</v>
      </c>
      <c r="L271" s="5">
        <v>57</v>
      </c>
      <c r="M271" s="5">
        <v>216</v>
      </c>
      <c r="N271" s="5">
        <v>39</v>
      </c>
      <c r="O271" s="5">
        <v>166</v>
      </c>
      <c r="P271" s="5">
        <v>51</v>
      </c>
      <c r="Q271" s="5">
        <v>141</v>
      </c>
      <c r="R271" s="5">
        <v>38</v>
      </c>
      <c r="S271" s="5">
        <v>188</v>
      </c>
      <c r="BL271" s="198">
        <v>8</v>
      </c>
      <c r="BM271" s="4">
        <f t="shared" si="501"/>
        <v>3.7887988563117703</v>
      </c>
      <c r="BN271" s="4">
        <f t="shared" si="502"/>
        <v>14.961628329547699</v>
      </c>
      <c r="BO271" s="4">
        <f t="shared" si="503"/>
        <v>3.545425775716216</v>
      </c>
      <c r="BP271" s="4">
        <f t="shared" si="504"/>
        <v>14.000569768409843</v>
      </c>
      <c r="BQ271" s="4">
        <f t="shared" si="505"/>
        <v>3.27207248456586</v>
      </c>
      <c r="BR271" s="4">
        <f t="shared" si="506"/>
        <v>12.92112203313695</v>
      </c>
      <c r="BS271" s="4">
        <f t="shared" si="507"/>
        <v>3.6525315963899359</v>
      </c>
      <c r="BT271" s="4">
        <f t="shared" si="508"/>
        <v>14.423521089296623</v>
      </c>
      <c r="BU271" s="4">
        <f t="shared" si="509"/>
        <v>4.0751636592862344</v>
      </c>
      <c r="BV271" s="4">
        <f t="shared" si="510"/>
        <v>16.092457363036914</v>
      </c>
      <c r="BW271" s="4">
        <f t="shared" si="511"/>
        <v>3.7621773735532584</v>
      </c>
      <c r="BX271" s="4">
        <f t="shared" si="512"/>
        <v>14.856502471533149</v>
      </c>
      <c r="BY271" s="4">
        <f t="shared" si="513"/>
        <v>3.1908901493446029</v>
      </c>
      <c r="BZ271" s="4">
        <f t="shared" si="514"/>
        <v>12.600540241236923</v>
      </c>
      <c r="CA271" s="4">
        <f t="shared" si="515"/>
        <v>4.2052845627820767</v>
      </c>
      <c r="CB271" s="4">
        <f t="shared" si="516"/>
        <v>16.606293190654558</v>
      </c>
      <c r="CC271" s="4">
        <f t="shared" si="517"/>
        <v>3.9188227122515649</v>
      </c>
      <c r="CD271" s="4">
        <f t="shared" si="518"/>
        <v>15.47508092503322</v>
      </c>
    </row>
    <row r="272" spans="1:82">
      <c r="A272">
        <v>49</v>
      </c>
      <c r="B272" s="5">
        <v>52</v>
      </c>
      <c r="C272" s="5">
        <v>167</v>
      </c>
      <c r="D272" s="5">
        <v>26</v>
      </c>
      <c r="E272" s="5">
        <v>165</v>
      </c>
      <c r="F272" s="5">
        <v>36</v>
      </c>
      <c r="G272" s="5">
        <v>177</v>
      </c>
      <c r="H272" s="5">
        <v>26</v>
      </c>
      <c r="I272" s="5">
        <v>149</v>
      </c>
      <c r="J272" s="5">
        <v>40</v>
      </c>
      <c r="K272" s="5">
        <v>178</v>
      </c>
      <c r="L272" s="5">
        <v>49</v>
      </c>
      <c r="M272" s="5">
        <v>208</v>
      </c>
      <c r="N272" s="5">
        <v>40</v>
      </c>
      <c r="O272" s="5">
        <v>159</v>
      </c>
      <c r="P272" s="5">
        <v>45</v>
      </c>
      <c r="Q272" s="5">
        <v>135</v>
      </c>
      <c r="R272" s="5">
        <v>36</v>
      </c>
      <c r="S272" s="5">
        <v>180</v>
      </c>
      <c r="BL272" s="198">
        <v>9</v>
      </c>
      <c r="BM272" s="4">
        <f t="shared" si="501"/>
        <v>-14.981426480128265</v>
      </c>
      <c r="BN272" s="4">
        <f t="shared" si="502"/>
        <v>-2.4999579209068017</v>
      </c>
      <c r="BO272" s="4">
        <f t="shared" si="503"/>
        <v>-12.802889206537568</v>
      </c>
      <c r="BP272" s="4">
        <f t="shared" si="504"/>
        <v>-2.136424346829072</v>
      </c>
      <c r="BQ272" s="4">
        <f t="shared" si="505"/>
        <v>-15.66062557525639</v>
      </c>
      <c r="BR272" s="4">
        <f t="shared" si="506"/>
        <v>-2.6132962041464194</v>
      </c>
      <c r="BS272" s="4">
        <f t="shared" si="507"/>
        <v>-15.121312578347801</v>
      </c>
      <c r="BT272" s="4">
        <f t="shared" si="508"/>
        <v>-2.5233007821311677</v>
      </c>
      <c r="BU272" s="4">
        <f t="shared" si="509"/>
        <v>-16.547241114694668</v>
      </c>
      <c r="BV272" s="4">
        <f t="shared" si="510"/>
        <v>-2.7612461702966922</v>
      </c>
      <c r="BW272" s="4">
        <f t="shared" si="511"/>
        <v>-13.227163908188013</v>
      </c>
      <c r="BX272" s="4">
        <f t="shared" si="512"/>
        <v>-2.2072232725814556</v>
      </c>
      <c r="BY272" s="4">
        <f t="shared" si="513"/>
        <v>-13.71527942070267</v>
      </c>
      <c r="BZ272" s="4">
        <f t="shared" si="514"/>
        <v>-2.2886753454829978</v>
      </c>
      <c r="CA272" s="4">
        <f t="shared" si="515"/>
        <v>-15.713061521786345</v>
      </c>
      <c r="CB272" s="4">
        <f t="shared" si="516"/>
        <v>-2.6220462160389242</v>
      </c>
      <c r="CC272" s="4">
        <f t="shared" si="517"/>
        <v>-14.210025056192539</v>
      </c>
      <c r="CD272" s="4">
        <f t="shared" si="518"/>
        <v>-2.3712337902290668</v>
      </c>
    </row>
    <row r="273" spans="1:82">
      <c r="A273">
        <v>50</v>
      </c>
      <c r="B273" s="5">
        <v>59</v>
      </c>
      <c r="C273" s="5">
        <v>159</v>
      </c>
      <c r="D273" s="5">
        <v>25</v>
      </c>
      <c r="E273" s="5">
        <v>157</v>
      </c>
      <c r="F273" s="5">
        <v>39</v>
      </c>
      <c r="G273" s="5">
        <v>168</v>
      </c>
      <c r="H273" s="5">
        <v>28</v>
      </c>
      <c r="I273" s="5">
        <v>141</v>
      </c>
      <c r="J273" s="5">
        <v>45</v>
      </c>
      <c r="K273" s="5">
        <v>169</v>
      </c>
      <c r="L273" s="5">
        <v>43</v>
      </c>
      <c r="M273" s="5">
        <v>200</v>
      </c>
      <c r="N273" s="5">
        <v>42</v>
      </c>
      <c r="O273" s="5">
        <v>152</v>
      </c>
      <c r="P273" s="5">
        <v>40</v>
      </c>
      <c r="Q273" s="5">
        <v>125</v>
      </c>
      <c r="R273" s="5">
        <v>35</v>
      </c>
      <c r="S273" s="5">
        <v>171</v>
      </c>
      <c r="BL273" s="198">
        <v>10</v>
      </c>
      <c r="BM273" s="4">
        <f t="shared" si="501"/>
        <v>7.5478700765465776</v>
      </c>
      <c r="BN273" s="4">
        <f t="shared" si="502"/>
        <v>-11.552875197638416</v>
      </c>
      <c r="BO273" s="4">
        <f t="shared" si="503"/>
        <v>7.9315283972334711</v>
      </c>
      <c r="BP273" s="4">
        <f t="shared" si="504"/>
        <v>-12.140107973571304</v>
      </c>
      <c r="BQ273" s="4">
        <f t="shared" si="505"/>
        <v>9.189462127753222</v>
      </c>
      <c r="BR273" s="4">
        <f t="shared" si="506"/>
        <v>-14.065518883962019</v>
      </c>
      <c r="BS273" s="4">
        <f t="shared" si="507"/>
        <v>8.7266473588872184</v>
      </c>
      <c r="BT273" s="4">
        <f t="shared" si="508"/>
        <v>-13.357128144573567</v>
      </c>
      <c r="BU273" s="4">
        <f t="shared" si="509"/>
        <v>8.7802838024128729</v>
      </c>
      <c r="BV273" s="4">
        <f t="shared" si="510"/>
        <v>-13.439224833018498</v>
      </c>
      <c r="BW273" s="4">
        <f t="shared" si="511"/>
        <v>8.3743043743729135</v>
      </c>
      <c r="BX273" s="4">
        <f t="shared" si="512"/>
        <v>-12.817827058893032</v>
      </c>
      <c r="BY273" s="4">
        <f t="shared" si="513"/>
        <v>7.3883710299389405</v>
      </c>
      <c r="BZ273" s="4">
        <f t="shared" si="514"/>
        <v>-11.308743732614124</v>
      </c>
      <c r="CA273" s="4">
        <f t="shared" si="515"/>
        <v>7.2253418512273493</v>
      </c>
      <c r="CB273" s="4">
        <f t="shared" si="516"/>
        <v>-11.059208998162221</v>
      </c>
      <c r="CC273" s="4">
        <f t="shared" si="517"/>
        <v>8.7490061490656288</v>
      </c>
      <c r="CD273" s="4">
        <f t="shared" si="518"/>
        <v>-13.391350820624126</v>
      </c>
    </row>
    <row r="274" spans="1:82">
      <c r="A274">
        <v>51</v>
      </c>
      <c r="B274" s="5">
        <v>64</v>
      </c>
      <c r="C274" s="5">
        <v>153</v>
      </c>
      <c r="D274" s="5">
        <v>23</v>
      </c>
      <c r="E274" s="5">
        <v>148</v>
      </c>
      <c r="F274" s="5">
        <v>43</v>
      </c>
      <c r="G274" s="5">
        <v>158</v>
      </c>
      <c r="H274" s="5">
        <v>30</v>
      </c>
      <c r="I274" s="5">
        <v>132</v>
      </c>
      <c r="J274" s="5">
        <v>51</v>
      </c>
      <c r="K274" s="5">
        <v>161</v>
      </c>
      <c r="L274" s="5">
        <v>38</v>
      </c>
      <c r="M274" s="5">
        <v>192</v>
      </c>
      <c r="N274" s="5">
        <v>47</v>
      </c>
      <c r="O274" s="5">
        <v>145</v>
      </c>
      <c r="P274" s="5">
        <v>38</v>
      </c>
      <c r="Q274" s="5">
        <v>116</v>
      </c>
      <c r="R274" s="5">
        <v>35</v>
      </c>
      <c r="S274" s="5">
        <v>162</v>
      </c>
      <c r="BL274" s="198">
        <v>11</v>
      </c>
      <c r="BM274" s="4">
        <f t="shared" si="501"/>
        <v>6.4145002536147473</v>
      </c>
      <c r="BN274" s="4">
        <f t="shared" si="502"/>
        <v>9.8181235412997179</v>
      </c>
      <c r="BO274" s="4">
        <f t="shared" si="503"/>
        <v>8.5032173715004191</v>
      </c>
      <c r="BP274" s="4">
        <f t="shared" si="504"/>
        <v>13.015143090043612</v>
      </c>
      <c r="BQ274" s="4">
        <f t="shared" si="505"/>
        <v>8.4516571728116894</v>
      </c>
      <c r="BR274" s="4">
        <f t="shared" si="506"/>
        <v>12.936224330900272</v>
      </c>
      <c r="BS274" s="4">
        <f t="shared" si="507"/>
        <v>8.4371802830397655</v>
      </c>
      <c r="BT274" s="4">
        <f t="shared" si="508"/>
        <v>12.914065801528567</v>
      </c>
      <c r="BU274" s="4">
        <f t="shared" si="509"/>
        <v>7.8859806710217484</v>
      </c>
      <c r="BV274" s="4">
        <f t="shared" si="510"/>
        <v>12.070391988645063</v>
      </c>
      <c r="BW274" s="4">
        <f t="shared" si="511"/>
        <v>9.6409444522181289</v>
      </c>
      <c r="BX274" s="4">
        <f t="shared" si="512"/>
        <v>14.756564025910587</v>
      </c>
      <c r="BY274" s="4">
        <f t="shared" si="513"/>
        <v>6.7784230206981384</v>
      </c>
      <c r="BZ274" s="4">
        <f t="shared" si="514"/>
        <v>10.375148803665693</v>
      </c>
      <c r="CA274" s="4">
        <f t="shared" si="515"/>
        <v>8.7099189730297759</v>
      </c>
      <c r="CB274" s="4">
        <f t="shared" si="516"/>
        <v>13.331523443892081</v>
      </c>
      <c r="CC274" s="4">
        <f t="shared" si="517"/>
        <v>8.8957277445222314</v>
      </c>
      <c r="CD274" s="4">
        <f t="shared" si="518"/>
        <v>13.615924940726073</v>
      </c>
    </row>
    <row r="275" spans="1:82">
      <c r="A275">
        <v>52</v>
      </c>
      <c r="B275" s="5">
        <v>68</v>
      </c>
      <c r="C275" s="5">
        <v>145</v>
      </c>
      <c r="D275" s="5">
        <v>23</v>
      </c>
      <c r="E275" s="5">
        <v>139</v>
      </c>
      <c r="F275" s="5">
        <v>49</v>
      </c>
      <c r="G275" s="5">
        <v>150</v>
      </c>
      <c r="H275" s="5">
        <v>32</v>
      </c>
      <c r="I275" s="5">
        <v>124</v>
      </c>
      <c r="J275" s="5">
        <v>57</v>
      </c>
      <c r="K275" s="5">
        <v>152</v>
      </c>
      <c r="L275" s="5">
        <v>34</v>
      </c>
      <c r="M275" s="5">
        <v>183</v>
      </c>
      <c r="N275" s="5">
        <v>53</v>
      </c>
      <c r="O275" s="5">
        <v>139</v>
      </c>
      <c r="P275" s="5">
        <v>37</v>
      </c>
      <c r="Q275" s="5">
        <v>106</v>
      </c>
      <c r="R275" s="5">
        <v>36</v>
      </c>
      <c r="S275" s="5">
        <v>153</v>
      </c>
      <c r="BL275" s="198">
        <v>12</v>
      </c>
      <c r="BM275" s="4">
        <f t="shared" si="501"/>
        <v>-13.370208218680203</v>
      </c>
      <c r="BN275" s="4">
        <f t="shared" si="502"/>
        <v>2.2310931462247359</v>
      </c>
      <c r="BO275" s="4">
        <f t="shared" si="503"/>
        <v>-14.525302843657061</v>
      </c>
      <c r="BP275" s="4">
        <f t="shared" si="504"/>
        <v>2.4238443479170373</v>
      </c>
      <c r="BQ275" s="4">
        <f t="shared" si="505"/>
        <v>-14.506327278735723</v>
      </c>
      <c r="BR275" s="4">
        <f t="shared" si="506"/>
        <v>2.4206778861724407</v>
      </c>
      <c r="BS275" s="4">
        <f t="shared" si="507"/>
        <v>-14.602169281221661</v>
      </c>
      <c r="BT275" s="4">
        <f t="shared" si="508"/>
        <v>2.4366710877269293</v>
      </c>
      <c r="BU275" s="4">
        <f t="shared" si="509"/>
        <v>-15.821677753067362</v>
      </c>
      <c r="BV275" s="4">
        <f t="shared" si="510"/>
        <v>2.6401710593651067</v>
      </c>
      <c r="BW275" s="4">
        <f t="shared" si="511"/>
        <v>-17.528260508011844</v>
      </c>
      <c r="BX275" s="4">
        <f t="shared" si="512"/>
        <v>2.9249493534459905</v>
      </c>
      <c r="BY275" s="4">
        <f t="shared" si="513"/>
        <v>-13.117910966112756</v>
      </c>
      <c r="BZ275" s="4">
        <f t="shared" si="514"/>
        <v>2.1889921810185164</v>
      </c>
      <c r="CA275" s="4">
        <f t="shared" si="515"/>
        <v>-16.759032797291912</v>
      </c>
      <c r="CB275" s="4">
        <f t="shared" si="516"/>
        <v>2.7965879513493821</v>
      </c>
      <c r="CC275" s="4">
        <f t="shared" si="517"/>
        <v>-14.865315426537451</v>
      </c>
      <c r="CD275" s="4">
        <f t="shared" si="518"/>
        <v>2.4805824129409411</v>
      </c>
    </row>
    <row r="276" spans="1:82">
      <c r="A276">
        <v>53</v>
      </c>
      <c r="B276" s="5">
        <v>75</v>
      </c>
      <c r="C276" s="5">
        <v>141</v>
      </c>
      <c r="D276" s="5">
        <v>25</v>
      </c>
      <c r="E276" s="5">
        <v>131</v>
      </c>
      <c r="F276" s="5">
        <v>56</v>
      </c>
      <c r="G276" s="5">
        <v>141</v>
      </c>
      <c r="H276" s="5">
        <v>37</v>
      </c>
      <c r="I276" s="5">
        <v>115</v>
      </c>
      <c r="J276" s="5">
        <v>54</v>
      </c>
      <c r="K276" s="5">
        <v>143</v>
      </c>
      <c r="L276" s="5">
        <v>33</v>
      </c>
      <c r="M276" s="5">
        <v>173</v>
      </c>
      <c r="N276" s="5">
        <v>53</v>
      </c>
      <c r="O276" s="5">
        <v>135</v>
      </c>
      <c r="P276" s="5">
        <v>35</v>
      </c>
      <c r="Q276" s="5">
        <v>97</v>
      </c>
      <c r="R276" s="5">
        <v>39</v>
      </c>
      <c r="S276" s="5">
        <v>145</v>
      </c>
      <c r="BL276" s="198">
        <v>13</v>
      </c>
      <c r="BM276" s="4">
        <f t="shared" si="501"/>
        <v>3.6441270643553612</v>
      </c>
      <c r="BN276" s="4">
        <f t="shared" si="502"/>
        <v>-14.390332342854814</v>
      </c>
      <c r="BO276" s="4">
        <f t="shared" si="503"/>
        <v>3.1554309839493744</v>
      </c>
      <c r="BP276" s="4">
        <f t="shared" si="504"/>
        <v>-12.460515163733843</v>
      </c>
      <c r="BQ276" s="4">
        <f t="shared" si="505"/>
        <v>3.4840140980779641</v>
      </c>
      <c r="BR276" s="4">
        <f t="shared" si="506"/>
        <v>-13.758060537716856</v>
      </c>
      <c r="BS276" s="4">
        <f t="shared" si="507"/>
        <v>3.6070919378114068</v>
      </c>
      <c r="BT276" s="4">
        <f t="shared" si="508"/>
        <v>-14.244083935509154</v>
      </c>
      <c r="BU276" s="4">
        <f t="shared" si="509"/>
        <v>3.9757254683231245</v>
      </c>
      <c r="BV276" s="4">
        <f t="shared" si="510"/>
        <v>-15.699784827135975</v>
      </c>
      <c r="BW276" s="4">
        <f t="shared" si="511"/>
        <v>3.7985169681651896</v>
      </c>
      <c r="BX276" s="4">
        <f t="shared" si="512"/>
        <v>-15.000004285399395</v>
      </c>
      <c r="BY276" s="4">
        <f t="shared" si="513"/>
        <v>3.124357578390359</v>
      </c>
      <c r="BZ276" s="4">
        <f t="shared" si="514"/>
        <v>-12.33780906015355</v>
      </c>
      <c r="CA276" s="4">
        <f t="shared" si="515"/>
        <v>3.6002583241025832</v>
      </c>
      <c r="CB276" s="4">
        <f t="shared" si="516"/>
        <v>-14.217098605240476</v>
      </c>
      <c r="CC276" s="4">
        <f t="shared" si="517"/>
        <v>3.7466873935126115</v>
      </c>
      <c r="CD276" s="4">
        <f t="shared" si="518"/>
        <v>-14.79533392367277</v>
      </c>
    </row>
    <row r="277" spans="1:82">
      <c r="A277">
        <v>54</v>
      </c>
      <c r="B277" s="5">
        <v>77</v>
      </c>
      <c r="C277" s="5">
        <v>134</v>
      </c>
      <c r="D277" s="5">
        <v>28</v>
      </c>
      <c r="E277" s="5">
        <v>123</v>
      </c>
      <c r="F277" s="5">
        <v>63</v>
      </c>
      <c r="G277" s="5">
        <v>135</v>
      </c>
      <c r="H277" s="5">
        <v>42</v>
      </c>
      <c r="I277" s="5">
        <v>106</v>
      </c>
      <c r="J277" s="5">
        <v>51</v>
      </c>
      <c r="K277" s="5">
        <v>134</v>
      </c>
      <c r="L277" s="5">
        <v>31</v>
      </c>
      <c r="M277" s="5">
        <v>164</v>
      </c>
      <c r="N277" s="5">
        <v>48</v>
      </c>
      <c r="O277" s="5">
        <v>128</v>
      </c>
      <c r="P277" s="5">
        <v>36</v>
      </c>
      <c r="Q277" s="5">
        <v>87</v>
      </c>
      <c r="R277" s="5">
        <v>41</v>
      </c>
      <c r="S277" s="5">
        <v>136</v>
      </c>
      <c r="BL277" s="198">
        <v>14</v>
      </c>
      <c r="BM277" s="4">
        <f t="shared" si="501"/>
        <v>11.911292850912984</v>
      </c>
      <c r="BN277" s="4">
        <f t="shared" si="502"/>
        <v>9.270931356946738</v>
      </c>
      <c r="BO277" s="4">
        <f t="shared" si="503"/>
        <v>10.965663807699771</v>
      </c>
      <c r="BP277" s="4">
        <f t="shared" si="504"/>
        <v>8.5349187293927997</v>
      </c>
      <c r="BQ277" s="4">
        <f t="shared" si="505"/>
        <v>10.211490196301805</v>
      </c>
      <c r="BR277" s="4">
        <f t="shared" si="506"/>
        <v>7.9479218458466727</v>
      </c>
      <c r="BS277" s="4">
        <f t="shared" si="507"/>
        <v>11.095068702146657</v>
      </c>
      <c r="BT277" s="4">
        <f t="shared" si="508"/>
        <v>8.6356386015919</v>
      </c>
      <c r="BU277" s="4">
        <f t="shared" si="509"/>
        <v>11.510305984854696</v>
      </c>
      <c r="BV277" s="4">
        <f t="shared" si="510"/>
        <v>8.958830751513414</v>
      </c>
      <c r="BW277" s="4">
        <f t="shared" si="511"/>
        <v>10.061085818263821</v>
      </c>
      <c r="BX277" s="4">
        <f t="shared" si="512"/>
        <v>7.8308574195054526</v>
      </c>
      <c r="BY277" s="4">
        <f t="shared" si="513"/>
        <v>7.8712982438640253</v>
      </c>
      <c r="BZ277" s="4">
        <f t="shared" si="514"/>
        <v>6.1264773372879846</v>
      </c>
      <c r="CA277" s="4">
        <f t="shared" si="515"/>
        <v>10.834527379223161</v>
      </c>
      <c r="CB277" s="4">
        <f t="shared" si="516"/>
        <v>8.4328511501620014</v>
      </c>
      <c r="CC277" s="4">
        <f t="shared" si="517"/>
        <v>11.559428329598232</v>
      </c>
      <c r="CD277" s="4">
        <f t="shared" si="518"/>
        <v>8.9970642071012907</v>
      </c>
    </row>
    <row r="278" spans="1:82">
      <c r="A278">
        <v>55</v>
      </c>
      <c r="B278" s="5">
        <v>78</v>
      </c>
      <c r="C278" s="5">
        <v>126</v>
      </c>
      <c r="D278" s="5">
        <v>32</v>
      </c>
      <c r="E278" s="5">
        <v>114</v>
      </c>
      <c r="F278" s="5">
        <v>72</v>
      </c>
      <c r="G278" s="5">
        <v>131</v>
      </c>
      <c r="H278" s="5">
        <v>50</v>
      </c>
      <c r="I278" s="5">
        <v>99</v>
      </c>
      <c r="J278" s="5">
        <v>48</v>
      </c>
      <c r="K278" s="5">
        <v>125</v>
      </c>
      <c r="L278" s="5">
        <v>31</v>
      </c>
      <c r="M278" s="5">
        <v>155</v>
      </c>
      <c r="N278" s="5">
        <v>46</v>
      </c>
      <c r="O278" s="5">
        <v>121</v>
      </c>
      <c r="P278" s="5">
        <v>40</v>
      </c>
      <c r="Q278" s="5">
        <v>78</v>
      </c>
      <c r="R278" s="5">
        <v>44</v>
      </c>
      <c r="S278" s="5">
        <v>127</v>
      </c>
      <c r="BL278" s="198">
        <v>15</v>
      </c>
      <c r="BM278" s="4">
        <f t="shared" si="501"/>
        <v>-11.960013280950289</v>
      </c>
      <c r="BN278" s="4">
        <f t="shared" si="502"/>
        <v>6.4724355149307327</v>
      </c>
      <c r="BO278" s="4">
        <f t="shared" si="503"/>
        <v>-11.405025412901235</v>
      </c>
      <c r="BP278" s="4">
        <f t="shared" si="504"/>
        <v>6.1720911003272922</v>
      </c>
      <c r="BQ278" s="4">
        <f t="shared" si="505"/>
        <v>-13.729060517129108</v>
      </c>
      <c r="BR278" s="4">
        <f t="shared" si="506"/>
        <v>7.4297960035909991</v>
      </c>
      <c r="BS278" s="4">
        <f t="shared" si="507"/>
        <v>-11.372957517948096</v>
      </c>
      <c r="BT278" s="4">
        <f t="shared" si="508"/>
        <v>6.1547368234290927</v>
      </c>
      <c r="BU278" s="4">
        <f t="shared" si="509"/>
        <v>-10.302587879303978</v>
      </c>
      <c r="BV278" s="4">
        <f t="shared" si="510"/>
        <v>5.5754817423082041</v>
      </c>
      <c r="BW278" s="4">
        <f t="shared" si="511"/>
        <v>-9.6793265472419669</v>
      </c>
      <c r="BX278" s="4">
        <f t="shared" si="512"/>
        <v>5.2381895766593152</v>
      </c>
      <c r="BY278" s="4">
        <f t="shared" si="513"/>
        <v>-7.2644580798263405</v>
      </c>
      <c r="BZ278" s="4">
        <f t="shared" si="514"/>
        <v>3.9313281154531987</v>
      </c>
      <c r="CA278" s="4">
        <f t="shared" si="515"/>
        <v>-12.163069099536393</v>
      </c>
      <c r="CB278" s="4">
        <f t="shared" si="516"/>
        <v>6.582323828668927</v>
      </c>
      <c r="CC278" s="4">
        <f t="shared" si="517"/>
        <v>-11.156518725655664</v>
      </c>
      <c r="CD278" s="4">
        <f t="shared" si="518"/>
        <v>6.0376060065031982</v>
      </c>
    </row>
    <row r="279" spans="1:82">
      <c r="A279">
        <v>56</v>
      </c>
      <c r="B279" s="5">
        <v>78</v>
      </c>
      <c r="C279" s="5">
        <v>118</v>
      </c>
      <c r="D279" s="5">
        <v>37</v>
      </c>
      <c r="E279" s="5">
        <v>106</v>
      </c>
      <c r="F279" s="5">
        <v>75</v>
      </c>
      <c r="G279" s="5">
        <v>124</v>
      </c>
      <c r="H279" s="5">
        <v>54</v>
      </c>
      <c r="I279" s="5">
        <v>90</v>
      </c>
      <c r="J279" s="5">
        <v>49</v>
      </c>
      <c r="K279" s="5">
        <v>116</v>
      </c>
      <c r="L279" s="5">
        <v>32</v>
      </c>
      <c r="M279" s="5">
        <v>145</v>
      </c>
      <c r="N279" s="5">
        <v>46</v>
      </c>
      <c r="O279" s="5">
        <v>113</v>
      </c>
      <c r="P279" s="5">
        <v>44</v>
      </c>
      <c r="Q279" s="5">
        <v>69</v>
      </c>
      <c r="R279" s="5">
        <v>50</v>
      </c>
      <c r="S279" s="5">
        <v>119</v>
      </c>
      <c r="BL279" s="198">
        <v>16</v>
      </c>
      <c r="BM279" s="4">
        <f t="shared" si="501"/>
        <v>-0.95172897294588943</v>
      </c>
      <c r="BN279" s="4">
        <f t="shared" si="502"/>
        <v>-11.485660615950289</v>
      </c>
      <c r="BO279" s="4">
        <f t="shared" si="503"/>
        <v>-0.77686985514010654</v>
      </c>
      <c r="BP279" s="4">
        <f t="shared" si="504"/>
        <v>-9.3754248872793724</v>
      </c>
      <c r="BQ279" s="4">
        <f t="shared" si="505"/>
        <v>-1.3431731885889098</v>
      </c>
      <c r="BR279" s="4">
        <f t="shared" si="506"/>
        <v>-16.20968976579967</v>
      </c>
      <c r="BS279" s="4">
        <f t="shared" si="507"/>
        <v>-0.7933460687922248</v>
      </c>
      <c r="BT279" s="4">
        <f t="shared" si="508"/>
        <v>-9.5742632158618921</v>
      </c>
      <c r="BU279" s="4">
        <f t="shared" si="509"/>
        <v>-0.92405802956043959</v>
      </c>
      <c r="BV279" s="4">
        <f t="shared" si="510"/>
        <v>-11.151721990897503</v>
      </c>
      <c r="BW279" s="4">
        <f t="shared" si="511"/>
        <v>-0.97127250152289857</v>
      </c>
      <c r="BX279" s="4">
        <f t="shared" si="512"/>
        <v>-11.721515930703239</v>
      </c>
      <c r="BY279" s="4">
        <f t="shared" si="513"/>
        <v>-0.76849526768295562</v>
      </c>
      <c r="BZ279" s="4">
        <f t="shared" si="514"/>
        <v>-9.2743586467154238</v>
      </c>
      <c r="CA279" s="4">
        <f t="shared" si="515"/>
        <v>-0.96259029586893119</v>
      </c>
      <c r="CB279" s="4">
        <f t="shared" si="516"/>
        <v>-11.6167372905924</v>
      </c>
      <c r="CC279" s="4">
        <f t="shared" si="517"/>
        <v>-0.94884266491287295</v>
      </c>
      <c r="CD279" s="4">
        <f t="shared" si="518"/>
        <v>-11.450828058108002</v>
      </c>
    </row>
    <row r="280" spans="1:82">
      <c r="A280">
        <v>57</v>
      </c>
      <c r="B280" s="5">
        <v>78</v>
      </c>
      <c r="C280" s="5">
        <v>110</v>
      </c>
      <c r="D280" s="5">
        <v>42</v>
      </c>
      <c r="E280" s="5">
        <v>98</v>
      </c>
      <c r="F280" s="5">
        <v>76</v>
      </c>
      <c r="G280" s="5">
        <v>115</v>
      </c>
      <c r="H280" s="5">
        <v>57</v>
      </c>
      <c r="I280" s="5">
        <v>81</v>
      </c>
      <c r="J280" s="5">
        <v>48</v>
      </c>
      <c r="K280" s="5">
        <v>107</v>
      </c>
      <c r="L280" s="5">
        <v>33</v>
      </c>
      <c r="M280" s="5">
        <v>136</v>
      </c>
      <c r="N280" s="5">
        <v>47</v>
      </c>
      <c r="O280" s="5">
        <v>106</v>
      </c>
      <c r="P280" s="5">
        <v>50</v>
      </c>
      <c r="Q280" s="5">
        <v>60</v>
      </c>
      <c r="R280" s="5">
        <v>56</v>
      </c>
      <c r="S280" s="5">
        <v>110</v>
      </c>
      <c r="BL280" s="198">
        <v>17</v>
      </c>
      <c r="BM280" s="4">
        <f t="shared" si="501"/>
        <v>12.040550583484546</v>
      </c>
      <c r="BN280" s="4">
        <f t="shared" si="502"/>
        <v>4.1335262363793044</v>
      </c>
      <c r="BO280" s="4">
        <f t="shared" si="503"/>
        <v>10.949122075643782</v>
      </c>
      <c r="BP280" s="4">
        <f t="shared" si="504"/>
        <v>3.7588383563682148</v>
      </c>
      <c r="BQ280" s="4">
        <f t="shared" si="505"/>
        <v>12.961401652584104</v>
      </c>
      <c r="BR280" s="4">
        <f t="shared" si="506"/>
        <v>4.4496548077041043</v>
      </c>
      <c r="BS280" s="4">
        <f t="shared" si="507"/>
        <v>12.832675298871393</v>
      </c>
      <c r="BT280" s="4">
        <f t="shared" si="508"/>
        <v>4.4054629946557231</v>
      </c>
      <c r="BU280" s="4">
        <f t="shared" si="509"/>
        <v>13.661886090744959</v>
      </c>
      <c r="BV280" s="4">
        <f t="shared" si="510"/>
        <v>4.6901314190714363</v>
      </c>
      <c r="BW280" s="4">
        <f t="shared" si="511"/>
        <v>13.255688106759498</v>
      </c>
      <c r="BX280" s="4">
        <f t="shared" si="512"/>
        <v>4.5506834750321223</v>
      </c>
      <c r="BY280" s="4">
        <f t="shared" si="513"/>
        <v>10.998099292124294</v>
      </c>
      <c r="BZ280" s="4">
        <f t="shared" si="514"/>
        <v>3.7756522560236605</v>
      </c>
      <c r="CA280" s="4">
        <f t="shared" si="515"/>
        <v>10.994849343433762</v>
      </c>
      <c r="CB280" s="4">
        <f t="shared" si="516"/>
        <v>3.774536547228946</v>
      </c>
      <c r="CC280" s="4">
        <f t="shared" si="517"/>
        <v>13.367828157168832</v>
      </c>
      <c r="CD280" s="4">
        <f t="shared" si="518"/>
        <v>4.5891812029642391</v>
      </c>
    </row>
    <row r="281" spans="1:82">
      <c r="A281">
        <v>58</v>
      </c>
      <c r="B281" s="5">
        <v>80</v>
      </c>
      <c r="C281" s="5">
        <v>102</v>
      </c>
      <c r="D281" s="5">
        <v>50</v>
      </c>
      <c r="E281" s="5">
        <v>92</v>
      </c>
      <c r="F281" s="5">
        <v>79</v>
      </c>
      <c r="G281" s="5">
        <v>106</v>
      </c>
      <c r="H281" s="5">
        <v>62</v>
      </c>
      <c r="I281" s="5">
        <v>73</v>
      </c>
      <c r="J281" s="5">
        <v>51</v>
      </c>
      <c r="K281" s="5">
        <v>98</v>
      </c>
      <c r="L281" s="5">
        <v>36</v>
      </c>
      <c r="M281" s="5">
        <v>127</v>
      </c>
      <c r="N281" s="5">
        <v>48</v>
      </c>
      <c r="O281" s="5">
        <v>99</v>
      </c>
      <c r="P281" s="5">
        <v>60</v>
      </c>
      <c r="Q281" s="5">
        <v>51</v>
      </c>
      <c r="R281" s="5">
        <v>63</v>
      </c>
      <c r="S281" s="5">
        <v>105</v>
      </c>
      <c r="BL281" s="198">
        <v>18</v>
      </c>
      <c r="BM281" s="4">
        <f t="shared" si="501"/>
        <v>-9.8879652376001825</v>
      </c>
      <c r="BN281" s="4">
        <f t="shared" si="502"/>
        <v>10.741193556685595</v>
      </c>
      <c r="BO281" s="4">
        <f t="shared" si="503"/>
        <v>-9.4890212119311101</v>
      </c>
      <c r="BP281" s="4">
        <f t="shared" si="504"/>
        <v>10.307824820547639</v>
      </c>
      <c r="BQ281" s="4">
        <f t="shared" si="505"/>
        <v>-8.8431507220721741</v>
      </c>
      <c r="BR281" s="4">
        <f t="shared" si="506"/>
        <v>9.606222440540698</v>
      </c>
      <c r="BS281" s="4">
        <f t="shared" si="507"/>
        <v>-9.9268538610051635</v>
      </c>
      <c r="BT281" s="4">
        <f t="shared" si="508"/>
        <v>10.783437862880923</v>
      </c>
      <c r="BU281" s="4">
        <f t="shared" si="509"/>
        <v>-10.86905483938949</v>
      </c>
      <c r="BV281" s="4">
        <f t="shared" si="510"/>
        <v>11.806940963361161</v>
      </c>
      <c r="BW281" s="4">
        <f t="shared" si="511"/>
        <v>-10.887996783576629</v>
      </c>
      <c r="BX281" s="4">
        <f t="shared" si="512"/>
        <v>11.827517399864023</v>
      </c>
      <c r="BY281" s="4">
        <f t="shared" si="513"/>
        <v>-8.9002975575929</v>
      </c>
      <c r="BZ281" s="4">
        <f t="shared" si="514"/>
        <v>9.6683004522175651</v>
      </c>
      <c r="CA281" s="4">
        <f t="shared" si="515"/>
        <v>-10.123480821163968</v>
      </c>
      <c r="CB281" s="4">
        <f t="shared" si="516"/>
        <v>10.997031679887609</v>
      </c>
      <c r="CC281" s="4">
        <f t="shared" si="517"/>
        <v>-10.949216318353381</v>
      </c>
      <c r="CD281" s="4">
        <f t="shared" si="518"/>
        <v>11.894019542285283</v>
      </c>
    </row>
    <row r="282" spans="1:82">
      <c r="A282">
        <v>59</v>
      </c>
      <c r="B282" s="5">
        <v>82</v>
      </c>
      <c r="C282" s="5">
        <v>94</v>
      </c>
      <c r="D282" s="5">
        <v>57</v>
      </c>
      <c r="E282" s="5">
        <v>85</v>
      </c>
      <c r="F282" s="5">
        <v>84</v>
      </c>
      <c r="G282" s="5">
        <v>97</v>
      </c>
      <c r="H282" s="5">
        <v>68</v>
      </c>
      <c r="I282" s="5">
        <v>64</v>
      </c>
      <c r="J282" s="5">
        <v>54</v>
      </c>
      <c r="K282" s="5">
        <v>89</v>
      </c>
      <c r="L282" s="5">
        <v>41</v>
      </c>
      <c r="M282" s="5">
        <v>118</v>
      </c>
      <c r="N282" s="5">
        <v>52</v>
      </c>
      <c r="O282" s="5">
        <v>91</v>
      </c>
      <c r="P282" s="5">
        <v>69</v>
      </c>
      <c r="Q282" s="5">
        <v>46</v>
      </c>
      <c r="R282" s="5">
        <v>72</v>
      </c>
      <c r="S282" s="5">
        <v>99</v>
      </c>
      <c r="BL282" s="198">
        <v>19</v>
      </c>
      <c r="BM282" s="4">
        <f t="shared" si="501"/>
        <v>-6.0342555556161024</v>
      </c>
      <c r="BN282" s="4">
        <f t="shared" si="502"/>
        <v>-13.756717017194514</v>
      </c>
      <c r="BO282" s="4">
        <f t="shared" si="503"/>
        <v>-6.0649701395002653</v>
      </c>
      <c r="BP282" s="4">
        <f t="shared" si="504"/>
        <v>-13.826739215442659</v>
      </c>
      <c r="BQ282" s="4">
        <f t="shared" si="505"/>
        <v>-6.0988337665679984</v>
      </c>
      <c r="BR282" s="4">
        <f t="shared" si="506"/>
        <v>-13.903940509032727</v>
      </c>
      <c r="BS282" s="4">
        <f t="shared" si="507"/>
        <v>-5.9817037221674321</v>
      </c>
      <c r="BT282" s="4">
        <f t="shared" si="508"/>
        <v>-13.636910904439603</v>
      </c>
      <c r="BU282" s="4">
        <f t="shared" si="509"/>
        <v>-6.6569545676014688</v>
      </c>
      <c r="BV282" s="4">
        <f t="shared" si="510"/>
        <v>-15.176327773785131</v>
      </c>
      <c r="BW282" s="4">
        <f t="shared" si="511"/>
        <v>-7.1950345640021292</v>
      </c>
      <c r="BX282" s="4">
        <f t="shared" si="512"/>
        <v>-16.403026605956342</v>
      </c>
      <c r="BY282" s="4">
        <f t="shared" si="513"/>
        <v>-5.7153995775097766</v>
      </c>
      <c r="BZ282" s="4">
        <f t="shared" si="514"/>
        <v>-13.029798606195657</v>
      </c>
      <c r="CA282" s="4">
        <f t="shared" si="515"/>
        <v>-6.8041648333311953</v>
      </c>
      <c r="CB282" s="4">
        <f t="shared" si="516"/>
        <v>-15.511933375670033</v>
      </c>
      <c r="CC282" s="4">
        <f t="shared" si="517"/>
        <v>-6.6582979017655495</v>
      </c>
      <c r="CD282" s="4">
        <f t="shared" si="518"/>
        <v>-15.17939026720863</v>
      </c>
    </row>
    <row r="283" spans="1:82">
      <c r="A283">
        <v>60</v>
      </c>
      <c r="B283" s="5">
        <v>86</v>
      </c>
      <c r="C283" s="5">
        <v>86</v>
      </c>
      <c r="D283" s="5">
        <v>64</v>
      </c>
      <c r="E283" s="5">
        <v>81</v>
      </c>
      <c r="F283" s="5">
        <v>93</v>
      </c>
      <c r="G283" s="5">
        <v>87</v>
      </c>
      <c r="H283" s="5">
        <v>73</v>
      </c>
      <c r="I283" s="5">
        <v>56</v>
      </c>
      <c r="J283" s="5">
        <v>57</v>
      </c>
      <c r="K283" s="5">
        <v>80</v>
      </c>
      <c r="L283" s="5">
        <v>46</v>
      </c>
      <c r="M283" s="5">
        <v>109</v>
      </c>
      <c r="N283" s="5">
        <v>56</v>
      </c>
      <c r="O283" s="5">
        <v>84</v>
      </c>
      <c r="P283" s="5">
        <v>79</v>
      </c>
      <c r="Q283" s="5">
        <v>41</v>
      </c>
      <c r="R283" s="5">
        <v>76</v>
      </c>
      <c r="S283" s="5">
        <v>91</v>
      </c>
    </row>
    <row r="284" spans="1:82">
      <c r="A284">
        <v>61</v>
      </c>
      <c r="B284" s="5">
        <v>91</v>
      </c>
      <c r="C284" s="5">
        <v>78</v>
      </c>
      <c r="D284" s="5">
        <v>73</v>
      </c>
      <c r="E284" s="5">
        <v>77</v>
      </c>
      <c r="F284" s="5">
        <v>101</v>
      </c>
      <c r="G284" s="5">
        <v>81</v>
      </c>
      <c r="H284" s="5">
        <v>81</v>
      </c>
      <c r="I284" s="5">
        <v>50</v>
      </c>
      <c r="J284" s="5">
        <v>65</v>
      </c>
      <c r="K284" s="5">
        <v>71</v>
      </c>
      <c r="L284" s="5">
        <v>53</v>
      </c>
      <c r="M284" s="5">
        <v>102</v>
      </c>
      <c r="N284" s="5">
        <v>61</v>
      </c>
      <c r="O284" s="5">
        <v>76</v>
      </c>
      <c r="P284" s="5">
        <v>89</v>
      </c>
      <c r="Q284" s="5">
        <v>40</v>
      </c>
      <c r="R284" s="5">
        <v>80</v>
      </c>
      <c r="S284" s="5">
        <v>82</v>
      </c>
      <c r="BL284" s="153" t="s">
        <v>50</v>
      </c>
      <c r="BM284" s="4">
        <f>SUM(BM264:BM282)</f>
        <v>-1.1752238635889487</v>
      </c>
      <c r="BN284" s="4">
        <f>SUM(BN264:BN282)</f>
        <v>-0.21998593682033629</v>
      </c>
      <c r="BO284" s="4">
        <f t="shared" ref="BO284:CD284" si="519">SUM(BO264:BO282)</f>
        <v>-1.618732469734689</v>
      </c>
      <c r="BP284" s="4">
        <f t="shared" si="519"/>
        <v>5.1560644516972314</v>
      </c>
      <c r="BQ284" s="4">
        <f t="shared" si="519"/>
        <v>-2.9409927862664906</v>
      </c>
      <c r="BR284" s="4">
        <f t="shared" si="519"/>
        <v>-4.8336033542922063</v>
      </c>
      <c r="BS284" s="4">
        <f t="shared" si="519"/>
        <v>1.0097098330554877</v>
      </c>
      <c r="BT284" s="4">
        <f t="shared" si="519"/>
        <v>1.1610291690336894</v>
      </c>
      <c r="BU284" s="4">
        <f t="shared" si="519"/>
        <v>5.5500635025325096E-3</v>
      </c>
      <c r="BV284" s="4">
        <f t="shared" si="519"/>
        <v>-1.2016558988640451</v>
      </c>
      <c r="BW284" s="4">
        <f t="shared" si="519"/>
        <v>1.3789787674780056</v>
      </c>
      <c r="BX284" s="4">
        <f t="shared" si="519"/>
        <v>1.8325210704863792</v>
      </c>
      <c r="BY284" s="4">
        <f t="shared" si="519"/>
        <v>0.62121693101073383</v>
      </c>
      <c r="BZ284" s="4">
        <f t="shared" si="519"/>
        <v>-2.573942476785632</v>
      </c>
      <c r="CA284" s="4">
        <f t="shared" si="519"/>
        <v>-5.1219880188196596</v>
      </c>
      <c r="CB284" s="4">
        <f t="shared" si="519"/>
        <v>1.7798372636764057</v>
      </c>
      <c r="CC284" s="4">
        <f t="shared" si="519"/>
        <v>2.818224570507101</v>
      </c>
      <c r="CD284" s="4">
        <f t="shared" si="519"/>
        <v>0.70896497992693952</v>
      </c>
    </row>
    <row r="285" spans="1:82">
      <c r="A285">
        <v>62</v>
      </c>
      <c r="B285" s="5">
        <v>97</v>
      </c>
      <c r="C285" s="5">
        <v>70</v>
      </c>
      <c r="D285" s="5">
        <v>81</v>
      </c>
      <c r="E285" s="5">
        <v>75</v>
      </c>
      <c r="F285" s="5">
        <v>110</v>
      </c>
      <c r="G285" s="5">
        <v>79</v>
      </c>
      <c r="H285" s="5">
        <v>90</v>
      </c>
      <c r="I285" s="5">
        <v>45</v>
      </c>
      <c r="J285" s="5">
        <v>71</v>
      </c>
      <c r="K285" s="5">
        <v>62</v>
      </c>
      <c r="L285" s="5">
        <v>61</v>
      </c>
      <c r="M285" s="5">
        <v>94</v>
      </c>
      <c r="N285" s="5">
        <v>66</v>
      </c>
      <c r="O285" s="5">
        <v>69</v>
      </c>
      <c r="P285" s="5">
        <v>98</v>
      </c>
      <c r="Q285" s="5">
        <v>40</v>
      </c>
      <c r="R285" s="5">
        <v>85</v>
      </c>
      <c r="S285" s="5">
        <v>74</v>
      </c>
    </row>
    <row r="286" spans="1:82">
      <c r="A286">
        <v>63</v>
      </c>
      <c r="B286" s="5">
        <v>105</v>
      </c>
      <c r="C286" s="5">
        <v>62</v>
      </c>
      <c r="D286" s="5">
        <v>90</v>
      </c>
      <c r="E286" s="5">
        <v>75</v>
      </c>
      <c r="F286" s="5">
        <v>118</v>
      </c>
      <c r="G286" s="5">
        <v>74</v>
      </c>
      <c r="H286" s="5">
        <v>98</v>
      </c>
      <c r="I286" s="5">
        <v>39</v>
      </c>
      <c r="J286" s="5">
        <v>78</v>
      </c>
      <c r="K286" s="5">
        <v>54</v>
      </c>
      <c r="L286" s="5">
        <v>71</v>
      </c>
      <c r="M286" s="5">
        <v>88</v>
      </c>
      <c r="N286" s="5">
        <v>73</v>
      </c>
      <c r="O286" s="5">
        <v>65</v>
      </c>
      <c r="P286" s="5">
        <v>108</v>
      </c>
      <c r="Q286" s="5">
        <v>40</v>
      </c>
      <c r="R286" s="5">
        <v>91</v>
      </c>
      <c r="S286" s="5">
        <v>66</v>
      </c>
      <c r="BM286" s="221" t="s">
        <v>387</v>
      </c>
      <c r="BN286" s="221"/>
      <c r="BO286" s="221" t="s">
        <v>387</v>
      </c>
      <c r="BP286" s="221"/>
      <c r="BQ286" s="221" t="s">
        <v>387</v>
      </c>
      <c r="BR286" s="221"/>
      <c r="BS286" s="221" t="s">
        <v>387</v>
      </c>
      <c r="BT286" s="221"/>
      <c r="BU286" s="221" t="s">
        <v>387</v>
      </c>
      <c r="BV286" s="221"/>
      <c r="BW286" s="221" t="s">
        <v>387</v>
      </c>
      <c r="BX286" s="221"/>
      <c r="BY286" s="221" t="s">
        <v>313</v>
      </c>
      <c r="BZ286" s="221"/>
      <c r="CA286" s="221" t="s">
        <v>315</v>
      </c>
      <c r="CB286" s="221"/>
      <c r="CC286" s="221" t="s">
        <v>85</v>
      </c>
      <c r="CD286" s="221"/>
    </row>
    <row r="287" spans="1:82" ht="13" thickBot="1">
      <c r="A287">
        <v>64</v>
      </c>
      <c r="B287" s="5">
        <v>113</v>
      </c>
      <c r="C287" s="5">
        <v>57</v>
      </c>
      <c r="D287" s="5">
        <v>97</v>
      </c>
      <c r="E287" s="5">
        <v>67</v>
      </c>
      <c r="F287" s="5">
        <v>128</v>
      </c>
      <c r="G287" s="5">
        <v>71</v>
      </c>
      <c r="H287" s="5">
        <v>107</v>
      </c>
      <c r="I287" s="5">
        <v>37</v>
      </c>
      <c r="J287" s="5">
        <v>86</v>
      </c>
      <c r="K287" s="5">
        <v>47</v>
      </c>
      <c r="L287" s="5">
        <v>80</v>
      </c>
      <c r="M287" s="5">
        <v>84</v>
      </c>
      <c r="N287" s="5">
        <v>81</v>
      </c>
      <c r="O287" s="5">
        <v>60</v>
      </c>
      <c r="P287" s="5">
        <v>117</v>
      </c>
      <c r="Q287" s="5">
        <v>42</v>
      </c>
      <c r="R287" s="5">
        <v>98</v>
      </c>
      <c r="S287" s="5">
        <v>60</v>
      </c>
      <c r="BL287" s="199" t="s">
        <v>96</v>
      </c>
      <c r="BM287" s="220" t="s">
        <v>389</v>
      </c>
      <c r="BN287" s="220"/>
      <c r="BO287" s="220" t="s">
        <v>390</v>
      </c>
      <c r="BP287" s="220"/>
      <c r="BQ287" s="220" t="s">
        <v>391</v>
      </c>
      <c r="BR287" s="220"/>
      <c r="BS287" s="220" t="s">
        <v>392</v>
      </c>
      <c r="BT287" s="220"/>
      <c r="BU287" s="220" t="s">
        <v>311</v>
      </c>
      <c r="BV287" s="220"/>
      <c r="BW287" s="220" t="s">
        <v>312</v>
      </c>
      <c r="BX287" s="220"/>
      <c r="BY287" s="220" t="s">
        <v>314</v>
      </c>
      <c r="BZ287" s="220"/>
      <c r="CA287" s="220" t="s">
        <v>84</v>
      </c>
      <c r="CB287" s="220"/>
      <c r="CC287" s="220" t="s">
        <v>86</v>
      </c>
      <c r="CD287" s="220"/>
    </row>
    <row r="288" spans="1:82">
      <c r="A288">
        <v>65</v>
      </c>
      <c r="B288" s="5">
        <v>121</v>
      </c>
      <c r="C288" s="5">
        <v>52</v>
      </c>
      <c r="D288" s="5">
        <v>101</v>
      </c>
      <c r="E288" s="5">
        <v>61</v>
      </c>
      <c r="F288" s="5">
        <v>137</v>
      </c>
      <c r="G288" s="5">
        <v>73</v>
      </c>
      <c r="H288" s="5">
        <v>115</v>
      </c>
      <c r="I288" s="5">
        <v>31</v>
      </c>
      <c r="J288" s="5">
        <v>95</v>
      </c>
      <c r="K288" s="5">
        <v>41</v>
      </c>
      <c r="L288" s="5">
        <v>89</v>
      </c>
      <c r="M288" s="5">
        <v>81</v>
      </c>
      <c r="N288" s="5">
        <v>88</v>
      </c>
      <c r="O288" s="5">
        <v>57</v>
      </c>
      <c r="P288" s="5">
        <v>126</v>
      </c>
      <c r="Q288" s="5">
        <v>46</v>
      </c>
      <c r="R288" s="5">
        <v>104</v>
      </c>
      <c r="S288" s="5">
        <v>57</v>
      </c>
      <c r="BL288" s="200">
        <v>6</v>
      </c>
      <c r="BM288" s="197" t="s">
        <v>94</v>
      </c>
      <c r="BN288" s="197" t="s">
        <v>95</v>
      </c>
      <c r="BO288" s="197" t="s">
        <v>94</v>
      </c>
      <c r="BP288" s="197" t="s">
        <v>95</v>
      </c>
      <c r="BQ288" s="197" t="s">
        <v>94</v>
      </c>
      <c r="BR288" s="197" t="s">
        <v>95</v>
      </c>
      <c r="BS288" s="197" t="s">
        <v>94</v>
      </c>
      <c r="BT288" s="197" t="s">
        <v>95</v>
      </c>
      <c r="BU288" s="197" t="s">
        <v>94</v>
      </c>
      <c r="BV288" s="197" t="s">
        <v>95</v>
      </c>
      <c r="BW288" s="197" t="s">
        <v>94</v>
      </c>
      <c r="BX288" s="197" t="s">
        <v>95</v>
      </c>
      <c r="BY288" s="197" t="s">
        <v>94</v>
      </c>
      <c r="BZ288" s="197" t="s">
        <v>95</v>
      </c>
      <c r="CA288" s="197" t="s">
        <v>94</v>
      </c>
      <c r="CB288" s="197" t="s">
        <v>95</v>
      </c>
      <c r="CC288" s="197" t="s">
        <v>94</v>
      </c>
      <c r="CD288" s="197" t="s">
        <v>95</v>
      </c>
    </row>
    <row r="289" spans="1:82">
      <c r="A289">
        <v>66</v>
      </c>
      <c r="B289" s="5">
        <v>129</v>
      </c>
      <c r="C289" s="5">
        <v>48</v>
      </c>
      <c r="D289" s="5">
        <v>107</v>
      </c>
      <c r="E289" s="5">
        <v>54</v>
      </c>
      <c r="F289" s="5">
        <v>146</v>
      </c>
      <c r="G289" s="5">
        <v>75</v>
      </c>
      <c r="H289" s="5">
        <v>124</v>
      </c>
      <c r="I289" s="5">
        <v>29</v>
      </c>
      <c r="J289" s="5">
        <v>104</v>
      </c>
      <c r="K289" s="5">
        <v>38</v>
      </c>
      <c r="L289" s="5">
        <v>98</v>
      </c>
      <c r="M289" s="5">
        <v>80</v>
      </c>
      <c r="N289" s="5">
        <v>96</v>
      </c>
      <c r="O289" s="5">
        <v>56</v>
      </c>
      <c r="P289" s="5">
        <v>133</v>
      </c>
      <c r="Q289" s="5">
        <v>43</v>
      </c>
      <c r="R289" s="5">
        <v>110</v>
      </c>
      <c r="S289" s="5">
        <v>51</v>
      </c>
      <c r="BL289" s="198">
        <v>1</v>
      </c>
      <c r="BM289" s="4">
        <f>2/$BL$307*COS($BL$288*(AR34*(PI()/180)))*AS34</f>
        <v>18.247054389840947</v>
      </c>
      <c r="BN289" s="4">
        <f>2/$BL$307*SIN($BL$288*(AR34*(PI()/180)))*AS34</f>
        <v>0</v>
      </c>
      <c r="BO289" s="4">
        <f>2/$BL$307*COS($BL$288*(AT34*(PI()/180)))*AU34</f>
        <v>14.351865727545475</v>
      </c>
      <c r="BP289" s="4">
        <f>2/$BL$307*SIN($BL$288*(AT34*(PI()/180)))*AU34</f>
        <v>0</v>
      </c>
      <c r="BQ289" s="4">
        <f>2/$BL$307*COS($BL$288*(AV34*(PI()/180)))*AW34</f>
        <v>15.505064671613368</v>
      </c>
      <c r="BR289" s="4">
        <f>2/$BL$307*SIN($BL$288*(AV34*(PI()/180)))*AW34</f>
        <v>0</v>
      </c>
      <c r="BS289" s="4">
        <f>2/$BL$307*COS($BL$288*(AX34*(PI()/180)))*AY34</f>
        <v>14.155833659406841</v>
      </c>
      <c r="BT289" s="4">
        <f>2/$BL$307*SIN($BL$288*(AX34*(PI()/180)))*AY34</f>
        <v>0</v>
      </c>
      <c r="BU289" s="4">
        <f>2/$BL$307*COS($BL$288*(AZ34*(PI()/180)))*BA34</f>
        <v>15.909652290703264</v>
      </c>
      <c r="BV289" s="4">
        <f>2/$BL$307*SIN($BL$288*(AZ34*(PI()/180)))*BA34</f>
        <v>0</v>
      </c>
      <c r="BW289" s="4">
        <f>2/$BL$307*COS($BL$288*(BB34*(PI()/180)))*BC34</f>
        <v>15.319064869516421</v>
      </c>
      <c r="BX289" s="4">
        <f>2/$BL$307*SIN($BL$288*(BB34*(PI()/180)))*BC34</f>
        <v>0</v>
      </c>
      <c r="BY289" s="4">
        <f>2/$BL$307*COS($BL$288*(BD34*(PI()/180)))*BE34</f>
        <v>24.323555743125155</v>
      </c>
      <c r="BZ289" s="4">
        <f>2/$BL$307*SIN($BL$288*(BD34*(PI()/180)))*BE34</f>
        <v>0</v>
      </c>
      <c r="CA289" s="4">
        <f>2/$BL$307*COS($BL$288*(BF34*(PI()/180)))*BG34</f>
        <v>16.167446036939157</v>
      </c>
      <c r="CB289" s="4">
        <f>2/$BL$307*SIN($BL$288*(BF34*(PI()/180)))*BG34</f>
        <v>0</v>
      </c>
      <c r="CC289" s="4">
        <f>2/$BL$307*COS($BL$288*(BH34*(PI()/180)))*BI34</f>
        <v>16.893792398589682</v>
      </c>
      <c r="CD289" s="4">
        <f>2/$BL$307*SIN($BL$288*(BH34*(PI()/180)))*BI34</f>
        <v>0</v>
      </c>
    </row>
    <row r="290" spans="1:82">
      <c r="A290">
        <v>67</v>
      </c>
      <c r="B290" s="5">
        <v>137</v>
      </c>
      <c r="C290" s="5">
        <v>45</v>
      </c>
      <c r="D290" s="5">
        <v>115</v>
      </c>
      <c r="E290" s="5">
        <v>47</v>
      </c>
      <c r="F290" s="5">
        <v>154</v>
      </c>
      <c r="G290" s="5">
        <v>75</v>
      </c>
      <c r="H290" s="5">
        <v>133</v>
      </c>
      <c r="I290" s="5">
        <v>28</v>
      </c>
      <c r="J290" s="5">
        <v>113</v>
      </c>
      <c r="K290" s="5">
        <v>36</v>
      </c>
      <c r="L290" s="5">
        <v>108</v>
      </c>
      <c r="M290" s="5">
        <v>81</v>
      </c>
      <c r="N290" s="5">
        <v>103</v>
      </c>
      <c r="O290" s="5">
        <v>56</v>
      </c>
      <c r="P290" s="5">
        <v>141</v>
      </c>
      <c r="Q290" s="5">
        <v>35</v>
      </c>
      <c r="R290" s="5">
        <v>119</v>
      </c>
      <c r="S290" s="5">
        <v>47</v>
      </c>
      <c r="BL290" s="198">
        <v>2</v>
      </c>
      <c r="BM290" s="4">
        <f t="shared" ref="BM290:BM307" si="520">2/$BL$307*COS($BL$288*(AR35*(PI()/180)))*AS35</f>
        <v>-7.2848377690179129</v>
      </c>
      <c r="BN290" s="4">
        <f t="shared" ref="BN290:BN307" si="521">2/$BL$307*SIN($BL$288*(AR35*(PI()/180)))*AS35</f>
        <v>16.607757291832232</v>
      </c>
      <c r="BO290" s="4">
        <f t="shared" ref="BO290:BO307" si="522">2/$BL$307*COS($BL$288*(AT35*(PI()/180)))*AU35</f>
        <v>-5.6281645244060616</v>
      </c>
      <c r="BP290" s="4">
        <f t="shared" ref="BP290:BP307" si="523">2/$BL$307*SIN($BL$288*(AT35*(PI()/180)))*AU35</f>
        <v>12.830922716956721</v>
      </c>
      <c r="BQ290" s="4">
        <f t="shared" ref="BQ290:BQ307" si="524">2/$BL$307*COS($BL$288*(AV35*(PI()/180)))*AW35</f>
        <v>-5.9519300862499662</v>
      </c>
      <c r="BR290" s="4">
        <f t="shared" ref="BR290:BR307" si="525">2/$BL$307*SIN($BL$288*(AV35*(PI()/180)))*AW35</f>
        <v>13.569033851486784</v>
      </c>
      <c r="BS290" s="4">
        <f t="shared" ref="BS290:BS307" si="526">2/$BL$307*COS($BL$288*(AX35*(PI()/180)))*AY35</f>
        <v>-5.5578107369563998</v>
      </c>
      <c r="BT290" s="4">
        <f t="shared" ref="BT290:BT307" si="527">2/$BL$307*SIN($BL$288*(AX35*(PI()/180)))*AY35</f>
        <v>12.670532236952571</v>
      </c>
      <c r="BU290" s="4">
        <f t="shared" ref="BU290:BU307" si="528">2/$BL$307*COS($BL$288*(AZ35*(PI()/180)))*BA35</f>
        <v>-6.0430406284617906</v>
      </c>
      <c r="BV290" s="4">
        <f t="shared" ref="BV290:BV307" si="529">2/$BL$307*SIN($BL$288*(AZ35*(PI()/180)))*BA35</f>
        <v>13.77674496596301</v>
      </c>
      <c r="BW290" s="4">
        <f t="shared" ref="BW290:BW307" si="530">2/$BL$307*COS($BL$288*(BB35*(PI()/180)))*BC35</f>
        <v>-5.9326807668014423</v>
      </c>
      <c r="BX290" s="4">
        <f t="shared" ref="BX290:BX307" si="531">2/$BL$307*SIN($BL$288*(BB35*(PI()/180)))*BC35</f>
        <v>13.525149823376557</v>
      </c>
      <c r="BY290" s="4">
        <f t="shared" ref="BY290:BY307" si="532">2/$BL$307*COS($BL$288*(BD35*(PI()/180)))*BE35</f>
        <v>-9.0077343320972663</v>
      </c>
      <c r="BZ290" s="4">
        <f t="shared" ref="BZ290:BZ307" si="533">2/$BL$307*SIN($BL$288*(BD35*(PI()/180)))*BE35</f>
        <v>20.535565825914556</v>
      </c>
      <c r="CA290" s="4">
        <f t="shared" ref="CA290:CA307" si="534">2/$BL$307*COS($BL$288*(BF35*(PI()/180)))*BG35</f>
        <v>-6.086871693814369</v>
      </c>
      <c r="CB290" s="4">
        <f t="shared" ref="CB290:CB307" si="535">2/$BL$307*SIN($BL$288*(BF35*(PI()/180)))*BG35</f>
        <v>13.876669730013891</v>
      </c>
      <c r="CC290" s="4">
        <f t="shared" ref="CC290:CC307" si="536">2/$BL$307*COS($BL$288*(BH35*(PI()/180)))*BI35</f>
        <v>-6.9582910780039251</v>
      </c>
      <c r="CD290" s="4">
        <f t="shared" ref="CD290:CD307" si="537">2/$BL$307*SIN($BL$288*(BH35*(PI()/180)))*BI35</f>
        <v>15.863305821426687</v>
      </c>
    </row>
    <row r="291" spans="1:82">
      <c r="A291">
        <v>68</v>
      </c>
      <c r="B291" s="5">
        <v>145</v>
      </c>
      <c r="C291" s="5">
        <v>43</v>
      </c>
      <c r="D291" s="5">
        <v>122</v>
      </c>
      <c r="E291" s="5">
        <v>44</v>
      </c>
      <c r="F291" s="5">
        <v>159</v>
      </c>
      <c r="G291" s="5">
        <v>65</v>
      </c>
      <c r="H291" s="5">
        <v>141</v>
      </c>
      <c r="I291" s="5">
        <v>27</v>
      </c>
      <c r="J291" s="5">
        <v>122</v>
      </c>
      <c r="K291" s="5">
        <v>36</v>
      </c>
      <c r="L291" s="5">
        <v>117</v>
      </c>
      <c r="M291" s="5">
        <v>83</v>
      </c>
      <c r="N291" s="5">
        <v>110</v>
      </c>
      <c r="O291" s="5">
        <v>56</v>
      </c>
      <c r="P291" s="5">
        <v>150</v>
      </c>
      <c r="Q291" s="5">
        <v>30</v>
      </c>
      <c r="R291" s="5">
        <v>127</v>
      </c>
      <c r="S291" s="5">
        <v>45</v>
      </c>
      <c r="BL291" s="198">
        <v>3</v>
      </c>
      <c r="BM291" s="4">
        <f t="shared" si="520"/>
        <v>-11.866792274529248</v>
      </c>
      <c r="BN291" s="4">
        <f t="shared" si="521"/>
        <v>-12.890772737851403</v>
      </c>
      <c r="BO291" s="4">
        <f t="shared" si="522"/>
        <v>-9.4222714729369859</v>
      </c>
      <c r="BP291" s="4">
        <f t="shared" si="523"/>
        <v>-10.235315274935102</v>
      </c>
      <c r="BQ291" s="4">
        <f t="shared" si="524"/>
        <v>-8.7115222323599166</v>
      </c>
      <c r="BR291" s="4">
        <f t="shared" si="525"/>
        <v>-9.463235784376824</v>
      </c>
      <c r="BS291" s="4">
        <f t="shared" si="526"/>
        <v>-9.3081607083712523</v>
      </c>
      <c r="BT291" s="4">
        <f t="shared" si="527"/>
        <v>-10.111357940979184</v>
      </c>
      <c r="BU291" s="4">
        <f t="shared" si="528"/>
        <v>-9.1256091379365358</v>
      </c>
      <c r="BV291" s="4">
        <f t="shared" si="529"/>
        <v>-9.9130540730954646</v>
      </c>
      <c r="BW291" s="4">
        <f t="shared" si="530"/>
        <v>-9.3123746286999118</v>
      </c>
      <c r="BX291" s="4">
        <f t="shared" si="531"/>
        <v>-10.115935478702564</v>
      </c>
      <c r="BY291" s="4">
        <f t="shared" si="532"/>
        <v>-12.480052241265494</v>
      </c>
      <c r="BZ291" s="4">
        <f t="shared" si="533"/>
        <v>-13.556950646551071</v>
      </c>
      <c r="CA291" s="4">
        <f t="shared" si="534"/>
        <v>-8.5594868294004058</v>
      </c>
      <c r="CB291" s="4">
        <f t="shared" si="535"/>
        <v>-9.2980813110938172</v>
      </c>
      <c r="CC291" s="4">
        <f t="shared" si="536"/>
        <v>-11.769463743255761</v>
      </c>
      <c r="CD291" s="4">
        <f t="shared" si="537"/>
        <v>-12.785045768967965</v>
      </c>
    </row>
    <row r="292" spans="1:82">
      <c r="A292">
        <v>69</v>
      </c>
      <c r="B292" s="5">
        <v>153</v>
      </c>
      <c r="C292" s="5">
        <v>41</v>
      </c>
      <c r="D292" s="5">
        <v>130</v>
      </c>
      <c r="E292" s="5">
        <v>41</v>
      </c>
      <c r="F292" s="5">
        <v>165</v>
      </c>
      <c r="G292" s="5">
        <v>56</v>
      </c>
      <c r="H292" s="5">
        <v>150</v>
      </c>
      <c r="I292" s="5">
        <v>27</v>
      </c>
      <c r="J292" s="5">
        <v>131</v>
      </c>
      <c r="K292" s="5">
        <v>35</v>
      </c>
      <c r="L292" s="5">
        <v>125</v>
      </c>
      <c r="M292" s="5">
        <v>82</v>
      </c>
      <c r="N292" s="5">
        <v>118</v>
      </c>
      <c r="O292" s="5">
        <v>59</v>
      </c>
      <c r="P292" s="5">
        <v>160</v>
      </c>
      <c r="Q292" s="5">
        <v>27</v>
      </c>
      <c r="R292" s="5">
        <v>136</v>
      </c>
      <c r="S292" s="5">
        <v>44</v>
      </c>
      <c r="BL292" s="198">
        <v>4</v>
      </c>
      <c r="BM292" s="4">
        <f t="shared" si="520"/>
        <v>14.509766168513268</v>
      </c>
      <c r="BN292" s="4">
        <f t="shared" si="521"/>
        <v>-4.9812090174305439</v>
      </c>
      <c r="BO292" s="4">
        <f t="shared" si="522"/>
        <v>13.016998171855036</v>
      </c>
      <c r="BP292" s="4">
        <f t="shared" si="523"/>
        <v>-4.468741116878042</v>
      </c>
      <c r="BQ292" s="4">
        <f t="shared" si="524"/>
        <v>10.238138173155326</v>
      </c>
      <c r="BR292" s="4">
        <f t="shared" si="525"/>
        <v>-3.5147572743446003</v>
      </c>
      <c r="BS292" s="4">
        <f t="shared" si="526"/>
        <v>13.046831947827314</v>
      </c>
      <c r="BT292" s="4">
        <f t="shared" si="527"/>
        <v>-4.478983065105961</v>
      </c>
      <c r="BU292" s="4">
        <f t="shared" si="528"/>
        <v>11.655866871512238</v>
      </c>
      <c r="BV292" s="4">
        <f t="shared" si="529"/>
        <v>-4.0014641512514331</v>
      </c>
      <c r="BW292" s="4">
        <f t="shared" si="530"/>
        <v>11.744833188173349</v>
      </c>
      <c r="BX292" s="4">
        <f t="shared" si="531"/>
        <v>-4.0320063263391042</v>
      </c>
      <c r="BY292" s="4">
        <f t="shared" si="532"/>
        <v>18.477604790310373</v>
      </c>
      <c r="BZ292" s="4">
        <f t="shared" si="533"/>
        <v>-6.3433697368427504</v>
      </c>
      <c r="CA292" s="4">
        <f t="shared" si="534"/>
        <v>11.751933252899097</v>
      </c>
      <c r="CB292" s="4">
        <f t="shared" si="535"/>
        <v>-4.0344437816382106</v>
      </c>
      <c r="CC292" s="4">
        <f t="shared" si="536"/>
        <v>16.01749747139181</v>
      </c>
      <c r="CD292" s="4">
        <f t="shared" si="537"/>
        <v>-5.4988138274969236</v>
      </c>
    </row>
    <row r="293" spans="1:82">
      <c r="A293">
        <v>70</v>
      </c>
      <c r="B293" s="5">
        <v>161</v>
      </c>
      <c r="C293" s="5">
        <v>42</v>
      </c>
      <c r="D293" s="5">
        <v>138</v>
      </c>
      <c r="E293" s="5">
        <v>38</v>
      </c>
      <c r="F293" s="5">
        <v>174</v>
      </c>
      <c r="G293" s="5">
        <v>48</v>
      </c>
      <c r="H293" s="5">
        <v>159</v>
      </c>
      <c r="I293" s="5">
        <v>29</v>
      </c>
      <c r="J293" s="5">
        <v>140</v>
      </c>
      <c r="K293" s="5">
        <v>36</v>
      </c>
      <c r="L293" s="5">
        <v>135</v>
      </c>
      <c r="M293" s="5">
        <v>77</v>
      </c>
      <c r="N293" s="5">
        <v>124</v>
      </c>
      <c r="O293" s="5">
        <v>61</v>
      </c>
      <c r="P293" s="5">
        <v>169</v>
      </c>
      <c r="Q293" s="5">
        <v>24</v>
      </c>
      <c r="R293" s="5">
        <v>144</v>
      </c>
      <c r="S293" s="5">
        <v>46</v>
      </c>
      <c r="BL293" s="198">
        <v>5</v>
      </c>
      <c r="BM293" s="4">
        <f t="shared" si="520"/>
        <v>-1.0752084230087855</v>
      </c>
      <c r="BN293" s="4">
        <f t="shared" si="521"/>
        <v>12.975835967115373</v>
      </c>
      <c r="BO293" s="4">
        <f t="shared" si="522"/>
        <v>-1.1291712790625108</v>
      </c>
      <c r="BP293" s="4">
        <f t="shared" si="523"/>
        <v>13.627070791439731</v>
      </c>
      <c r="BQ293" s="4">
        <f t="shared" si="524"/>
        <v>-0.98309559743592723</v>
      </c>
      <c r="BR293" s="4">
        <f t="shared" si="525"/>
        <v>11.864199479227523</v>
      </c>
      <c r="BS293" s="4">
        <f t="shared" si="526"/>
        <v>-1.140071413746464</v>
      </c>
      <c r="BT293" s="4">
        <f t="shared" si="527"/>
        <v>13.758615854379856</v>
      </c>
      <c r="BU293" s="4">
        <f t="shared" si="528"/>
        <v>-1.093249488289749</v>
      </c>
      <c r="BV293" s="4">
        <f t="shared" si="529"/>
        <v>13.193559246386862</v>
      </c>
      <c r="BW293" s="4">
        <f t="shared" si="530"/>
        <v>-1.0793796300674339</v>
      </c>
      <c r="BX293" s="4">
        <f t="shared" si="531"/>
        <v>13.026174950162432</v>
      </c>
      <c r="BY293" s="4">
        <f t="shared" si="532"/>
        <v>-1.7398827580557279</v>
      </c>
      <c r="BZ293" s="4">
        <f t="shared" si="533"/>
        <v>20.997262286475721</v>
      </c>
      <c r="CA293" s="4">
        <f t="shared" si="534"/>
        <v>-1.0911859373436195</v>
      </c>
      <c r="CB293" s="4">
        <f t="shared" si="535"/>
        <v>13.168655889964271</v>
      </c>
      <c r="CC293" s="4">
        <f t="shared" si="536"/>
        <v>-1.3700174713443241</v>
      </c>
      <c r="CD293" s="4">
        <f t="shared" si="537"/>
        <v>16.533652080682106</v>
      </c>
    </row>
    <row r="294" spans="1:82">
      <c r="A294">
        <v>71</v>
      </c>
      <c r="B294" s="5">
        <v>169</v>
      </c>
      <c r="C294" s="5">
        <v>43</v>
      </c>
      <c r="D294" s="5">
        <v>146</v>
      </c>
      <c r="E294" s="5">
        <v>41</v>
      </c>
      <c r="F294" s="5">
        <v>183</v>
      </c>
      <c r="G294" s="5">
        <v>43</v>
      </c>
      <c r="H294" s="5">
        <v>167</v>
      </c>
      <c r="I294" s="5">
        <v>32</v>
      </c>
      <c r="J294" s="5">
        <v>149</v>
      </c>
      <c r="K294" s="5">
        <v>39</v>
      </c>
      <c r="L294" s="5">
        <v>144</v>
      </c>
      <c r="M294" s="5">
        <v>74</v>
      </c>
      <c r="N294" s="5">
        <v>132</v>
      </c>
      <c r="O294" s="5">
        <v>62</v>
      </c>
      <c r="P294" s="5">
        <v>179</v>
      </c>
      <c r="Q294" s="5">
        <v>24</v>
      </c>
      <c r="R294" s="5">
        <v>152</v>
      </c>
      <c r="S294" s="5">
        <v>48</v>
      </c>
      <c r="BL294" s="198">
        <v>6</v>
      </c>
      <c r="BM294" s="4">
        <f t="shared" si="520"/>
        <v>-12.744736982770448</v>
      </c>
      <c r="BN294" s="4">
        <f t="shared" si="521"/>
        <v>-6.8971067454501904</v>
      </c>
      <c r="BO294" s="4">
        <f t="shared" si="522"/>
        <v>-11.453969085585008</v>
      </c>
      <c r="BP294" s="4">
        <f t="shared" si="523"/>
        <v>-6.1985780914243298</v>
      </c>
      <c r="BQ294" s="4">
        <f t="shared" si="524"/>
        <v>-11.2618517793309</v>
      </c>
      <c r="BR294" s="4">
        <f t="shared" si="525"/>
        <v>-6.0946094045323003</v>
      </c>
      <c r="BS294" s="4">
        <f t="shared" si="526"/>
        <v>-12.548870058453996</v>
      </c>
      <c r="BT294" s="4">
        <f t="shared" si="527"/>
        <v>-6.7911088667383845</v>
      </c>
      <c r="BU294" s="4">
        <f t="shared" si="528"/>
        <v>-11.823348844937065</v>
      </c>
      <c r="BV294" s="4">
        <f t="shared" si="529"/>
        <v>-6.3984764206957783</v>
      </c>
      <c r="BW294" s="4">
        <f t="shared" si="530"/>
        <v>-12.691677407776726</v>
      </c>
      <c r="BX294" s="4">
        <f t="shared" si="531"/>
        <v>-6.8683923394099056</v>
      </c>
      <c r="BY294" s="4">
        <f t="shared" si="532"/>
        <v>-17.737520186528442</v>
      </c>
      <c r="BZ294" s="4">
        <f t="shared" si="533"/>
        <v>-9.5990658960990611</v>
      </c>
      <c r="CA294" s="4">
        <f t="shared" si="534"/>
        <v>-12.135184651824362</v>
      </c>
      <c r="CB294" s="4">
        <f t="shared" si="535"/>
        <v>-6.5672335201999017</v>
      </c>
      <c r="CC294" s="4">
        <f t="shared" si="536"/>
        <v>-14.383808959789551</v>
      </c>
      <c r="CD294" s="4">
        <f t="shared" si="537"/>
        <v>-7.7841281413612897</v>
      </c>
    </row>
    <row r="295" spans="1:82">
      <c r="A295">
        <v>72</v>
      </c>
      <c r="B295" s="5">
        <v>177</v>
      </c>
      <c r="C295" s="5">
        <v>45</v>
      </c>
      <c r="D295" s="5">
        <v>156</v>
      </c>
      <c r="E295" s="5">
        <v>39</v>
      </c>
      <c r="F295" s="5">
        <v>192</v>
      </c>
      <c r="G295" s="5">
        <v>38</v>
      </c>
      <c r="H295" s="5">
        <v>176</v>
      </c>
      <c r="I295" s="5">
        <v>31</v>
      </c>
      <c r="J295" s="5">
        <v>158</v>
      </c>
      <c r="K295" s="5">
        <v>41</v>
      </c>
      <c r="L295" s="5">
        <v>153</v>
      </c>
      <c r="M295" s="5">
        <v>72</v>
      </c>
      <c r="N295" s="5">
        <v>139</v>
      </c>
      <c r="O295" s="5">
        <v>64</v>
      </c>
      <c r="P295" s="5">
        <v>188</v>
      </c>
      <c r="Q295" s="5">
        <v>25</v>
      </c>
      <c r="R295" s="5">
        <v>161</v>
      </c>
      <c r="S295" s="5">
        <v>51</v>
      </c>
      <c r="BL295" s="198">
        <v>7</v>
      </c>
      <c r="BM295" s="4">
        <f t="shared" si="520"/>
        <v>12.834136966249549</v>
      </c>
      <c r="BN295" s="4">
        <f t="shared" si="521"/>
        <v>-9.9892097632926848</v>
      </c>
      <c r="BO295" s="4">
        <f t="shared" si="522"/>
        <v>11.456909073689541</v>
      </c>
      <c r="BP295" s="4">
        <f t="shared" si="523"/>
        <v>-8.9172702673360913</v>
      </c>
      <c r="BQ295" s="4">
        <f t="shared" si="524"/>
        <v>10.477906685447788</v>
      </c>
      <c r="BR295" s="4">
        <f t="shared" si="525"/>
        <v>-8.1552821227005126</v>
      </c>
      <c r="BS295" s="4">
        <f t="shared" si="526"/>
        <v>11.311513080178045</v>
      </c>
      <c r="BT295" s="4">
        <f t="shared" si="527"/>
        <v>-8.8041040231431147</v>
      </c>
      <c r="BU295" s="4">
        <f t="shared" si="528"/>
        <v>10.533331743716722</v>
      </c>
      <c r="BV295" s="4">
        <f t="shared" si="529"/>
        <v>-8.1984211771337847</v>
      </c>
      <c r="BW295" s="4">
        <f t="shared" si="530"/>
        <v>11.656001910549698</v>
      </c>
      <c r="BX295" s="4">
        <f t="shared" si="531"/>
        <v>-9.0722304422972186</v>
      </c>
      <c r="BY295" s="4">
        <f t="shared" si="532"/>
        <v>13.02709673615781</v>
      </c>
      <c r="BZ295" s="4">
        <f t="shared" si="533"/>
        <v>-10.139396380636663</v>
      </c>
      <c r="CA295" s="4">
        <f t="shared" si="534"/>
        <v>10.936119412104141</v>
      </c>
      <c r="CB295" s="4">
        <f t="shared" si="535"/>
        <v>-8.5119234032803757</v>
      </c>
      <c r="CC295" s="4">
        <f t="shared" si="536"/>
        <v>12.948061812636377</v>
      </c>
      <c r="CD295" s="4">
        <f t="shared" si="537"/>
        <v>-10.07788103046099</v>
      </c>
    </row>
    <row r="296" spans="1:82">
      <c r="A296">
        <v>73</v>
      </c>
      <c r="B296" s="5">
        <v>185</v>
      </c>
      <c r="C296" s="5">
        <v>49</v>
      </c>
      <c r="D296" s="5">
        <v>164</v>
      </c>
      <c r="E296" s="5">
        <v>43</v>
      </c>
      <c r="F296" s="5">
        <v>202</v>
      </c>
      <c r="G296" s="5">
        <v>36</v>
      </c>
      <c r="H296" s="5">
        <v>183</v>
      </c>
      <c r="I296" s="5">
        <v>35</v>
      </c>
      <c r="J296" s="5">
        <v>167</v>
      </c>
      <c r="K296" s="5">
        <v>44</v>
      </c>
      <c r="L296" s="5">
        <v>162</v>
      </c>
      <c r="M296" s="5">
        <v>73</v>
      </c>
      <c r="N296" s="5">
        <v>146</v>
      </c>
      <c r="O296" s="5">
        <v>65</v>
      </c>
      <c r="P296" s="5">
        <v>193</v>
      </c>
      <c r="Q296" s="5">
        <v>27</v>
      </c>
      <c r="R296" s="5">
        <v>169</v>
      </c>
      <c r="S296" s="5">
        <v>52</v>
      </c>
      <c r="BL296" s="198">
        <v>8</v>
      </c>
      <c r="BM296" s="4">
        <f t="shared" si="520"/>
        <v>4.3770840875339649</v>
      </c>
      <c r="BN296" s="4">
        <f t="shared" si="521"/>
        <v>17.284714171554256</v>
      </c>
      <c r="BO296" s="4">
        <f t="shared" si="522"/>
        <v>3.7478247009484709</v>
      </c>
      <c r="BP296" s="4">
        <f t="shared" si="523"/>
        <v>14.799825049164637</v>
      </c>
      <c r="BQ296" s="4">
        <f t="shared" si="524"/>
        <v>3.3981381568973692</v>
      </c>
      <c r="BR296" s="4">
        <f t="shared" si="525"/>
        <v>13.418944115034078</v>
      </c>
      <c r="BS296" s="4">
        <f t="shared" si="526"/>
        <v>3.5969755468897207</v>
      </c>
      <c r="BT296" s="4">
        <f t="shared" si="527"/>
        <v>14.204135211185024</v>
      </c>
      <c r="BU296" s="4">
        <f t="shared" si="528"/>
        <v>3.2835896948449386</v>
      </c>
      <c r="BV296" s="4">
        <f t="shared" si="529"/>
        <v>12.966602467998715</v>
      </c>
      <c r="BW296" s="4">
        <f t="shared" si="530"/>
        <v>3.4824045922555782</v>
      </c>
      <c r="BX296" s="4">
        <f t="shared" si="531"/>
        <v>13.751704742953153</v>
      </c>
      <c r="BY296" s="4">
        <f t="shared" si="532"/>
        <v>4.9334348107693335</v>
      </c>
      <c r="BZ296" s="4">
        <f t="shared" si="533"/>
        <v>19.481693493392839</v>
      </c>
      <c r="CA296" s="4">
        <f t="shared" si="534"/>
        <v>3.1115789404181209</v>
      </c>
      <c r="CB296" s="4">
        <f t="shared" si="535"/>
        <v>12.28734735997633</v>
      </c>
      <c r="CC296" s="4">
        <f t="shared" si="536"/>
        <v>4.093643866770897</v>
      </c>
      <c r="CD296" s="4">
        <f t="shared" si="537"/>
        <v>16.165434052041618</v>
      </c>
    </row>
    <row r="297" spans="1:82">
      <c r="A297">
        <v>74</v>
      </c>
      <c r="B297" s="5">
        <v>193</v>
      </c>
      <c r="C297" s="5">
        <v>53</v>
      </c>
      <c r="D297" s="5">
        <v>173</v>
      </c>
      <c r="E297" s="5">
        <v>46</v>
      </c>
      <c r="F297" s="5">
        <v>211</v>
      </c>
      <c r="G297" s="5">
        <v>33</v>
      </c>
      <c r="H297" s="5">
        <v>190</v>
      </c>
      <c r="I297" s="5">
        <v>42</v>
      </c>
      <c r="J297" s="5">
        <v>176</v>
      </c>
      <c r="K297" s="5">
        <v>50</v>
      </c>
      <c r="L297" s="5">
        <v>172</v>
      </c>
      <c r="M297" s="5">
        <v>75</v>
      </c>
      <c r="N297" s="5">
        <v>154</v>
      </c>
      <c r="O297" s="5">
        <v>68</v>
      </c>
      <c r="P297" s="5">
        <v>200</v>
      </c>
      <c r="Q297" s="5">
        <v>29</v>
      </c>
      <c r="R297" s="5">
        <v>178</v>
      </c>
      <c r="S297" s="5">
        <v>51</v>
      </c>
      <c r="BL297" s="198">
        <v>9</v>
      </c>
      <c r="BM297" s="4">
        <f t="shared" si="520"/>
        <v>-17.517325076201775</v>
      </c>
      <c r="BN297" s="4">
        <f t="shared" si="521"/>
        <v>-2.9231245526210419</v>
      </c>
      <c r="BO297" s="4">
        <f t="shared" si="522"/>
        <v>-14.82639770910864</v>
      </c>
      <c r="BP297" s="4">
        <f t="shared" si="523"/>
        <v>-2.4740881945097168</v>
      </c>
      <c r="BQ297" s="4">
        <f t="shared" si="524"/>
        <v>-12.979797187098116</v>
      </c>
      <c r="BR297" s="4">
        <f t="shared" si="525"/>
        <v>-2.1659450675602114</v>
      </c>
      <c r="BS297" s="4">
        <f t="shared" si="526"/>
        <v>-14.759028192831462</v>
      </c>
      <c r="BT297" s="4">
        <f t="shared" si="527"/>
        <v>-2.4628462105725939</v>
      </c>
      <c r="BU297" s="4">
        <f t="shared" si="528"/>
        <v>-14.639134596627613</v>
      </c>
      <c r="BV297" s="4">
        <f t="shared" si="529"/>
        <v>-2.4428395078802048</v>
      </c>
      <c r="BW297" s="4">
        <f t="shared" si="530"/>
        <v>-13.97079680038145</v>
      </c>
      <c r="BX297" s="4">
        <f t="shared" si="531"/>
        <v>-2.331313654865927</v>
      </c>
      <c r="BY297" s="4">
        <f t="shared" si="532"/>
        <v>-22.489746640801155</v>
      </c>
      <c r="BZ297" s="4">
        <f t="shared" si="533"/>
        <v>-3.7528749567629034</v>
      </c>
      <c r="CA297" s="4">
        <f t="shared" si="534"/>
        <v>-13.349008269401931</v>
      </c>
      <c r="CB297" s="4">
        <f t="shared" si="535"/>
        <v>-2.2275555003795633</v>
      </c>
      <c r="CC297" s="4">
        <f t="shared" si="536"/>
        <v>-16.789127573244251</v>
      </c>
      <c r="CD297" s="4">
        <f t="shared" si="537"/>
        <v>-2.8016098812432579</v>
      </c>
    </row>
    <row r="298" spans="1:82">
      <c r="A298">
        <v>75</v>
      </c>
      <c r="B298" s="5">
        <v>201</v>
      </c>
      <c r="C298" s="5">
        <v>57</v>
      </c>
      <c r="D298" s="5">
        <v>180</v>
      </c>
      <c r="E298" s="5">
        <v>52</v>
      </c>
      <c r="F298" s="5">
        <v>220</v>
      </c>
      <c r="G298" s="5">
        <v>32</v>
      </c>
      <c r="H298" s="5">
        <v>199</v>
      </c>
      <c r="I298" s="5">
        <v>45</v>
      </c>
      <c r="J298" s="5">
        <v>185</v>
      </c>
      <c r="K298" s="5">
        <v>55</v>
      </c>
      <c r="L298" s="5">
        <v>181</v>
      </c>
      <c r="M298" s="5">
        <v>78</v>
      </c>
      <c r="N298" s="5">
        <v>161</v>
      </c>
      <c r="O298" s="5">
        <v>71</v>
      </c>
      <c r="P298" s="5">
        <v>210</v>
      </c>
      <c r="Q298" s="5">
        <v>35</v>
      </c>
      <c r="R298" s="5">
        <v>187</v>
      </c>
      <c r="S298" s="5">
        <v>52</v>
      </c>
      <c r="BL298" s="198">
        <v>10</v>
      </c>
      <c r="BM298" s="4">
        <f t="shared" si="520"/>
        <v>9.3100204478099791</v>
      </c>
      <c r="BN298" s="4">
        <f t="shared" si="521"/>
        <v>-14.25004712988142</v>
      </c>
      <c r="BO298" s="4">
        <f t="shared" si="522"/>
        <v>7.7084333276265022</v>
      </c>
      <c r="BP298" s="4">
        <f t="shared" si="523"/>
        <v>-11.798635548868807</v>
      </c>
      <c r="BQ298" s="4">
        <f t="shared" si="524"/>
        <v>8.3838775000036652</v>
      </c>
      <c r="BR298" s="4">
        <f t="shared" si="525"/>
        <v>-12.832479818485044</v>
      </c>
      <c r="BS298" s="4">
        <f t="shared" si="526"/>
        <v>8.342576591408049</v>
      </c>
      <c r="BT298" s="4">
        <f t="shared" si="527"/>
        <v>-12.769264071828665</v>
      </c>
      <c r="BU298" s="4">
        <f t="shared" si="528"/>
        <v>8.3445004925645989</v>
      </c>
      <c r="BV298" s="4">
        <f t="shared" si="529"/>
        <v>-12.772208821768556</v>
      </c>
      <c r="BW298" s="4">
        <f t="shared" si="530"/>
        <v>8.3895204751162016</v>
      </c>
      <c r="BX298" s="4">
        <f t="shared" si="531"/>
        <v>-12.841117034886143</v>
      </c>
      <c r="BY298" s="4">
        <f t="shared" si="532"/>
        <v>11.707537056753996</v>
      </c>
      <c r="BZ298" s="4">
        <f t="shared" si="533"/>
        <v>-17.91971948598912</v>
      </c>
      <c r="CA298" s="4">
        <f t="shared" si="534"/>
        <v>8.3897536854578316</v>
      </c>
      <c r="CB298" s="4">
        <f t="shared" si="535"/>
        <v>-12.841473989887266</v>
      </c>
      <c r="CC298" s="4">
        <f t="shared" si="536"/>
        <v>9.6299125554818623</v>
      </c>
      <c r="CD298" s="4">
        <f t="shared" si="537"/>
        <v>-14.73967845092473</v>
      </c>
    </row>
    <row r="299" spans="1:82">
      <c r="A299">
        <v>76</v>
      </c>
      <c r="B299" s="5">
        <v>209</v>
      </c>
      <c r="C299" s="5">
        <v>63</v>
      </c>
      <c r="D299" s="5">
        <v>186</v>
      </c>
      <c r="E299" s="5">
        <v>57</v>
      </c>
      <c r="F299" s="5">
        <v>229</v>
      </c>
      <c r="G299" s="5">
        <v>33</v>
      </c>
      <c r="H299" s="5">
        <v>203</v>
      </c>
      <c r="I299" s="5">
        <v>50</v>
      </c>
      <c r="J299" s="5">
        <v>194</v>
      </c>
      <c r="K299" s="5">
        <v>61</v>
      </c>
      <c r="L299" s="5">
        <v>189</v>
      </c>
      <c r="M299" s="5">
        <v>82</v>
      </c>
      <c r="N299" s="5">
        <v>168</v>
      </c>
      <c r="O299" s="5">
        <v>73</v>
      </c>
      <c r="P299" s="5">
        <v>217</v>
      </c>
      <c r="Q299" s="5">
        <v>41</v>
      </c>
      <c r="R299" s="5">
        <v>196</v>
      </c>
      <c r="S299" s="5">
        <v>54</v>
      </c>
      <c r="BL299" s="198">
        <v>11</v>
      </c>
      <c r="BM299" s="4">
        <f t="shared" si="520"/>
        <v>10.037111917815443</v>
      </c>
      <c r="BN299" s="4">
        <f t="shared" si="521"/>
        <v>15.362943473488929</v>
      </c>
      <c r="BO299" s="4">
        <f t="shared" si="522"/>
        <v>8.2174943833970193</v>
      </c>
      <c r="BP299" s="4">
        <f t="shared" si="523"/>
        <v>12.577811499915814</v>
      </c>
      <c r="BQ299" s="4">
        <f t="shared" si="524"/>
        <v>8.7117104648836516</v>
      </c>
      <c r="BR299" s="4">
        <f t="shared" si="525"/>
        <v>13.33426552630679</v>
      </c>
      <c r="BS299" s="4">
        <f t="shared" si="526"/>
        <v>8.3617391584651912</v>
      </c>
      <c r="BT299" s="4">
        <f t="shared" si="527"/>
        <v>12.798594564194007</v>
      </c>
      <c r="BU299" s="4">
        <f t="shared" si="528"/>
        <v>8.0690377906123611</v>
      </c>
      <c r="BV299" s="4">
        <f t="shared" si="529"/>
        <v>12.350581768705061</v>
      </c>
      <c r="BW299" s="4">
        <f t="shared" si="530"/>
        <v>8.1734183928121382</v>
      </c>
      <c r="BX299" s="4">
        <f t="shared" si="531"/>
        <v>12.510348174066905</v>
      </c>
      <c r="BY299" s="4">
        <f t="shared" si="532"/>
        <v>11.426020780264707</v>
      </c>
      <c r="BZ299" s="4">
        <f t="shared" si="533"/>
        <v>17.488826747318157</v>
      </c>
      <c r="CA299" s="4">
        <f t="shared" si="534"/>
        <v>8.8987853378381701</v>
      </c>
      <c r="CB299" s="4">
        <f t="shared" si="535"/>
        <v>13.620604935694974</v>
      </c>
      <c r="CC299" s="4">
        <f t="shared" si="536"/>
        <v>9.715828975303344</v>
      </c>
      <c r="CD299" s="4">
        <f t="shared" si="537"/>
        <v>14.871183321243477</v>
      </c>
    </row>
    <row r="300" spans="1:82">
      <c r="A300">
        <v>77</v>
      </c>
      <c r="B300" s="5">
        <v>214</v>
      </c>
      <c r="C300" s="5">
        <v>68</v>
      </c>
      <c r="D300" s="5">
        <v>192</v>
      </c>
      <c r="E300" s="5">
        <v>65</v>
      </c>
      <c r="F300" s="5">
        <v>239</v>
      </c>
      <c r="G300" s="5">
        <v>36</v>
      </c>
      <c r="H300" s="5">
        <v>205</v>
      </c>
      <c r="I300" s="5">
        <v>59</v>
      </c>
      <c r="J300" s="5">
        <v>202</v>
      </c>
      <c r="K300" s="5">
        <v>65</v>
      </c>
      <c r="L300" s="5">
        <v>198</v>
      </c>
      <c r="M300" s="5">
        <v>84</v>
      </c>
      <c r="N300" s="5">
        <v>175</v>
      </c>
      <c r="O300" s="5">
        <v>68</v>
      </c>
      <c r="P300" s="5">
        <v>222</v>
      </c>
      <c r="Q300" s="5">
        <v>49</v>
      </c>
      <c r="R300" s="5">
        <v>205</v>
      </c>
      <c r="S300" s="5">
        <v>57</v>
      </c>
      <c r="BL300" s="198">
        <v>12</v>
      </c>
      <c r="BM300" s="4">
        <f t="shared" si="520"/>
        <v>-17.727710079597063</v>
      </c>
      <c r="BN300" s="4">
        <f t="shared" si="521"/>
        <v>2.9582316004314579</v>
      </c>
      <c r="BO300" s="4">
        <f t="shared" si="522"/>
        <v>-14.702320640345485</v>
      </c>
      <c r="BP300" s="4">
        <f t="shared" si="523"/>
        <v>2.4533833937188487</v>
      </c>
      <c r="BQ300" s="4">
        <f t="shared" si="524"/>
        <v>-15.239913248425612</v>
      </c>
      <c r="BR300" s="4">
        <f t="shared" si="525"/>
        <v>2.5430917336138759</v>
      </c>
      <c r="BS300" s="4">
        <f t="shared" si="526"/>
        <v>-14.817748114339123</v>
      </c>
      <c r="BT300" s="4">
        <f t="shared" si="527"/>
        <v>2.4726448324265444</v>
      </c>
      <c r="BU300" s="4">
        <f t="shared" si="528"/>
        <v>-14.551228769010706</v>
      </c>
      <c r="BV300" s="4">
        <f t="shared" si="529"/>
        <v>2.4281706196863309</v>
      </c>
      <c r="BW300" s="4">
        <f t="shared" si="530"/>
        <v>-13.811337165134335</v>
      </c>
      <c r="BX300" s="4">
        <f t="shared" si="531"/>
        <v>2.3047045480023138</v>
      </c>
      <c r="BY300" s="4">
        <f t="shared" si="532"/>
        <v>-23.539786148841419</v>
      </c>
      <c r="BZ300" s="4">
        <f t="shared" si="533"/>
        <v>3.9280955600151715</v>
      </c>
      <c r="CA300" s="4">
        <f t="shared" si="534"/>
        <v>-14.248776032661331</v>
      </c>
      <c r="CB300" s="4">
        <f t="shared" si="535"/>
        <v>2.3777001845151564</v>
      </c>
      <c r="CC300" s="4">
        <f t="shared" si="536"/>
        <v>-17.556123642984005</v>
      </c>
      <c r="CD300" s="4">
        <f t="shared" si="537"/>
        <v>2.9295988883262227</v>
      </c>
    </row>
    <row r="301" spans="1:82">
      <c r="A301">
        <v>78</v>
      </c>
      <c r="B301" s="5">
        <v>220</v>
      </c>
      <c r="C301" s="5">
        <v>76</v>
      </c>
      <c r="D301" s="5">
        <v>195</v>
      </c>
      <c r="E301" s="5">
        <v>73</v>
      </c>
      <c r="F301" s="5">
        <v>248</v>
      </c>
      <c r="G301" s="5">
        <v>40</v>
      </c>
      <c r="H301" s="5">
        <v>205</v>
      </c>
      <c r="I301" s="5">
        <v>67</v>
      </c>
      <c r="J301" s="5">
        <v>211</v>
      </c>
      <c r="K301" s="5">
        <v>63</v>
      </c>
      <c r="L301" s="5">
        <v>207</v>
      </c>
      <c r="M301" s="5">
        <v>78</v>
      </c>
      <c r="N301" s="5">
        <v>181</v>
      </c>
      <c r="O301" s="5">
        <v>64</v>
      </c>
      <c r="P301" s="5">
        <v>225</v>
      </c>
      <c r="Q301" s="5">
        <v>56</v>
      </c>
      <c r="R301" s="5">
        <v>213</v>
      </c>
      <c r="S301" s="5">
        <v>62</v>
      </c>
      <c r="BL301" s="198">
        <v>13</v>
      </c>
      <c r="BM301" s="4">
        <f t="shared" si="520"/>
        <v>3.9209179882046405</v>
      </c>
      <c r="BN301" s="4">
        <f t="shared" si="521"/>
        <v>-15.483354982662672</v>
      </c>
      <c r="BO301" s="4">
        <f t="shared" si="522"/>
        <v>3.3133115016307659</v>
      </c>
      <c r="BP301" s="4">
        <f t="shared" si="523"/>
        <v>-13.083971228732251</v>
      </c>
      <c r="BQ301" s="4">
        <f t="shared" si="524"/>
        <v>3.5625338870051535</v>
      </c>
      <c r="BR301" s="4">
        <f t="shared" si="525"/>
        <v>-14.068128172077172</v>
      </c>
      <c r="BS301" s="4">
        <f t="shared" si="526"/>
        <v>3.493537518129664</v>
      </c>
      <c r="BT301" s="4">
        <f t="shared" si="527"/>
        <v>-13.795667673023708</v>
      </c>
      <c r="BU301" s="4">
        <f t="shared" si="528"/>
        <v>3.5270909884272195</v>
      </c>
      <c r="BV301" s="4">
        <f t="shared" si="529"/>
        <v>-13.928167330777367</v>
      </c>
      <c r="BW301" s="4">
        <f t="shared" si="530"/>
        <v>3.7313540882081271</v>
      </c>
      <c r="BX301" s="4">
        <f t="shared" si="531"/>
        <v>-14.734784070347329</v>
      </c>
      <c r="BY301" s="4">
        <f t="shared" si="532"/>
        <v>4.9598714058963207</v>
      </c>
      <c r="BZ301" s="4">
        <f t="shared" si="533"/>
        <v>-19.586089246670259</v>
      </c>
      <c r="CA301" s="4">
        <f t="shared" si="534"/>
        <v>3.3346655885467742</v>
      </c>
      <c r="CB301" s="4">
        <f t="shared" si="535"/>
        <v>-13.168296610963106</v>
      </c>
      <c r="CC301" s="4">
        <f t="shared" si="536"/>
        <v>4.2492013064687484</v>
      </c>
      <c r="CD301" s="4">
        <f t="shared" si="537"/>
        <v>-16.779716489549745</v>
      </c>
    </row>
    <row r="302" spans="1:82">
      <c r="A302">
        <v>79</v>
      </c>
      <c r="B302" s="5">
        <v>227</v>
      </c>
      <c r="C302" s="5">
        <v>84</v>
      </c>
      <c r="D302" s="5">
        <v>197</v>
      </c>
      <c r="E302" s="5">
        <v>82</v>
      </c>
      <c r="F302" s="5">
        <v>257</v>
      </c>
      <c r="G302" s="5">
        <v>44</v>
      </c>
      <c r="H302" s="5">
        <v>212</v>
      </c>
      <c r="I302" s="5">
        <v>71</v>
      </c>
      <c r="J302" s="5">
        <v>219</v>
      </c>
      <c r="K302" s="5">
        <v>57</v>
      </c>
      <c r="L302" s="5">
        <v>216</v>
      </c>
      <c r="M302" s="5">
        <v>73</v>
      </c>
      <c r="N302" s="5">
        <v>189</v>
      </c>
      <c r="O302" s="5">
        <v>61</v>
      </c>
      <c r="P302" s="5">
        <v>228</v>
      </c>
      <c r="Q302" s="5">
        <v>65</v>
      </c>
      <c r="R302" s="5">
        <v>222</v>
      </c>
      <c r="S302" s="5">
        <v>70</v>
      </c>
      <c r="BL302" s="198">
        <v>14</v>
      </c>
      <c r="BM302" s="4">
        <f t="shared" si="520"/>
        <v>12.000102898501838</v>
      </c>
      <c r="BN302" s="4">
        <f t="shared" si="521"/>
        <v>9.3400549915772419</v>
      </c>
      <c r="BO302" s="4">
        <f t="shared" si="522"/>
        <v>10.278799647822517</v>
      </c>
      <c r="BP302" s="4">
        <f t="shared" si="523"/>
        <v>8.0003108948384813</v>
      </c>
      <c r="BQ302" s="4">
        <f t="shared" si="524"/>
        <v>10.984197580613754</v>
      </c>
      <c r="BR302" s="4">
        <f t="shared" si="525"/>
        <v>8.5493441438815054</v>
      </c>
      <c r="BS302" s="4">
        <f t="shared" si="526"/>
        <v>10.096286545566462</v>
      </c>
      <c r="BT302" s="4">
        <f t="shared" si="527"/>
        <v>7.8582552453016987</v>
      </c>
      <c r="BU302" s="4">
        <f t="shared" si="528"/>
        <v>10.402082825604451</v>
      </c>
      <c r="BV302" s="4">
        <f t="shared" si="529"/>
        <v>8.0962660437033644</v>
      </c>
      <c r="BW302" s="4">
        <f t="shared" si="530"/>
        <v>11.599558726895218</v>
      </c>
      <c r="BX302" s="4">
        <f t="shared" si="531"/>
        <v>9.0282989490662526</v>
      </c>
      <c r="BY302" s="4">
        <f t="shared" si="532"/>
        <v>16.127114698896687</v>
      </c>
      <c r="BZ302" s="4">
        <f t="shared" si="533"/>
        <v>12.552237211397079</v>
      </c>
      <c r="CA302" s="4">
        <f t="shared" si="534"/>
        <v>11.654170886412713</v>
      </c>
      <c r="CB302" s="4">
        <f t="shared" si="535"/>
        <v>9.0708052990047907</v>
      </c>
      <c r="CC302" s="4">
        <f t="shared" si="536"/>
        <v>13.445125207252106</v>
      </c>
      <c r="CD302" s="4">
        <f t="shared" si="537"/>
        <v>10.464760999678923</v>
      </c>
    </row>
    <row r="303" spans="1:82">
      <c r="A303">
        <v>80</v>
      </c>
      <c r="B303" s="5">
        <v>235</v>
      </c>
      <c r="C303" s="5">
        <v>90</v>
      </c>
      <c r="D303" s="5">
        <v>199</v>
      </c>
      <c r="E303" s="5">
        <v>90</v>
      </c>
      <c r="F303" s="5">
        <v>265</v>
      </c>
      <c r="G303" s="5">
        <v>52</v>
      </c>
      <c r="H303" s="5">
        <v>215</v>
      </c>
      <c r="I303" s="5">
        <v>62</v>
      </c>
      <c r="J303" s="5">
        <v>228</v>
      </c>
      <c r="K303" s="5">
        <v>52</v>
      </c>
      <c r="L303" s="5">
        <v>225</v>
      </c>
      <c r="M303" s="5">
        <v>70</v>
      </c>
      <c r="N303" s="5">
        <v>196</v>
      </c>
      <c r="O303" s="5">
        <v>59</v>
      </c>
      <c r="P303" s="5">
        <v>229</v>
      </c>
      <c r="Q303" s="5">
        <v>74</v>
      </c>
      <c r="R303" s="5">
        <v>231</v>
      </c>
      <c r="S303" s="5">
        <v>68</v>
      </c>
      <c r="BL303" s="198">
        <v>15</v>
      </c>
      <c r="BM303" s="4">
        <f t="shared" si="520"/>
        <v>-12.75019932280463</v>
      </c>
      <c r="BN303" s="4">
        <f t="shared" si="521"/>
        <v>6.9000628160514399</v>
      </c>
      <c r="BO303" s="4">
        <f t="shared" si="522"/>
        <v>-10.191040277043296</v>
      </c>
      <c r="BP303" s="4">
        <f t="shared" si="523"/>
        <v>5.515115198767039</v>
      </c>
      <c r="BQ303" s="4">
        <f t="shared" si="524"/>
        <v>-10.552997940076406</v>
      </c>
      <c r="BR303" s="4">
        <f t="shared" si="525"/>
        <v>5.7109968903742132</v>
      </c>
      <c r="BS303" s="4">
        <f t="shared" si="526"/>
        <v>-9.7828804570194876</v>
      </c>
      <c r="BT303" s="4">
        <f t="shared" si="527"/>
        <v>5.2942301501611446</v>
      </c>
      <c r="BU303" s="4">
        <f t="shared" si="528"/>
        <v>-9.5901571977064233</v>
      </c>
      <c r="BV303" s="4">
        <f t="shared" si="529"/>
        <v>5.1899335378724363</v>
      </c>
      <c r="BW303" s="4">
        <f t="shared" si="530"/>
        <v>-11.039791430447512</v>
      </c>
      <c r="BX303" s="4">
        <f t="shared" si="531"/>
        <v>5.9744363533164062</v>
      </c>
      <c r="BY303" s="4">
        <f t="shared" si="532"/>
        <v>-17.364410853093982</v>
      </c>
      <c r="BZ303" s="4">
        <f t="shared" si="533"/>
        <v>9.3971492222694373</v>
      </c>
      <c r="CA303" s="4">
        <f t="shared" si="534"/>
        <v>-11.633370372762542</v>
      </c>
      <c r="CB303" s="4">
        <f t="shared" si="535"/>
        <v>6.2956652129259645</v>
      </c>
      <c r="CC303" s="4">
        <f t="shared" si="536"/>
        <v>-14.547095622734513</v>
      </c>
      <c r="CD303" s="4">
        <f t="shared" si="537"/>
        <v>7.8724944643371781</v>
      </c>
    </row>
    <row r="304" spans="1:82">
      <c r="A304">
        <v>81</v>
      </c>
      <c r="B304" s="5">
        <v>243</v>
      </c>
      <c r="C304" s="5">
        <v>92</v>
      </c>
      <c r="D304" s="5">
        <v>208</v>
      </c>
      <c r="E304" s="5">
        <v>86</v>
      </c>
      <c r="F304" s="5">
        <v>272</v>
      </c>
      <c r="G304" s="5">
        <v>62</v>
      </c>
      <c r="H304" s="5">
        <v>222</v>
      </c>
      <c r="I304" s="5">
        <v>57</v>
      </c>
      <c r="J304" s="5">
        <v>237</v>
      </c>
      <c r="K304" s="5">
        <v>49</v>
      </c>
      <c r="L304" s="5">
        <v>235</v>
      </c>
      <c r="M304" s="5">
        <v>67</v>
      </c>
      <c r="N304" s="5">
        <v>204</v>
      </c>
      <c r="O304" s="5">
        <v>55</v>
      </c>
      <c r="P304" s="5">
        <v>233</v>
      </c>
      <c r="Q304" s="5">
        <v>81</v>
      </c>
      <c r="R304" s="5">
        <v>240</v>
      </c>
      <c r="S304" s="5">
        <v>64</v>
      </c>
      <c r="BL304" s="198">
        <v>16</v>
      </c>
      <c r="BM304" s="4">
        <f t="shared" si="520"/>
        <v>-1.0800054175693639</v>
      </c>
      <c r="BN304" s="4">
        <f t="shared" si="521"/>
        <v>-13.03372708218966</v>
      </c>
      <c r="BO304" s="4">
        <f t="shared" si="522"/>
        <v>-0.93935133582075048</v>
      </c>
      <c r="BP304" s="4">
        <f t="shared" si="523"/>
        <v>-11.336284750249062</v>
      </c>
      <c r="BQ304" s="4">
        <f t="shared" si="524"/>
        <v>-0.89646636171515481</v>
      </c>
      <c r="BR304" s="4">
        <f t="shared" si="525"/>
        <v>-10.81874007933707</v>
      </c>
      <c r="BS304" s="4">
        <f t="shared" si="526"/>
        <v>-0.78757204622459309</v>
      </c>
      <c r="BT304" s="4">
        <f t="shared" si="527"/>
        <v>-9.504581126227297</v>
      </c>
      <c r="BU304" s="4">
        <f t="shared" si="528"/>
        <v>-0.90707974641882372</v>
      </c>
      <c r="BV304" s="4">
        <f t="shared" si="529"/>
        <v>-10.946824584651157</v>
      </c>
      <c r="BW304" s="4">
        <f t="shared" si="530"/>
        <v>-1.0076663152957057</v>
      </c>
      <c r="BX304" s="4">
        <f t="shared" si="531"/>
        <v>-12.160723946217047</v>
      </c>
      <c r="BY304" s="4">
        <f t="shared" si="532"/>
        <v>-1.1610312478919189</v>
      </c>
      <c r="BZ304" s="4">
        <f t="shared" si="533"/>
        <v>-14.011563435463476</v>
      </c>
      <c r="CA304" s="4">
        <f t="shared" si="534"/>
        <v>-0.9165779132590619</v>
      </c>
      <c r="CB304" s="4">
        <f t="shared" si="535"/>
        <v>-11.06145041185801</v>
      </c>
      <c r="CC304" s="4">
        <f t="shared" si="536"/>
        <v>-1.3642249711687644</v>
      </c>
      <c r="CD304" s="4">
        <f t="shared" si="537"/>
        <v>-16.463746999472569</v>
      </c>
    </row>
    <row r="305" spans="1:82">
      <c r="A305">
        <v>82</v>
      </c>
      <c r="B305" s="5">
        <v>251</v>
      </c>
      <c r="C305" s="5">
        <v>94</v>
      </c>
      <c r="D305" s="5">
        <v>216</v>
      </c>
      <c r="E305" s="5">
        <v>84</v>
      </c>
      <c r="F305" s="5">
        <v>276</v>
      </c>
      <c r="G305" s="5">
        <v>71</v>
      </c>
      <c r="H305" s="5">
        <v>231</v>
      </c>
      <c r="I305" s="5">
        <v>54</v>
      </c>
      <c r="J305" s="5">
        <v>246</v>
      </c>
      <c r="K305" s="5">
        <v>48</v>
      </c>
      <c r="L305" s="5">
        <v>244</v>
      </c>
      <c r="M305" s="5">
        <v>67</v>
      </c>
      <c r="N305" s="5">
        <v>211</v>
      </c>
      <c r="O305" s="5">
        <v>56</v>
      </c>
      <c r="P305" s="5">
        <v>243</v>
      </c>
      <c r="Q305" s="5">
        <v>77</v>
      </c>
      <c r="R305" s="5">
        <v>249</v>
      </c>
      <c r="S305" s="5">
        <v>61</v>
      </c>
      <c r="BL305" s="198">
        <v>17</v>
      </c>
      <c r="BM305" s="4">
        <f t="shared" si="520"/>
        <v>13.56089467999257</v>
      </c>
      <c r="BN305" s="4">
        <f t="shared" si="521"/>
        <v>4.655461023967864</v>
      </c>
      <c r="BO305" s="4">
        <f t="shared" si="522"/>
        <v>13.637084266714508</v>
      </c>
      <c r="BP305" s="4">
        <f t="shared" si="523"/>
        <v>4.6816169421271212</v>
      </c>
      <c r="BQ305" s="4">
        <f t="shared" si="524"/>
        <v>9.9555703053027003</v>
      </c>
      <c r="BR305" s="4">
        <f t="shared" si="525"/>
        <v>3.4177516027824471</v>
      </c>
      <c r="BS305" s="4">
        <f t="shared" si="526"/>
        <v>13.279881902487665</v>
      </c>
      <c r="BT305" s="4">
        <f t="shared" si="527"/>
        <v>4.5589892155966067</v>
      </c>
      <c r="BU305" s="4">
        <f t="shared" si="528"/>
        <v>11.751827022091309</v>
      </c>
      <c r="BV305" s="4">
        <f t="shared" si="529"/>
        <v>4.0344073125556044</v>
      </c>
      <c r="BW305" s="4">
        <f t="shared" si="530"/>
        <v>11.485956396106975</v>
      </c>
      <c r="BX305" s="4">
        <f t="shared" si="531"/>
        <v>3.9431338113673564</v>
      </c>
      <c r="BY305" s="4">
        <f t="shared" si="532"/>
        <v>12.027137457217831</v>
      </c>
      <c r="BZ305" s="4">
        <f t="shared" si="533"/>
        <v>4.1289215043156906</v>
      </c>
      <c r="CA305" s="4">
        <f t="shared" si="534"/>
        <v>9.0645593281385963</v>
      </c>
      <c r="CB305" s="4">
        <f t="shared" si="535"/>
        <v>3.1118671479584621</v>
      </c>
      <c r="CC305" s="4">
        <f t="shared" si="536"/>
        <v>15.572479947965745</v>
      </c>
      <c r="CD305" s="4">
        <f t="shared" si="537"/>
        <v>5.3460391187342626</v>
      </c>
    </row>
    <row r="306" spans="1:82">
      <c r="A306">
        <v>83</v>
      </c>
      <c r="B306" s="5">
        <v>259</v>
      </c>
      <c r="C306" s="5">
        <v>96</v>
      </c>
      <c r="D306" s="5">
        <v>225</v>
      </c>
      <c r="E306" s="5">
        <v>81</v>
      </c>
      <c r="F306" s="5">
        <v>277</v>
      </c>
      <c r="G306" s="5">
        <v>80</v>
      </c>
      <c r="H306" s="5">
        <v>240</v>
      </c>
      <c r="I306" s="5">
        <v>53</v>
      </c>
      <c r="J306" s="5">
        <v>255</v>
      </c>
      <c r="K306" s="5">
        <v>47</v>
      </c>
      <c r="L306" s="5">
        <v>253</v>
      </c>
      <c r="M306" s="5">
        <v>66</v>
      </c>
      <c r="N306" s="5">
        <v>218</v>
      </c>
      <c r="O306" s="5">
        <v>55</v>
      </c>
      <c r="P306" s="5">
        <v>250</v>
      </c>
      <c r="Q306" s="5">
        <v>78</v>
      </c>
      <c r="R306" s="5">
        <v>257</v>
      </c>
      <c r="S306" s="5">
        <v>59</v>
      </c>
      <c r="BL306" s="198">
        <v>18</v>
      </c>
      <c r="BM306" s="4">
        <f t="shared" si="520"/>
        <v>-11.354296362994841</v>
      </c>
      <c r="BN306" s="4">
        <f t="shared" si="521"/>
        <v>12.334053771865642</v>
      </c>
      <c r="BO306" s="4">
        <f t="shared" si="522"/>
        <v>-10.414984791747509</v>
      </c>
      <c r="BP306" s="4">
        <f t="shared" si="523"/>
        <v>11.313689404236579</v>
      </c>
      <c r="BQ306" s="4">
        <f t="shared" si="524"/>
        <v>-9.2334010091407812</v>
      </c>
      <c r="BR306" s="4">
        <f t="shared" si="525"/>
        <v>10.030147259068212</v>
      </c>
      <c r="BS306" s="4">
        <f t="shared" si="526"/>
        <v>-10.743101953279441</v>
      </c>
      <c r="BT306" s="4">
        <f t="shared" si="527"/>
        <v>11.67011965622441</v>
      </c>
      <c r="BU306" s="4">
        <f t="shared" si="528"/>
        <v>-9.3706707330830454</v>
      </c>
      <c r="BV306" s="4">
        <f t="shared" si="529"/>
        <v>10.179261929165344</v>
      </c>
      <c r="BW306" s="4">
        <f t="shared" si="530"/>
        <v>-9.6413951463037186</v>
      </c>
      <c r="BX306" s="4">
        <f t="shared" si="531"/>
        <v>10.473347036975568</v>
      </c>
      <c r="BY306" s="4">
        <f t="shared" si="532"/>
        <v>-12.033478442455273</v>
      </c>
      <c r="BZ306" s="4">
        <f t="shared" si="533"/>
        <v>13.071842184387132</v>
      </c>
      <c r="CA306" s="4">
        <f t="shared" si="534"/>
        <v>-9.1690435595324722</v>
      </c>
      <c r="CB306" s="4">
        <f t="shared" si="535"/>
        <v>9.9602364324778403</v>
      </c>
      <c r="CC306" s="4">
        <f t="shared" si="536"/>
        <v>-11.189997419569437</v>
      </c>
      <c r="CD306" s="4">
        <f t="shared" si="537"/>
        <v>12.155577542420533</v>
      </c>
    </row>
    <row r="307" spans="1:82">
      <c r="A307">
        <v>84</v>
      </c>
      <c r="B307" s="5">
        <v>267</v>
      </c>
      <c r="C307" s="5">
        <v>98</v>
      </c>
      <c r="D307" s="5">
        <v>234</v>
      </c>
      <c r="E307" s="5">
        <v>81</v>
      </c>
      <c r="F307" s="5">
        <v>277</v>
      </c>
      <c r="G307" s="5">
        <v>89</v>
      </c>
      <c r="H307" s="5">
        <v>248</v>
      </c>
      <c r="I307" s="5">
        <v>53</v>
      </c>
      <c r="J307" s="5">
        <v>264</v>
      </c>
      <c r="K307" s="5">
        <v>49</v>
      </c>
      <c r="L307" s="5">
        <v>262</v>
      </c>
      <c r="M307" s="5">
        <v>66</v>
      </c>
      <c r="N307" s="5">
        <v>226</v>
      </c>
      <c r="O307" s="5">
        <v>55</v>
      </c>
      <c r="P307" s="5">
        <v>260</v>
      </c>
      <c r="Q307" s="5">
        <v>76</v>
      </c>
      <c r="R307" s="5">
        <v>266</v>
      </c>
      <c r="S307" s="5">
        <v>58</v>
      </c>
      <c r="BL307" s="198">
        <v>19</v>
      </c>
      <c r="BM307" s="4">
        <f t="shared" si="520"/>
        <v>-7.2514563344530814</v>
      </c>
      <c r="BN307" s="4">
        <f t="shared" si="521"/>
        <v>-16.531655286420577</v>
      </c>
      <c r="BO307" s="4">
        <f t="shared" si="522"/>
        <v>-6.0149005257548014</v>
      </c>
      <c r="BP307" s="4">
        <f t="shared" si="523"/>
        <v>-13.712591993617503</v>
      </c>
      <c r="BQ307" s="4">
        <f t="shared" si="524"/>
        <v>-6.160751838863769</v>
      </c>
      <c r="BR307" s="4">
        <f t="shared" si="525"/>
        <v>-14.045099495584155</v>
      </c>
      <c r="BS307" s="4">
        <f t="shared" si="526"/>
        <v>-6.0176888989679087</v>
      </c>
      <c r="BT307" s="4">
        <f t="shared" si="527"/>
        <v>-13.718948844247628</v>
      </c>
      <c r="BU307" s="4">
        <f t="shared" si="528"/>
        <v>-6.1602538972893228</v>
      </c>
      <c r="BV307" s="4">
        <f t="shared" si="529"/>
        <v>-14.043964303137033</v>
      </c>
      <c r="BW307" s="4">
        <f t="shared" si="530"/>
        <v>-6.1388330302913721</v>
      </c>
      <c r="BX307" s="4">
        <f t="shared" si="531"/>
        <v>-13.995129645267843</v>
      </c>
      <c r="BY307" s="4">
        <f t="shared" si="532"/>
        <v>-9.1221902917851168</v>
      </c>
      <c r="BZ307" s="4">
        <f t="shared" si="533"/>
        <v>-20.796499131411771</v>
      </c>
      <c r="CA307" s="4">
        <f t="shared" si="534"/>
        <v>-6.2985761624652241</v>
      </c>
      <c r="CB307" s="4">
        <f t="shared" si="535"/>
        <v>-14.359307304715944</v>
      </c>
      <c r="CC307" s="4">
        <f t="shared" si="536"/>
        <v>-6.6766046475801328</v>
      </c>
      <c r="CD307" s="4">
        <f t="shared" si="537"/>
        <v>-15.221125443877199</v>
      </c>
    </row>
    <row r="308" spans="1:82">
      <c r="A308">
        <v>85</v>
      </c>
      <c r="B308" s="5">
        <v>275</v>
      </c>
      <c r="C308" s="5">
        <v>101</v>
      </c>
      <c r="D308" s="5">
        <v>243</v>
      </c>
      <c r="E308" s="5">
        <v>81</v>
      </c>
      <c r="F308" s="5">
        <v>275</v>
      </c>
      <c r="G308" s="5">
        <v>99</v>
      </c>
      <c r="H308" s="5">
        <v>257</v>
      </c>
      <c r="I308" s="5">
        <v>52</v>
      </c>
      <c r="J308" s="5">
        <v>273</v>
      </c>
      <c r="K308" s="5">
        <v>51</v>
      </c>
      <c r="L308" s="5">
        <v>272</v>
      </c>
      <c r="M308" s="5">
        <v>67</v>
      </c>
      <c r="N308" s="5">
        <v>233</v>
      </c>
      <c r="O308" s="5">
        <v>57</v>
      </c>
      <c r="P308" s="5">
        <v>269</v>
      </c>
      <c r="Q308" s="5">
        <v>76</v>
      </c>
      <c r="R308" s="5">
        <v>275</v>
      </c>
      <c r="S308" s="5">
        <v>58</v>
      </c>
    </row>
    <row r="309" spans="1:82">
      <c r="A309">
        <v>86</v>
      </c>
      <c r="B309" s="5">
        <v>283</v>
      </c>
      <c r="C309" s="5">
        <v>106</v>
      </c>
      <c r="D309" s="5">
        <v>251</v>
      </c>
      <c r="E309" s="5">
        <v>83</v>
      </c>
      <c r="F309" s="5">
        <v>270</v>
      </c>
      <c r="G309" s="5">
        <v>107</v>
      </c>
      <c r="H309" s="5">
        <v>264</v>
      </c>
      <c r="I309" s="5">
        <v>57</v>
      </c>
      <c r="J309" s="5">
        <v>282</v>
      </c>
      <c r="K309" s="5">
        <v>54</v>
      </c>
      <c r="L309" s="5">
        <v>281</v>
      </c>
      <c r="M309" s="5">
        <v>69</v>
      </c>
      <c r="N309" s="5">
        <v>240</v>
      </c>
      <c r="O309" s="5">
        <v>59</v>
      </c>
      <c r="P309" s="5">
        <v>278</v>
      </c>
      <c r="Q309" s="5">
        <v>78</v>
      </c>
      <c r="R309" s="5">
        <v>284</v>
      </c>
      <c r="S309" s="5">
        <v>59</v>
      </c>
      <c r="BL309" s="153" t="s">
        <v>50</v>
      </c>
      <c r="BM309" s="4">
        <f>SUM(BM289:BM307)</f>
        <v>-1.8554784984849455</v>
      </c>
      <c r="BN309" s="4">
        <f>SUM(BN289:BN307)</f>
        <v>1.4389078100842454</v>
      </c>
      <c r="BO309" s="4">
        <f t="shared" ref="BO309:CD309" si="538">SUM(BO289:BO307)</f>
        <v>1.0061491594187837</v>
      </c>
      <c r="BP309" s="4">
        <f t="shared" si="538"/>
        <v>3.5742694246140676</v>
      </c>
      <c r="BQ309" s="4">
        <f t="shared" si="538"/>
        <v>-0.75458985577377469</v>
      </c>
      <c r="BR309" s="4">
        <f t="shared" si="538"/>
        <v>1.2794973827775387</v>
      </c>
      <c r="BS309" s="4">
        <f t="shared" si="538"/>
        <v>0.22224337016882689</v>
      </c>
      <c r="BT309" s="4">
        <f t="shared" si="538"/>
        <v>2.8492551445553254</v>
      </c>
      <c r="BU309" s="4">
        <f t="shared" si="538"/>
        <v>0.17320668031602615</v>
      </c>
      <c r="BV309" s="4">
        <f t="shared" si="538"/>
        <v>-0.42989247835405209</v>
      </c>
      <c r="BW309" s="4">
        <f t="shared" si="538"/>
        <v>0.95618031843409756</v>
      </c>
      <c r="BX309" s="4">
        <f t="shared" si="538"/>
        <v>-1.614334549046136</v>
      </c>
      <c r="BY309" s="4">
        <f t="shared" si="538"/>
        <v>-9.6664596634235807</v>
      </c>
      <c r="BZ309" s="4">
        <f t="shared" si="538"/>
        <v>5.8760651190587154</v>
      </c>
      <c r="CA309" s="4">
        <f t="shared" si="538"/>
        <v>-0.17906895371072196</v>
      </c>
      <c r="CB309" s="4">
        <f t="shared" si="538"/>
        <v>1.6997863585154853</v>
      </c>
      <c r="CC309" s="4">
        <f t="shared" si="538"/>
        <v>-3.921158781409595E-2</v>
      </c>
      <c r="CD309" s="4">
        <f t="shared" si="538"/>
        <v>5.0300255536336991E-2</v>
      </c>
    </row>
    <row r="310" spans="1:82">
      <c r="A310">
        <v>87</v>
      </c>
      <c r="B310" s="5">
        <v>291</v>
      </c>
      <c r="C310" s="5">
        <v>111</v>
      </c>
      <c r="D310" s="5">
        <v>259</v>
      </c>
      <c r="E310" s="5">
        <v>87</v>
      </c>
      <c r="F310" s="5">
        <v>271</v>
      </c>
      <c r="G310" s="5">
        <v>113</v>
      </c>
      <c r="H310" s="5">
        <v>273</v>
      </c>
      <c r="I310" s="5">
        <v>60</v>
      </c>
      <c r="J310" s="5">
        <v>291</v>
      </c>
      <c r="K310" s="5">
        <v>58</v>
      </c>
      <c r="L310" s="5">
        <v>290</v>
      </c>
      <c r="M310" s="5">
        <v>71</v>
      </c>
      <c r="N310" s="5">
        <v>248</v>
      </c>
      <c r="O310" s="5">
        <v>61</v>
      </c>
      <c r="P310" s="5">
        <v>284</v>
      </c>
      <c r="Q310" s="5">
        <v>79</v>
      </c>
      <c r="R310" s="5">
        <v>293</v>
      </c>
      <c r="S310" s="5">
        <v>62</v>
      </c>
    </row>
    <row r="311" spans="1:82">
      <c r="A311">
        <v>88</v>
      </c>
      <c r="B311" s="5">
        <v>298</v>
      </c>
      <c r="C311" s="5">
        <v>116</v>
      </c>
      <c r="D311" s="5">
        <v>268</v>
      </c>
      <c r="E311" s="5">
        <v>90</v>
      </c>
      <c r="F311" s="5">
        <v>280</v>
      </c>
      <c r="G311" s="5">
        <v>114</v>
      </c>
      <c r="H311" s="5">
        <v>281</v>
      </c>
      <c r="I311" s="5">
        <v>66</v>
      </c>
      <c r="J311" s="5">
        <v>300</v>
      </c>
      <c r="K311" s="5">
        <v>64</v>
      </c>
      <c r="L311" s="5">
        <v>300</v>
      </c>
      <c r="M311" s="5">
        <v>74</v>
      </c>
      <c r="N311" s="5">
        <v>254</v>
      </c>
      <c r="O311" s="5">
        <v>65</v>
      </c>
      <c r="P311" s="5">
        <v>293</v>
      </c>
      <c r="Q311" s="5">
        <v>85</v>
      </c>
      <c r="R311" s="5">
        <v>301</v>
      </c>
      <c r="S311" s="5">
        <v>66</v>
      </c>
    </row>
    <row r="312" spans="1:82">
      <c r="A312">
        <v>89</v>
      </c>
      <c r="B312" s="5">
        <v>305</v>
      </c>
      <c r="C312" s="5">
        <v>124</v>
      </c>
      <c r="D312" s="5">
        <v>277</v>
      </c>
      <c r="E312" s="5">
        <v>92</v>
      </c>
      <c r="F312" s="5">
        <v>286</v>
      </c>
      <c r="G312" s="5">
        <v>115</v>
      </c>
      <c r="H312" s="5">
        <v>288</v>
      </c>
      <c r="I312" s="5">
        <v>73</v>
      </c>
      <c r="J312" s="5">
        <v>309</v>
      </c>
      <c r="K312" s="5">
        <v>71</v>
      </c>
      <c r="L312" s="5">
        <v>309</v>
      </c>
      <c r="M312" s="5">
        <v>79</v>
      </c>
      <c r="N312" s="5">
        <v>262</v>
      </c>
      <c r="O312" s="5">
        <v>70</v>
      </c>
      <c r="P312" s="5">
        <v>302</v>
      </c>
      <c r="Q312" s="5">
        <v>89</v>
      </c>
      <c r="R312" s="5">
        <v>309</v>
      </c>
      <c r="S312" s="5">
        <v>74</v>
      </c>
      <c r="BM312" s="221" t="s">
        <v>26</v>
      </c>
      <c r="BN312" s="221"/>
      <c r="BO312" s="221" t="s">
        <v>28</v>
      </c>
      <c r="BP312" s="221"/>
      <c r="BQ312" s="221" t="s">
        <v>28</v>
      </c>
      <c r="BR312" s="221"/>
      <c r="BS312" s="221" t="s">
        <v>31</v>
      </c>
      <c r="BT312" s="221"/>
      <c r="BU312" s="221" t="s">
        <v>31</v>
      </c>
      <c r="BV312" s="221"/>
      <c r="BW312" s="221" t="s">
        <v>31</v>
      </c>
      <c r="BX312" s="221"/>
      <c r="BY312" s="221" t="s">
        <v>31</v>
      </c>
      <c r="BZ312" s="221"/>
      <c r="CA312" s="221" t="s">
        <v>385</v>
      </c>
      <c r="CB312" s="221"/>
      <c r="CC312" s="221" t="s">
        <v>387</v>
      </c>
      <c r="CD312" s="221"/>
    </row>
    <row r="313" spans="1:82" ht="13" thickBot="1">
      <c r="A313">
        <v>90</v>
      </c>
      <c r="B313" s="5">
        <v>310</v>
      </c>
      <c r="C313" s="5">
        <v>132</v>
      </c>
      <c r="D313" s="5">
        <v>283</v>
      </c>
      <c r="E313" s="5">
        <v>99</v>
      </c>
      <c r="F313" s="5">
        <v>296</v>
      </c>
      <c r="G313" s="5">
        <v>118</v>
      </c>
      <c r="H313" s="5">
        <v>296</v>
      </c>
      <c r="I313" s="5">
        <v>80</v>
      </c>
      <c r="J313" s="5">
        <v>318</v>
      </c>
      <c r="K313" s="5">
        <v>77</v>
      </c>
      <c r="L313" s="5">
        <v>318</v>
      </c>
      <c r="M313" s="5">
        <v>84</v>
      </c>
      <c r="N313" s="5">
        <v>269</v>
      </c>
      <c r="O313" s="5">
        <v>74</v>
      </c>
      <c r="P313" s="5">
        <v>311</v>
      </c>
      <c r="Q313" s="5">
        <v>95</v>
      </c>
      <c r="R313" s="5">
        <v>318</v>
      </c>
      <c r="S313" s="5">
        <v>82</v>
      </c>
      <c r="BL313" s="199" t="s">
        <v>96</v>
      </c>
      <c r="BM313" s="220" t="s">
        <v>27</v>
      </c>
      <c r="BN313" s="220"/>
      <c r="BO313" s="220" t="s">
        <v>29</v>
      </c>
      <c r="BP313" s="220"/>
      <c r="BQ313" s="220" t="s">
        <v>30</v>
      </c>
      <c r="BR313" s="220"/>
      <c r="BS313" s="220" t="s">
        <v>32</v>
      </c>
      <c r="BT313" s="220"/>
      <c r="BU313" s="220" t="s">
        <v>382</v>
      </c>
      <c r="BV313" s="220"/>
      <c r="BW313" s="220" t="s">
        <v>383</v>
      </c>
      <c r="BX313" s="220"/>
      <c r="BY313" s="220" t="s">
        <v>384</v>
      </c>
      <c r="BZ313" s="220"/>
      <c r="CA313" s="220" t="s">
        <v>386</v>
      </c>
      <c r="CB313" s="220"/>
      <c r="CC313" s="220" t="s">
        <v>388</v>
      </c>
      <c r="CD313" s="220"/>
    </row>
    <row r="314" spans="1:82">
      <c r="A314">
        <v>91</v>
      </c>
      <c r="B314" s="5">
        <v>313</v>
      </c>
      <c r="C314" s="5">
        <v>140</v>
      </c>
      <c r="D314" s="5">
        <v>290</v>
      </c>
      <c r="E314" s="5">
        <v>106</v>
      </c>
      <c r="F314" s="5">
        <v>305</v>
      </c>
      <c r="G314" s="5">
        <v>123</v>
      </c>
      <c r="H314" s="5">
        <v>301</v>
      </c>
      <c r="I314" s="5">
        <v>87</v>
      </c>
      <c r="J314" s="5">
        <v>323</v>
      </c>
      <c r="K314" s="5">
        <v>86</v>
      </c>
      <c r="L314" s="5">
        <v>327</v>
      </c>
      <c r="M314" s="5">
        <v>90</v>
      </c>
      <c r="N314" s="5">
        <v>274</v>
      </c>
      <c r="O314" s="5">
        <v>79</v>
      </c>
      <c r="P314" s="5">
        <v>319</v>
      </c>
      <c r="Q314" s="5">
        <v>101</v>
      </c>
      <c r="R314" s="5">
        <v>324</v>
      </c>
      <c r="S314" s="5">
        <v>90</v>
      </c>
      <c r="BL314" s="8">
        <v>7</v>
      </c>
      <c r="BM314" s="197" t="s">
        <v>97</v>
      </c>
      <c r="BN314" s="197" t="s">
        <v>98</v>
      </c>
      <c r="BO314" s="197" t="s">
        <v>97</v>
      </c>
      <c r="BP314" s="197" t="s">
        <v>98</v>
      </c>
      <c r="BQ314" s="197" t="s">
        <v>97</v>
      </c>
      <c r="BR314" s="197" t="s">
        <v>98</v>
      </c>
      <c r="BS314" s="197" t="s">
        <v>97</v>
      </c>
      <c r="BT314" s="197" t="s">
        <v>98</v>
      </c>
      <c r="BU314" s="197" t="s">
        <v>97</v>
      </c>
      <c r="BV314" s="197" t="s">
        <v>98</v>
      </c>
      <c r="BW314" s="197" t="s">
        <v>97</v>
      </c>
      <c r="BX314" s="197" t="s">
        <v>98</v>
      </c>
      <c r="BY314" s="197" t="s">
        <v>97</v>
      </c>
      <c r="BZ314" s="197" t="s">
        <v>98</v>
      </c>
      <c r="CA314" s="197" t="s">
        <v>97</v>
      </c>
      <c r="CB314" s="197" t="s">
        <v>98</v>
      </c>
      <c r="CC314" s="197" t="s">
        <v>94</v>
      </c>
      <c r="CD314" s="197" t="s">
        <v>95</v>
      </c>
    </row>
    <row r="315" spans="1:82">
      <c r="A315">
        <v>92</v>
      </c>
      <c r="B315" s="5">
        <v>316</v>
      </c>
      <c r="C315" s="5">
        <v>148</v>
      </c>
      <c r="D315" s="5">
        <v>295</v>
      </c>
      <c r="E315" s="5">
        <v>112</v>
      </c>
      <c r="F315" s="5">
        <v>313</v>
      </c>
      <c r="G315" s="5">
        <v>131</v>
      </c>
      <c r="H315" s="5">
        <v>304</v>
      </c>
      <c r="I315" s="5">
        <v>96</v>
      </c>
      <c r="J315" s="5">
        <v>327</v>
      </c>
      <c r="K315" s="5">
        <v>94</v>
      </c>
      <c r="L315" s="5">
        <v>337</v>
      </c>
      <c r="M315" s="5">
        <v>98</v>
      </c>
      <c r="N315" s="5">
        <v>281</v>
      </c>
      <c r="O315" s="5">
        <v>87</v>
      </c>
      <c r="P315" s="5">
        <v>326</v>
      </c>
      <c r="Q315" s="5">
        <v>110</v>
      </c>
      <c r="R315" s="5">
        <v>330</v>
      </c>
      <c r="S315" s="5">
        <v>99</v>
      </c>
      <c r="BL315" s="198">
        <v>1</v>
      </c>
      <c r="BM315" s="4">
        <f>2/$BL$333*COS($BL$314*(AR9*(PI()/180)))*AS9</f>
        <v>15.243056963600422</v>
      </c>
      <c r="BN315" s="4">
        <f>2/$BL$333*SIN($BL$314*(AR34*(PI()/180)))*AS34</f>
        <v>0</v>
      </c>
      <c r="BO315" s="4">
        <f>2/$BL$333*COS($BL$314*(AT9*(PI()/180)))*AU9</f>
        <v>15.413619045427367</v>
      </c>
      <c r="BP315" s="4">
        <f>2/$BL$333*SIN($BL$314*(AT34*(PI()/180)))*AU34</f>
        <v>0</v>
      </c>
      <c r="BQ315" s="4">
        <f>2/$BL$333*COS($BL$314*(AV9*(PI()/180)))*AW9</f>
        <v>16.18822406374305</v>
      </c>
      <c r="BR315" s="4">
        <f>2/$BL$333*SIN($BL$314*(AV34*(PI()/180)))*AW34</f>
        <v>0</v>
      </c>
      <c r="BS315" s="4">
        <f>2/$BL$333*COS($BL$314*(AX9*(PI()/180)))*AY9</f>
        <v>14.568161619229366</v>
      </c>
      <c r="BT315" s="4">
        <f>2/$BL$333*SIN($BL$314*(AX34*(PI()/180)))*AY34</f>
        <v>0</v>
      </c>
      <c r="BU315" s="4">
        <f>2/$BL$333*COS($BL$314*(AZ9*(PI()/180)))*BA9</f>
        <v>17.349952605170419</v>
      </c>
      <c r="BV315" s="4">
        <f>2/$BL$333*SIN($BL$314*(AZ34*(PI()/180)))*BA34</f>
        <v>0</v>
      </c>
      <c r="BW315" s="4">
        <f>2/$BL$333*COS($BL$314*(BB9*(PI()/180)))*BC9</f>
        <v>19.421602331401786</v>
      </c>
      <c r="BX315" s="4">
        <f>2/$BL$333*SIN($BL$314*(BB34*(PI()/180)))*BC34</f>
        <v>0</v>
      </c>
      <c r="BY315" s="4">
        <f>2/$BL$333*COS($BL$314*(BD9*(PI()/180)))*BE9</f>
        <v>14.532863512868211</v>
      </c>
      <c r="BZ315" s="4">
        <f>2/$BL$333*SIN($BL$314*(BD34*(PI()/180)))*BE34</f>
        <v>0</v>
      </c>
      <c r="CA315" s="4">
        <f>2/$BL$333*COS($BL$314*(BF9*(PI()/180)))*BG9</f>
        <v>17.892761284139155</v>
      </c>
      <c r="CB315" s="4">
        <f>2/$BL$333*SIN($BL$314*(BF34*(PI()/180)))*BG34</f>
        <v>0</v>
      </c>
      <c r="CC315" s="4">
        <f>2/$BL$333*COS($BL$314*(BH9*(PI()/180)))*BI9</f>
        <v>16.334156487068526</v>
      </c>
      <c r="CD315" s="4">
        <f>2/$BL$333*SIN($BL$314*(BH34*(PI()/180)))*BI34</f>
        <v>0</v>
      </c>
    </row>
    <row r="316" spans="1:82">
      <c r="A316">
        <v>93</v>
      </c>
      <c r="B316" s="5">
        <v>318</v>
      </c>
      <c r="C316" s="5">
        <v>156</v>
      </c>
      <c r="D316" s="5">
        <v>299</v>
      </c>
      <c r="E316" s="5">
        <v>118</v>
      </c>
      <c r="F316" s="5">
        <v>322</v>
      </c>
      <c r="G316" s="5">
        <v>139</v>
      </c>
      <c r="H316" s="5">
        <v>309</v>
      </c>
      <c r="I316" s="5">
        <v>105</v>
      </c>
      <c r="J316" s="5">
        <v>333</v>
      </c>
      <c r="K316" s="5">
        <v>103</v>
      </c>
      <c r="L316" s="5">
        <v>345</v>
      </c>
      <c r="M316" s="5">
        <v>105</v>
      </c>
      <c r="N316" s="5">
        <v>287</v>
      </c>
      <c r="O316" s="5">
        <v>94</v>
      </c>
      <c r="P316" s="5">
        <v>332</v>
      </c>
      <c r="Q316" s="5">
        <v>119</v>
      </c>
      <c r="R316" s="5">
        <v>334</v>
      </c>
      <c r="S316" s="5">
        <v>107</v>
      </c>
      <c r="BL316" s="198">
        <v>2</v>
      </c>
      <c r="BM316" s="4">
        <f t="shared" ref="BM316:BM333" si="539">2/$BL$333*COS($BL$314*(AR10*(PI()/180)))*AS10</f>
        <v>-9.985402884212661</v>
      </c>
      <c r="BN316" s="4">
        <f t="shared" ref="BN316:BN333" si="540">2/$BL$333*SIN($BL$314*(AR35*(PI()/180)))*AS35</f>
        <v>13.342520235752023</v>
      </c>
      <c r="BO316" s="4">
        <f t="shared" ref="BO316:BO333" si="541">2/$BL$333*COS($BL$314*(AT10*(PI()/180)))*AU10</f>
        <v>-10.035623182654753</v>
      </c>
      <c r="BP316" s="4">
        <f t="shared" ref="BP316:BP333" si="542">2/$BL$333*SIN($BL$314*(AT35*(PI()/180)))*AU35</f>
        <v>10.308245898954745</v>
      </c>
      <c r="BQ316" s="4">
        <f t="shared" ref="BQ316:BQ333" si="543">2/$BL$333*COS($BL$314*(AV10*(PI()/180)))*AW10</f>
        <v>-10.432515629307346</v>
      </c>
      <c r="BR316" s="4">
        <f t="shared" ref="BR316:BR333" si="544">2/$BL$333*SIN($BL$314*(AV35*(PI()/180)))*AW35</f>
        <v>10.901237630207024</v>
      </c>
      <c r="BS316" s="4">
        <f t="shared" ref="BS316:BS333" si="545">2/$BL$333*COS($BL$314*(AX10*(PI()/180)))*AY10</f>
        <v>-9.9839135907776875</v>
      </c>
      <c r="BT316" s="4">
        <f t="shared" ref="BT316:BT333" si="546">2/$BL$333*SIN($BL$314*(AX35*(PI()/180)))*AY35</f>
        <v>10.179389655003625</v>
      </c>
      <c r="BU316" s="4">
        <f t="shared" ref="BU316:BU333" si="547">2/$BL$333*COS($BL$314*(AZ10*(PI()/180)))*BA10</f>
        <v>-11.24955340878393</v>
      </c>
      <c r="BV316" s="4">
        <f t="shared" ref="BV316:BV333" si="548">2/$BL$333*SIN($BL$314*(AZ35*(PI()/180)))*BA35</f>
        <v>11.068110838876363</v>
      </c>
      <c r="BW316" s="4">
        <f t="shared" ref="BW316:BW333" si="549">2/$BL$333*COS($BL$314*(BB10*(PI()/180)))*BC10</f>
        <v>-10.75224030729421</v>
      </c>
      <c r="BX316" s="4">
        <f t="shared" ref="BX316:BX333" si="550">2/$BL$333*SIN($BL$314*(BB35*(PI()/180)))*BC35</f>
        <v>10.865981603592582</v>
      </c>
      <c r="BY316" s="4">
        <f t="shared" ref="BY316:BY333" si="551">2/$BL$333*COS($BL$314*(BD10*(PI()/180)))*BE10</f>
        <v>-9.3373709709678661</v>
      </c>
      <c r="BZ316" s="4">
        <f t="shared" ref="BZ316:BZ333" si="552">2/$BL$333*SIN($BL$314*(BD35*(PI()/180)))*BE35</f>
        <v>16.498085669859542</v>
      </c>
      <c r="CA316" s="4">
        <f t="shared" ref="CA316:CA333" si="553">2/$BL$333*COS($BL$314*(BF10*(PI()/180)))*BG10</f>
        <v>-11.589282881202857</v>
      </c>
      <c r="CB316" s="4">
        <f t="shared" ref="CB316:CB333" si="554">2/$BL$333*SIN($BL$314*(BF35*(PI()/180)))*BG35</f>
        <v>11.148389479933895</v>
      </c>
      <c r="CC316" s="4">
        <f t="shared" ref="CC316:CC333" si="555">2/$BL$333*COS($BL$314*(BH10*(PI()/180)))*BI10</f>
        <v>-10.653662735864035</v>
      </c>
      <c r="CD316" s="4">
        <f t="shared" ref="CD316:CD333" si="556">2/$BL$333*SIN($BL$314*(BH35*(PI()/180)))*BI35</f>
        <v>12.744434736675855</v>
      </c>
    </row>
    <row r="317" spans="1:82">
      <c r="A317">
        <v>94</v>
      </c>
      <c r="B317" s="5">
        <v>320</v>
      </c>
      <c r="C317" s="5">
        <v>164</v>
      </c>
      <c r="D317" s="5">
        <v>304</v>
      </c>
      <c r="E317" s="5">
        <v>124</v>
      </c>
      <c r="F317" s="5">
        <v>330</v>
      </c>
      <c r="G317" s="5">
        <v>147</v>
      </c>
      <c r="H317" s="5">
        <v>312</v>
      </c>
      <c r="I317" s="5">
        <v>113</v>
      </c>
      <c r="J317" s="5">
        <v>335</v>
      </c>
      <c r="K317" s="5">
        <v>112</v>
      </c>
      <c r="L317" s="5">
        <v>352</v>
      </c>
      <c r="M317" s="5">
        <v>113</v>
      </c>
      <c r="N317" s="5">
        <v>292</v>
      </c>
      <c r="O317" s="5">
        <v>102</v>
      </c>
      <c r="P317" s="5">
        <v>337</v>
      </c>
      <c r="Q317" s="5">
        <v>129</v>
      </c>
      <c r="R317" s="5">
        <v>338</v>
      </c>
      <c r="S317" s="5">
        <v>116</v>
      </c>
      <c r="BL317" s="198">
        <v>3</v>
      </c>
      <c r="BM317" s="4">
        <f t="shared" si="539"/>
        <v>-1.1185202309682276</v>
      </c>
      <c r="BN317" s="4">
        <f t="shared" si="540"/>
        <v>-17.461365638724601</v>
      </c>
      <c r="BO317" s="4">
        <f t="shared" si="541"/>
        <v>-1.0887784058867407</v>
      </c>
      <c r="BP317" s="4">
        <f t="shared" si="542"/>
        <v>-13.864380830986073</v>
      </c>
      <c r="BQ317" s="4">
        <f t="shared" si="543"/>
        <v>-1.1101652698054791</v>
      </c>
      <c r="BR317" s="4">
        <f t="shared" si="544"/>
        <v>-12.818550409415442</v>
      </c>
      <c r="BS317" s="4">
        <f t="shared" si="545"/>
        <v>-1.2172890164646573</v>
      </c>
      <c r="BT317" s="4">
        <f t="shared" si="546"/>
        <v>-13.696472795073669</v>
      </c>
      <c r="BU317" s="4">
        <f t="shared" si="547"/>
        <v>-1.2498775120870869</v>
      </c>
      <c r="BV317" s="4">
        <f t="shared" si="548"/>
        <v>-13.427857684474169</v>
      </c>
      <c r="BW317" s="4">
        <f t="shared" si="549"/>
        <v>-1.0390402267264591</v>
      </c>
      <c r="BX317" s="4">
        <f t="shared" si="550"/>
        <v>-13.702673358960602</v>
      </c>
      <c r="BY317" s="4">
        <f t="shared" si="551"/>
        <v>-1.0123306745164236</v>
      </c>
      <c r="BZ317" s="4">
        <f t="shared" si="552"/>
        <v>-18.363745680697527</v>
      </c>
      <c r="CA317" s="4">
        <f t="shared" si="553"/>
        <v>-1.2409918565755804</v>
      </c>
      <c r="CB317" s="4">
        <f t="shared" si="554"/>
        <v>-12.594838246963169</v>
      </c>
      <c r="CC317" s="4">
        <f t="shared" si="555"/>
        <v>-1.2536971436040645</v>
      </c>
      <c r="CD317" s="4">
        <f t="shared" si="556"/>
        <v>-17.318151783427396</v>
      </c>
    </row>
    <row r="318" spans="1:82">
      <c r="A318">
        <v>95</v>
      </c>
      <c r="B318" s="5">
        <v>321</v>
      </c>
      <c r="C318" s="5">
        <v>172</v>
      </c>
      <c r="D318" s="5">
        <v>307</v>
      </c>
      <c r="E318" s="5">
        <v>132</v>
      </c>
      <c r="F318" s="5">
        <v>336</v>
      </c>
      <c r="G318" s="5">
        <v>155</v>
      </c>
      <c r="H318" s="5">
        <v>315</v>
      </c>
      <c r="I318" s="5">
        <v>122</v>
      </c>
      <c r="J318" s="5">
        <v>342</v>
      </c>
      <c r="K318" s="5">
        <v>119</v>
      </c>
      <c r="L318" s="5">
        <v>360</v>
      </c>
      <c r="M318" s="5">
        <v>123</v>
      </c>
      <c r="N318" s="5">
        <v>295</v>
      </c>
      <c r="O318" s="5">
        <v>109</v>
      </c>
      <c r="P318" s="5">
        <v>341</v>
      </c>
      <c r="Q318" s="5">
        <v>138</v>
      </c>
      <c r="R318" s="5">
        <v>342</v>
      </c>
      <c r="S318" s="5">
        <v>125</v>
      </c>
      <c r="BL318" s="198">
        <v>4</v>
      </c>
      <c r="BM318" s="4">
        <f t="shared" si="539"/>
        <v>9.498197310011653</v>
      </c>
      <c r="BN318" s="4">
        <f t="shared" si="540"/>
        <v>9.4226267464005549</v>
      </c>
      <c r="BO318" s="4">
        <f t="shared" si="541"/>
        <v>7.7794317146569076</v>
      </c>
      <c r="BP318" s="4">
        <f t="shared" si="542"/>
        <v>8.4532247940792331</v>
      </c>
      <c r="BQ318" s="4">
        <f t="shared" si="543"/>
        <v>10.175582729295066</v>
      </c>
      <c r="BR318" s="4">
        <f t="shared" si="544"/>
        <v>6.6486360609354076</v>
      </c>
      <c r="BS318" s="4">
        <f t="shared" si="545"/>
        <v>11.000417414650776</v>
      </c>
      <c r="BT318" s="4">
        <f t="shared" si="546"/>
        <v>8.4725988165243731</v>
      </c>
      <c r="BU318" s="4">
        <f t="shared" si="547"/>
        <v>9.3710614585331662</v>
      </c>
      <c r="BV318" s="4">
        <f t="shared" si="548"/>
        <v>7.5693075726008692</v>
      </c>
      <c r="BW318" s="4">
        <f t="shared" si="549"/>
        <v>7.5720795051007643</v>
      </c>
      <c r="BX318" s="4">
        <f t="shared" si="550"/>
        <v>7.6270822041947843</v>
      </c>
      <c r="BY318" s="4">
        <f t="shared" si="551"/>
        <v>8.0824235191552471</v>
      </c>
      <c r="BZ318" s="4">
        <f t="shared" si="552"/>
        <v>11.999336935175251</v>
      </c>
      <c r="CA318" s="4">
        <f t="shared" si="553"/>
        <v>9.7530999131490752</v>
      </c>
      <c r="CB318" s="4">
        <f t="shared" si="554"/>
        <v>7.6316929786903227</v>
      </c>
      <c r="CC318" s="4">
        <f t="shared" si="555"/>
        <v>10.59148475368524</v>
      </c>
      <c r="CD318" s="4">
        <f t="shared" si="556"/>
        <v>10.40174585389644</v>
      </c>
    </row>
    <row r="319" spans="1:82">
      <c r="A319">
        <v>96</v>
      </c>
      <c r="B319" s="5">
        <v>322</v>
      </c>
      <c r="C319" s="5">
        <v>180</v>
      </c>
      <c r="D319" s="5">
        <v>310</v>
      </c>
      <c r="E319" s="5">
        <v>142</v>
      </c>
      <c r="F319" s="5">
        <v>339</v>
      </c>
      <c r="G319" s="5">
        <v>164</v>
      </c>
      <c r="H319" s="5">
        <v>316</v>
      </c>
      <c r="I319" s="5">
        <v>131</v>
      </c>
      <c r="J319" s="5">
        <v>346</v>
      </c>
      <c r="K319" s="5">
        <v>128</v>
      </c>
      <c r="L319" s="5">
        <v>366</v>
      </c>
      <c r="M319" s="5">
        <v>132</v>
      </c>
      <c r="N319" s="5">
        <v>298</v>
      </c>
      <c r="O319" s="5">
        <v>116</v>
      </c>
      <c r="P319" s="5">
        <v>343</v>
      </c>
      <c r="Q319" s="5">
        <v>148</v>
      </c>
      <c r="R319" s="5">
        <v>345</v>
      </c>
      <c r="S319" s="5">
        <v>134</v>
      </c>
      <c r="BL319" s="198">
        <v>5</v>
      </c>
      <c r="BM319" s="4">
        <f t="shared" si="539"/>
        <v>-11.465427760951599</v>
      </c>
      <c r="BN319" s="4">
        <f t="shared" si="540"/>
        <v>2.1430720822415044</v>
      </c>
      <c r="BO319" s="4">
        <f t="shared" si="541"/>
        <v>-11.727615150713175</v>
      </c>
      <c r="BP319" s="4">
        <f t="shared" si="542"/>
        <v>2.2506291733244961</v>
      </c>
      <c r="BQ319" s="4">
        <f t="shared" si="543"/>
        <v>-15.248094939530322</v>
      </c>
      <c r="BR319" s="4">
        <f t="shared" si="544"/>
        <v>1.9594756550956198</v>
      </c>
      <c r="BS319" s="4">
        <f t="shared" si="545"/>
        <v>-11.845837618656248</v>
      </c>
      <c r="BT319" s="4">
        <f t="shared" si="546"/>
        <v>2.2723549837199211</v>
      </c>
      <c r="BU319" s="4">
        <f t="shared" si="547"/>
        <v>-10.163730616700889</v>
      </c>
      <c r="BV319" s="4">
        <f t="shared" si="548"/>
        <v>2.179030974034164</v>
      </c>
      <c r="BW319" s="4">
        <f t="shared" si="549"/>
        <v>-12.645222258689099</v>
      </c>
      <c r="BX319" s="4">
        <f t="shared" si="550"/>
        <v>2.1513860027850429</v>
      </c>
      <c r="BY319" s="4">
        <f t="shared" si="551"/>
        <v>-7.9615116418558918</v>
      </c>
      <c r="BZ319" s="4">
        <f t="shared" si="552"/>
        <v>3.4678803526561599</v>
      </c>
      <c r="CA319" s="4">
        <f t="shared" si="553"/>
        <v>-10.565276335858487</v>
      </c>
      <c r="CB319" s="4">
        <f t="shared" si="554"/>
        <v>2.1749179682872803</v>
      </c>
      <c r="CC319" s="4">
        <f t="shared" si="555"/>
        <v>-12.228045548480001</v>
      </c>
      <c r="CD319" s="4">
        <f t="shared" si="556"/>
        <v>2.7306763341800302</v>
      </c>
    </row>
    <row r="320" spans="1:82">
      <c r="A320">
        <v>97</v>
      </c>
      <c r="B320" s="5">
        <v>323</v>
      </c>
      <c r="C320" s="5">
        <v>188</v>
      </c>
      <c r="D320" s="5">
        <v>313</v>
      </c>
      <c r="E320" s="5">
        <v>151</v>
      </c>
      <c r="F320" s="5">
        <v>346</v>
      </c>
      <c r="G320" s="5">
        <v>173</v>
      </c>
      <c r="H320" s="5">
        <v>315</v>
      </c>
      <c r="I320" s="5">
        <v>139</v>
      </c>
      <c r="J320" s="5">
        <v>349</v>
      </c>
      <c r="K320" s="5">
        <v>137</v>
      </c>
      <c r="L320" s="5">
        <v>372</v>
      </c>
      <c r="M320" s="5">
        <v>141</v>
      </c>
      <c r="N320" s="5">
        <v>301</v>
      </c>
      <c r="O320" s="5">
        <v>124</v>
      </c>
      <c r="P320" s="5">
        <v>346</v>
      </c>
      <c r="Q320" s="5">
        <v>157</v>
      </c>
      <c r="R320" s="5">
        <v>348</v>
      </c>
      <c r="S320" s="5">
        <v>143</v>
      </c>
      <c r="BL320" s="198">
        <v>6</v>
      </c>
      <c r="BM320" s="4">
        <f t="shared" si="539"/>
        <v>7.2131145119556148</v>
      </c>
      <c r="BN320" s="4">
        <f t="shared" si="540"/>
        <v>-12.131648683785574</v>
      </c>
      <c r="BO320" s="4">
        <f t="shared" si="541"/>
        <v>7.544927860509147</v>
      </c>
      <c r="BP320" s="4">
        <f t="shared" si="542"/>
        <v>-10.902973452422861</v>
      </c>
      <c r="BQ320" s="4">
        <f t="shared" si="543"/>
        <v>9.0015235242626446</v>
      </c>
      <c r="BR320" s="4">
        <f t="shared" si="544"/>
        <v>-10.720097990284966</v>
      </c>
      <c r="BS320" s="4">
        <f t="shared" si="545"/>
        <v>7.3827052462998148</v>
      </c>
      <c r="BT320" s="4">
        <f t="shared" si="546"/>
        <v>-11.945203979764365</v>
      </c>
      <c r="BU320" s="4">
        <f t="shared" si="547"/>
        <v>7.0515970071419325</v>
      </c>
      <c r="BV320" s="4">
        <f t="shared" si="548"/>
        <v>-11.25458411943141</v>
      </c>
      <c r="BW320" s="4">
        <f t="shared" si="549"/>
        <v>8.1934699349812714</v>
      </c>
      <c r="BX320" s="4">
        <f t="shared" si="550"/>
        <v>-12.081141550997742</v>
      </c>
      <c r="BY320" s="4">
        <f t="shared" si="551"/>
        <v>4.9568453800771168</v>
      </c>
      <c r="BZ320" s="4">
        <f t="shared" si="552"/>
        <v>-16.884252983441396</v>
      </c>
      <c r="CA320" s="4">
        <f t="shared" si="553"/>
        <v>7.9389493669438957</v>
      </c>
      <c r="CB320" s="4">
        <f t="shared" si="554"/>
        <v>-11.551418998118653</v>
      </c>
      <c r="CC320" s="4">
        <f t="shared" si="555"/>
        <v>7.7540275046344602</v>
      </c>
      <c r="CD320" s="4">
        <f t="shared" si="556"/>
        <v>-13.691872752710308</v>
      </c>
    </row>
    <row r="321" spans="1:82">
      <c r="A321">
        <v>98</v>
      </c>
      <c r="B321" s="5">
        <v>323</v>
      </c>
      <c r="C321" s="5">
        <v>196</v>
      </c>
      <c r="D321" s="5">
        <v>315</v>
      </c>
      <c r="E321" s="5">
        <v>160</v>
      </c>
      <c r="F321" s="5">
        <v>349</v>
      </c>
      <c r="G321" s="5">
        <v>183</v>
      </c>
      <c r="H321" s="5">
        <v>317</v>
      </c>
      <c r="I321" s="5">
        <v>148</v>
      </c>
      <c r="J321" s="5">
        <v>350</v>
      </c>
      <c r="K321" s="5">
        <v>146</v>
      </c>
      <c r="L321" s="5">
        <v>378</v>
      </c>
      <c r="M321" s="5">
        <v>150</v>
      </c>
      <c r="N321" s="5">
        <v>302</v>
      </c>
      <c r="O321" s="5">
        <v>131</v>
      </c>
      <c r="P321" s="5">
        <v>348</v>
      </c>
      <c r="Q321" s="5">
        <v>167</v>
      </c>
      <c r="R321" s="5">
        <v>347</v>
      </c>
      <c r="S321" s="5">
        <v>151</v>
      </c>
      <c r="BL321" s="198">
        <v>7</v>
      </c>
      <c r="BM321" s="4">
        <f t="shared" si="539"/>
        <v>3.6366802279781569</v>
      </c>
      <c r="BN321" s="4">
        <f t="shared" si="540"/>
        <v>15.765780162142383</v>
      </c>
      <c r="BO321" s="4">
        <f t="shared" si="541"/>
        <v>3.6250219229190788</v>
      </c>
      <c r="BP321" s="4">
        <f t="shared" si="542"/>
        <v>14.073958402380002</v>
      </c>
      <c r="BQ321" s="4">
        <f t="shared" si="543"/>
        <v>3.8354142952907062</v>
      </c>
      <c r="BR321" s="4">
        <f t="shared" si="544"/>
        <v>12.871326977156693</v>
      </c>
      <c r="BS321" s="4">
        <f t="shared" si="545"/>
        <v>3.5687927851067718</v>
      </c>
      <c r="BT321" s="4">
        <f t="shared" si="546"/>
        <v>13.895350267202183</v>
      </c>
      <c r="BU321" s="4">
        <f t="shared" si="547"/>
        <v>3.6610804381825433</v>
      </c>
      <c r="BV321" s="4">
        <f t="shared" si="548"/>
        <v>12.939412527937387</v>
      </c>
      <c r="BW321" s="4">
        <f t="shared" si="549"/>
        <v>3.9229258217479619</v>
      </c>
      <c r="BX321" s="4">
        <f t="shared" si="550"/>
        <v>14.318529105189928</v>
      </c>
      <c r="BY321" s="4">
        <f t="shared" si="551"/>
        <v>2.8026185353849873</v>
      </c>
      <c r="BZ321" s="4">
        <f t="shared" si="552"/>
        <v>16.002816849573048</v>
      </c>
      <c r="CA321" s="4">
        <f t="shared" si="553"/>
        <v>4.0293431816376124</v>
      </c>
      <c r="CB321" s="4">
        <f t="shared" si="554"/>
        <v>13.43420714081377</v>
      </c>
      <c r="CC321" s="4">
        <f t="shared" si="555"/>
        <v>3.867775950032486</v>
      </c>
      <c r="CD321" s="4">
        <f t="shared" si="556"/>
        <v>15.905728340026403</v>
      </c>
    </row>
    <row r="322" spans="1:82">
      <c r="A322">
        <v>99</v>
      </c>
      <c r="B322" s="5">
        <v>322</v>
      </c>
      <c r="C322" s="5">
        <v>204</v>
      </c>
      <c r="D322" s="5">
        <v>315</v>
      </c>
      <c r="E322" s="5">
        <v>169</v>
      </c>
      <c r="F322" s="5">
        <v>348</v>
      </c>
      <c r="G322" s="5">
        <v>192</v>
      </c>
      <c r="H322" s="5">
        <v>315</v>
      </c>
      <c r="I322" s="5">
        <v>155</v>
      </c>
      <c r="J322" s="5">
        <v>352</v>
      </c>
      <c r="K322" s="5">
        <v>155</v>
      </c>
      <c r="L322" s="5">
        <v>381</v>
      </c>
      <c r="M322" s="5">
        <v>160</v>
      </c>
      <c r="N322" s="5">
        <v>303</v>
      </c>
      <c r="O322" s="5">
        <v>139</v>
      </c>
      <c r="P322" s="5">
        <v>347</v>
      </c>
      <c r="Q322" s="5">
        <v>176</v>
      </c>
      <c r="R322" s="5">
        <v>347</v>
      </c>
      <c r="S322" s="5">
        <v>160</v>
      </c>
      <c r="BL322" s="198">
        <v>8</v>
      </c>
      <c r="BM322" s="4">
        <f t="shared" si="539"/>
        <v>-13.57371134862945</v>
      </c>
      <c r="BN322" s="4">
        <f t="shared" si="540"/>
        <v>-8.4862929569862384</v>
      </c>
      <c r="BO322" s="4">
        <f t="shared" si="541"/>
        <v>-12.701805483126057</v>
      </c>
      <c r="BP322" s="4">
        <f t="shared" si="542"/>
        <v>-7.2662845235849636</v>
      </c>
      <c r="BQ322" s="4">
        <f t="shared" si="543"/>
        <v>-11.722492827324441</v>
      </c>
      <c r="BR322" s="4">
        <f t="shared" si="544"/>
        <v>-6.5883120659880552</v>
      </c>
      <c r="BS322" s="4">
        <f t="shared" si="545"/>
        <v>-13.085521681509407</v>
      </c>
      <c r="BT322" s="4">
        <f t="shared" si="546"/>
        <v>-6.9738181034624898</v>
      </c>
      <c r="BU322" s="4">
        <f t="shared" si="547"/>
        <v>-14.599638911267698</v>
      </c>
      <c r="BV322" s="4">
        <f t="shared" si="548"/>
        <v>-6.3662254468349788</v>
      </c>
      <c r="BW322" s="4">
        <f t="shared" si="549"/>
        <v>-13.478337501576425</v>
      </c>
      <c r="BX322" s="4">
        <f t="shared" si="550"/>
        <v>-6.7516878756800267</v>
      </c>
      <c r="BY322" s="4">
        <f t="shared" si="551"/>
        <v>-11.431649838110252</v>
      </c>
      <c r="BZ322" s="4">
        <f t="shared" si="552"/>
        <v>-9.5649460351057645</v>
      </c>
      <c r="CA322" s="4">
        <f t="shared" si="553"/>
        <v>-15.065808705827546</v>
      </c>
      <c r="CB322" s="4">
        <f t="shared" si="554"/>
        <v>-6.0327309046635031</v>
      </c>
      <c r="CC322" s="4">
        <f t="shared" si="555"/>
        <v>-14.039533461625073</v>
      </c>
      <c r="CD322" s="4">
        <f t="shared" si="556"/>
        <v>-7.9367589062151414</v>
      </c>
    </row>
    <row r="323" spans="1:82">
      <c r="A323">
        <v>100</v>
      </c>
      <c r="B323" s="5">
        <v>320</v>
      </c>
      <c r="C323" s="5">
        <v>212</v>
      </c>
      <c r="D323" s="5">
        <v>314</v>
      </c>
      <c r="E323" s="5">
        <v>179</v>
      </c>
      <c r="F323" s="5">
        <v>348</v>
      </c>
      <c r="G323" s="5">
        <v>201</v>
      </c>
      <c r="H323" s="5">
        <v>315</v>
      </c>
      <c r="I323" s="5">
        <v>164</v>
      </c>
      <c r="J323" s="5">
        <v>352</v>
      </c>
      <c r="K323" s="5">
        <v>164</v>
      </c>
      <c r="L323" s="5">
        <v>382</v>
      </c>
      <c r="M323" s="5">
        <v>169</v>
      </c>
      <c r="N323" s="5">
        <v>303</v>
      </c>
      <c r="O323" s="5">
        <v>146</v>
      </c>
      <c r="P323" s="5">
        <v>347</v>
      </c>
      <c r="Q323" s="5">
        <v>186</v>
      </c>
      <c r="R323" s="5">
        <v>346</v>
      </c>
      <c r="S323" s="5">
        <v>169</v>
      </c>
      <c r="BL323" s="198">
        <v>9</v>
      </c>
      <c r="BM323" s="4">
        <f t="shared" si="539"/>
        <v>14.3656198000606</v>
      </c>
      <c r="BN323" s="4">
        <f t="shared" si="540"/>
        <v>-5.7665138874637965</v>
      </c>
      <c r="BO323" s="4">
        <f t="shared" si="541"/>
        <v>12.276630595048887</v>
      </c>
      <c r="BP323" s="4">
        <f t="shared" si="542"/>
        <v>-4.8806897125399669</v>
      </c>
      <c r="BQ323" s="4">
        <f t="shared" si="543"/>
        <v>15.016900636508177</v>
      </c>
      <c r="BR323" s="4">
        <f t="shared" si="544"/>
        <v>-4.2728087998749347</v>
      </c>
      <c r="BS323" s="4">
        <f t="shared" si="545"/>
        <v>14.499755925549136</v>
      </c>
      <c r="BT323" s="4">
        <f t="shared" si="546"/>
        <v>-4.85851239668186</v>
      </c>
      <c r="BU323" s="4">
        <f t="shared" si="547"/>
        <v>15.867072131545068</v>
      </c>
      <c r="BV323" s="4">
        <f t="shared" si="548"/>
        <v>-4.8190447219929462</v>
      </c>
      <c r="BW323" s="4">
        <f t="shared" si="549"/>
        <v>12.68346562259309</v>
      </c>
      <c r="BX323" s="4">
        <f t="shared" si="550"/>
        <v>-4.5990351505084117</v>
      </c>
      <c r="BY323" s="4">
        <f t="shared" si="551"/>
        <v>13.151517305161388</v>
      </c>
      <c r="BZ323" s="4">
        <f t="shared" si="552"/>
        <v>-7.4033812677204613</v>
      </c>
      <c r="CA323" s="4">
        <f t="shared" si="553"/>
        <v>15.067181220450221</v>
      </c>
      <c r="CB323" s="4">
        <f t="shared" si="554"/>
        <v>-4.3943490935127425</v>
      </c>
      <c r="CC323" s="4">
        <f t="shared" si="555"/>
        <v>13.625926581648788</v>
      </c>
      <c r="CD323" s="4">
        <f t="shared" si="556"/>
        <v>-5.5267991481782985</v>
      </c>
    </row>
    <row r="324" spans="1:82">
      <c r="BL324" s="198">
        <v>10</v>
      </c>
      <c r="BM324" s="4">
        <f t="shared" si="539"/>
        <v>-5.5433862068969768</v>
      </c>
      <c r="BN324" s="4">
        <f t="shared" si="540"/>
        <v>15.588074061692689</v>
      </c>
      <c r="BO324" s="4">
        <f t="shared" si="541"/>
        <v>-5.8251565899969009</v>
      </c>
      <c r="BP324" s="4">
        <f t="shared" si="542"/>
        <v>12.906483963623044</v>
      </c>
      <c r="BQ324" s="4">
        <f t="shared" si="543"/>
        <v>-6.7490215241087688</v>
      </c>
      <c r="BR324" s="4">
        <f t="shared" si="544"/>
        <v>14.037402401727086</v>
      </c>
      <c r="BS324" s="4">
        <f t="shared" si="545"/>
        <v>-6.409116228964387</v>
      </c>
      <c r="BT324" s="4">
        <f t="shared" si="546"/>
        <v>13.968250929331006</v>
      </c>
      <c r="BU324" s="4">
        <f t="shared" si="547"/>
        <v>-6.4485084705122375</v>
      </c>
      <c r="BV324" s="4">
        <f t="shared" si="548"/>
        <v>13.971472180442515</v>
      </c>
      <c r="BW324" s="4">
        <f t="shared" si="549"/>
        <v>-6.1503447847496027</v>
      </c>
      <c r="BX324" s="4">
        <f t="shared" si="550"/>
        <v>14.046850620930856</v>
      </c>
      <c r="BY324" s="4">
        <f t="shared" si="551"/>
        <v>-5.4262452378538892</v>
      </c>
      <c r="BZ324" s="4">
        <f t="shared" si="552"/>
        <v>19.602315133864437</v>
      </c>
      <c r="CA324" s="4">
        <f t="shared" si="553"/>
        <v>-5.306511632025174</v>
      </c>
      <c r="CB324" s="4">
        <f t="shared" si="554"/>
        <v>14.047241092691651</v>
      </c>
      <c r="CC324" s="4">
        <f t="shared" si="555"/>
        <v>-6.4255372070444192</v>
      </c>
      <c r="CD324" s="4">
        <f t="shared" si="556"/>
        <v>16.123679960100063</v>
      </c>
    </row>
    <row r="325" spans="1:82">
      <c r="A325" t="s">
        <v>364</v>
      </c>
      <c r="B325" s="5">
        <f>AVERAGE(B224:B323)</f>
        <v>178.5</v>
      </c>
      <c r="C325" s="5">
        <f t="shared" ref="C325:S325" si="557">AVERAGE(C224:C323)</f>
        <v>182.22</v>
      </c>
      <c r="D325" s="5">
        <f t="shared" si="557"/>
        <v>168.1</v>
      </c>
      <c r="E325" s="5">
        <f t="shared" si="557"/>
        <v>167.56</v>
      </c>
      <c r="F325" s="5">
        <f t="shared" si="557"/>
        <v>194.17</v>
      </c>
      <c r="G325" s="5">
        <f t="shared" si="557"/>
        <v>184.86</v>
      </c>
      <c r="H325" s="5">
        <f t="shared" si="557"/>
        <v>177.03</v>
      </c>
      <c r="I325" s="5">
        <f t="shared" si="557"/>
        <v>154.13</v>
      </c>
      <c r="J325" s="5">
        <f t="shared" si="557"/>
        <v>187.19</v>
      </c>
      <c r="K325" s="5">
        <f t="shared" si="557"/>
        <v>162.81</v>
      </c>
      <c r="L325" s="5">
        <f t="shared" si="557"/>
        <v>197.89</v>
      </c>
      <c r="M325" s="5">
        <f t="shared" si="557"/>
        <v>182.07</v>
      </c>
      <c r="N325" s="5">
        <f t="shared" si="557"/>
        <v>164.94</v>
      </c>
      <c r="O325" s="5">
        <f t="shared" si="557"/>
        <v>147.78</v>
      </c>
      <c r="P325" s="5">
        <f t="shared" si="557"/>
        <v>179.63</v>
      </c>
      <c r="Q325" s="5">
        <f t="shared" si="557"/>
        <v>157.32</v>
      </c>
      <c r="R325" s="5">
        <f t="shared" si="557"/>
        <v>190.83</v>
      </c>
      <c r="S325" s="5">
        <f t="shared" si="557"/>
        <v>171.18</v>
      </c>
      <c r="BL325" s="198">
        <v>11</v>
      </c>
      <c r="BM325" s="4">
        <f t="shared" si="539"/>
        <v>-4.7110048092267336</v>
      </c>
      <c r="BN325" s="4">
        <f t="shared" si="540"/>
        <v>-16.805467272327554</v>
      </c>
      <c r="BO325" s="4">
        <f t="shared" si="541"/>
        <v>-6.2450224253190418</v>
      </c>
      <c r="BP325" s="4">
        <f t="shared" si="542"/>
        <v>-13.758821666180147</v>
      </c>
      <c r="BQ325" s="4">
        <f t="shared" si="543"/>
        <v>-6.2071550413633849</v>
      </c>
      <c r="BR325" s="4">
        <f t="shared" si="544"/>
        <v>-14.586303939057828</v>
      </c>
      <c r="BS325" s="4">
        <f t="shared" si="545"/>
        <v>-6.1965227715618907</v>
      </c>
      <c r="BT325" s="4">
        <f t="shared" si="546"/>
        <v>-14.000335446883314</v>
      </c>
      <c r="BU325" s="4">
        <f t="shared" si="547"/>
        <v>-5.7917049493788664</v>
      </c>
      <c r="BV325" s="4">
        <f t="shared" si="548"/>
        <v>-13.510255900267394</v>
      </c>
      <c r="BW325" s="4">
        <f t="shared" si="549"/>
        <v>-7.0806039261270284</v>
      </c>
      <c r="BX325" s="4">
        <f t="shared" si="550"/>
        <v>-13.685023782552399</v>
      </c>
      <c r="BY325" s="4">
        <f t="shared" si="551"/>
        <v>-4.9782807992698892</v>
      </c>
      <c r="BZ325" s="4">
        <f t="shared" si="552"/>
        <v>-19.130963154335909</v>
      </c>
      <c r="CA325" s="4">
        <f t="shared" si="553"/>
        <v>-6.396830391704408</v>
      </c>
      <c r="CB325" s="4">
        <f t="shared" si="554"/>
        <v>-14.899529564183291</v>
      </c>
      <c r="CC325" s="4">
        <f t="shared" si="555"/>
        <v>-6.5332940258907479</v>
      </c>
      <c r="CD325" s="4">
        <f t="shared" si="556"/>
        <v>-16.267532653310241</v>
      </c>
    </row>
    <row r="326" spans="1:82">
      <c r="BL326" s="198">
        <v>12</v>
      </c>
      <c r="BM326" s="4">
        <f t="shared" si="539"/>
        <v>12.820630143063134</v>
      </c>
      <c r="BN326" s="4">
        <f t="shared" si="540"/>
        <v>5.8357703543319328</v>
      </c>
      <c r="BO326" s="4">
        <f t="shared" si="541"/>
        <v>13.928244977840203</v>
      </c>
      <c r="BP326" s="4">
        <f t="shared" si="542"/>
        <v>4.8398448839457107</v>
      </c>
      <c r="BQ326" s="4">
        <f t="shared" si="543"/>
        <v>13.91004939736508</v>
      </c>
      <c r="BR326" s="4">
        <f t="shared" si="544"/>
        <v>5.0168145540754523</v>
      </c>
      <c r="BS326" s="4">
        <f t="shared" si="545"/>
        <v>14.001951845400706</v>
      </c>
      <c r="BT326" s="4">
        <f t="shared" si="546"/>
        <v>4.8778423595239442</v>
      </c>
      <c r="BU326" s="4">
        <f t="shared" si="547"/>
        <v>15.171332816747254</v>
      </c>
      <c r="BV326" s="4">
        <f t="shared" si="548"/>
        <v>4.790107074631532</v>
      </c>
      <c r="BW326" s="4">
        <f t="shared" si="549"/>
        <v>16.807767040643935</v>
      </c>
      <c r="BX326" s="4">
        <f t="shared" si="550"/>
        <v>4.5465427638472384</v>
      </c>
      <c r="BY326" s="4">
        <f t="shared" si="551"/>
        <v>12.578703487294304</v>
      </c>
      <c r="BZ326" s="4">
        <f t="shared" si="552"/>
        <v>7.749042912926777</v>
      </c>
      <c r="CA326" s="4">
        <f t="shared" si="553"/>
        <v>16.070158185670625</v>
      </c>
      <c r="CB326" s="4">
        <f t="shared" si="554"/>
        <v>4.6905429061941399</v>
      </c>
      <c r="CC326" s="4">
        <f t="shared" si="555"/>
        <v>14.254281453697526</v>
      </c>
      <c r="CD326" s="4">
        <f t="shared" si="556"/>
        <v>5.7792859558678353</v>
      </c>
    </row>
    <row r="327" spans="1:82">
      <c r="BL327" s="198">
        <v>13</v>
      </c>
      <c r="BM327" s="4">
        <f t="shared" si="539"/>
        <v>-13.055411692521616</v>
      </c>
      <c r="BN327" s="4">
        <f t="shared" si="540"/>
        <v>7.6018778809866214</v>
      </c>
      <c r="BO327" s="4">
        <f t="shared" si="541"/>
        <v>-11.304614201229848</v>
      </c>
      <c r="BP327" s="4">
        <f t="shared" si="542"/>
        <v>6.4238501016438256</v>
      </c>
      <c r="BQ327" s="4">
        <f t="shared" si="543"/>
        <v>-12.481792645999146</v>
      </c>
      <c r="BR327" s="4">
        <f t="shared" si="544"/>
        <v>6.9070425949639382</v>
      </c>
      <c r="BS327" s="4">
        <f t="shared" si="545"/>
        <v>-12.922730033628502</v>
      </c>
      <c r="BT327" s="4">
        <f t="shared" si="546"/>
        <v>6.7732723982903931</v>
      </c>
      <c r="BU327" s="4">
        <f t="shared" si="547"/>
        <v>-14.243392683285467</v>
      </c>
      <c r="BV327" s="4">
        <f t="shared" si="548"/>
        <v>6.8383258843496924</v>
      </c>
      <c r="BW327" s="4">
        <f t="shared" si="549"/>
        <v>-13.608527355013665</v>
      </c>
      <c r="BX327" s="4">
        <f t="shared" si="550"/>
        <v>7.2343512908482497</v>
      </c>
      <c r="BY327" s="4">
        <f t="shared" si="551"/>
        <v>-11.193290941887518</v>
      </c>
      <c r="BZ327" s="4">
        <f t="shared" si="552"/>
        <v>9.6162013198051586</v>
      </c>
      <c r="CA327" s="4">
        <f t="shared" si="553"/>
        <v>-12.89824800027983</v>
      </c>
      <c r="CB327" s="4">
        <f t="shared" si="554"/>
        <v>6.4652514167143815</v>
      </c>
      <c r="CC327" s="4">
        <f t="shared" si="555"/>
        <v>-13.422843260307877</v>
      </c>
      <c r="CD327" s="4">
        <f t="shared" si="556"/>
        <v>8.238353753044203</v>
      </c>
    </row>
    <row r="328" spans="1:82">
      <c r="BL328" s="198">
        <v>14</v>
      </c>
      <c r="BM328" s="4">
        <f t="shared" si="539"/>
        <v>3.7053598100283986</v>
      </c>
      <c r="BN328" s="4">
        <f t="shared" si="540"/>
        <v>-14.74123150768774</v>
      </c>
      <c r="BO328" s="4">
        <f t="shared" si="541"/>
        <v>3.4111939377109128</v>
      </c>
      <c r="BP328" s="4">
        <f t="shared" si="542"/>
        <v>-12.626738829765186</v>
      </c>
      <c r="BQ328" s="4">
        <f t="shared" si="543"/>
        <v>3.1765859380222974</v>
      </c>
      <c r="BR328" s="4">
        <f t="shared" si="544"/>
        <v>-13.493267585415957</v>
      </c>
      <c r="BS328" s="4">
        <f t="shared" si="545"/>
        <v>3.451449156107941</v>
      </c>
      <c r="BT328" s="4">
        <f t="shared" si="546"/>
        <v>-12.402535094488995</v>
      </c>
      <c r="BU328" s="4">
        <f t="shared" si="547"/>
        <v>3.5806209897812131</v>
      </c>
      <c r="BV328" s="4">
        <f t="shared" si="548"/>
        <v>-12.778183019874074</v>
      </c>
      <c r="BW328" s="4">
        <f t="shared" si="549"/>
        <v>3.1297982093844658</v>
      </c>
      <c r="BX328" s="4">
        <f t="shared" si="550"/>
        <v>-14.249192863298671</v>
      </c>
      <c r="BY328" s="4">
        <f t="shared" si="551"/>
        <v>2.448600041205883</v>
      </c>
      <c r="BZ328" s="4">
        <f t="shared" si="552"/>
        <v>-19.810957734133257</v>
      </c>
      <c r="CA328" s="4">
        <f t="shared" si="553"/>
        <v>3.3704000744594818</v>
      </c>
      <c r="CB328" s="4">
        <f t="shared" si="554"/>
        <v>-14.316279828584831</v>
      </c>
      <c r="CC328" s="4">
        <f t="shared" si="555"/>
        <v>3.5959019474627385</v>
      </c>
      <c r="CD328" s="4">
        <f t="shared" si="556"/>
        <v>-16.516333651996895</v>
      </c>
    </row>
    <row r="329" spans="1:82">
      <c r="B329" s="221" t="s">
        <v>387</v>
      </c>
      <c r="C329" s="221"/>
      <c r="D329" s="221" t="s">
        <v>387</v>
      </c>
      <c r="E329" s="221"/>
      <c r="F329" s="221" t="s">
        <v>387</v>
      </c>
      <c r="G329" s="221"/>
      <c r="H329" s="221" t="s">
        <v>387</v>
      </c>
      <c r="I329" s="221"/>
      <c r="J329" s="221" t="s">
        <v>387</v>
      </c>
      <c r="K329" s="221"/>
      <c r="L329" s="221" t="s">
        <v>387</v>
      </c>
      <c r="M329" s="221"/>
      <c r="N329" s="221" t="s">
        <v>313</v>
      </c>
      <c r="O329" s="221"/>
      <c r="P329" s="221" t="s">
        <v>315</v>
      </c>
      <c r="Q329" s="221"/>
      <c r="R329" s="221" t="s">
        <v>85</v>
      </c>
      <c r="S329" s="221"/>
      <c r="BL329" s="198">
        <v>15</v>
      </c>
      <c r="BM329" s="4">
        <f t="shared" si="539"/>
        <v>7.4379789347470622</v>
      </c>
      <c r="BN329" s="4">
        <f t="shared" si="540"/>
        <v>12.136848256783608</v>
      </c>
      <c r="BO329" s="4">
        <f t="shared" si="541"/>
        <v>7.0928298137035233</v>
      </c>
      <c r="BP329" s="4">
        <f t="shared" si="542"/>
        <v>9.7007981043889533</v>
      </c>
      <c r="BQ329" s="4">
        <f t="shared" si="543"/>
        <v>8.538156314836483</v>
      </c>
      <c r="BR329" s="4">
        <f t="shared" si="544"/>
        <v>10.045343716609745</v>
      </c>
      <c r="BS329" s="4">
        <f t="shared" si="545"/>
        <v>7.0728866646835264</v>
      </c>
      <c r="BT329" s="4">
        <f t="shared" si="546"/>
        <v>9.3122728998233342</v>
      </c>
      <c r="BU329" s="4">
        <f t="shared" si="547"/>
        <v>6.4072196091704248</v>
      </c>
      <c r="BV329" s="4">
        <f t="shared" si="548"/>
        <v>9.1288206341280169</v>
      </c>
      <c r="BW329" s="4">
        <f t="shared" si="549"/>
        <v>6.019610954412201</v>
      </c>
      <c r="BX329" s="4">
        <f t="shared" si="550"/>
        <v>10.508719901988828</v>
      </c>
      <c r="BY329" s="4">
        <f t="shared" si="551"/>
        <v>4.5177948302251556</v>
      </c>
      <c r="BZ329" s="4">
        <f t="shared" si="552"/>
        <v>16.529092154309165</v>
      </c>
      <c r="CA329" s="4">
        <f t="shared" si="553"/>
        <v>7.5642601407743904</v>
      </c>
      <c r="CB329" s="4">
        <f t="shared" si="554"/>
        <v>11.0737446023019</v>
      </c>
      <c r="CC329" s="4">
        <f t="shared" si="555"/>
        <v>6.9382825350796429</v>
      </c>
      <c r="CD329" s="4">
        <f t="shared" si="556"/>
        <v>13.847304475802757</v>
      </c>
    </row>
    <row r="330" spans="1:82" ht="13" thickBot="1">
      <c r="B330" s="220" t="s">
        <v>389</v>
      </c>
      <c r="C330" s="220"/>
      <c r="D330" s="220" t="s">
        <v>390</v>
      </c>
      <c r="E330" s="220"/>
      <c r="F330" s="220" t="s">
        <v>391</v>
      </c>
      <c r="G330" s="220"/>
      <c r="H330" s="220" t="s">
        <v>392</v>
      </c>
      <c r="I330" s="220"/>
      <c r="J330" s="220" t="s">
        <v>311</v>
      </c>
      <c r="K330" s="220"/>
      <c r="L330" s="220" t="s">
        <v>312</v>
      </c>
      <c r="M330" s="220"/>
      <c r="N330" s="220" t="s">
        <v>314</v>
      </c>
      <c r="O330" s="220"/>
      <c r="P330" s="220" t="s">
        <v>84</v>
      </c>
      <c r="Q330" s="220"/>
      <c r="R330" s="220" t="s">
        <v>86</v>
      </c>
      <c r="S330" s="220"/>
      <c r="BL330" s="198">
        <v>16</v>
      </c>
      <c r="BM330" s="4">
        <f t="shared" si="539"/>
        <v>-11.367838106140745</v>
      </c>
      <c r="BN330" s="4">
        <f t="shared" si="540"/>
        <v>-2.1526333030238454</v>
      </c>
      <c r="BO330" s="4">
        <f t="shared" si="541"/>
        <v>-9.2792496538569171</v>
      </c>
      <c r="BP330" s="4">
        <f t="shared" si="542"/>
        <v>-1.8722859495265582</v>
      </c>
      <c r="BQ330" s="4">
        <f t="shared" si="543"/>
        <v>-16.043407094275459</v>
      </c>
      <c r="BR330" s="4">
        <f t="shared" si="544"/>
        <v>-1.7868089491733714</v>
      </c>
      <c r="BS330" s="4">
        <f t="shared" si="545"/>
        <v>-9.4760482537983695</v>
      </c>
      <c r="BT330" s="4">
        <f t="shared" si="546"/>
        <v>-1.5697641767846129</v>
      </c>
      <c r="BU330" s="4">
        <f t="shared" si="547"/>
        <v>-11.037325099190538</v>
      </c>
      <c r="BV330" s="4">
        <f t="shared" si="548"/>
        <v>-1.8079632184013348</v>
      </c>
      <c r="BW330" s="4">
        <f t="shared" si="549"/>
        <v>-11.601273963618636</v>
      </c>
      <c r="BX330" s="4">
        <f t="shared" si="550"/>
        <v>-2.0084492478960634</v>
      </c>
      <c r="BY330" s="4">
        <f t="shared" si="551"/>
        <v>-9.1792201736952155</v>
      </c>
      <c r="BZ330" s="4">
        <f t="shared" si="552"/>
        <v>-2.3141314750886068</v>
      </c>
      <c r="CA330" s="4">
        <f t="shared" si="553"/>
        <v>-11.497570166546007</v>
      </c>
      <c r="CB330" s="4">
        <f t="shared" si="554"/>
        <v>-1.8268946699712623</v>
      </c>
      <c r="CC330" s="4">
        <f t="shared" si="555"/>
        <v>-11.333362868571561</v>
      </c>
      <c r="CD330" s="4">
        <f t="shared" si="556"/>
        <v>-2.719130902476254</v>
      </c>
    </row>
    <row r="331" spans="1:82">
      <c r="B331" s="194" t="s">
        <v>132</v>
      </c>
      <c r="C331" s="194" t="s">
        <v>133</v>
      </c>
      <c r="D331" s="194" t="s">
        <v>132</v>
      </c>
      <c r="E331" s="194" t="s">
        <v>133</v>
      </c>
      <c r="F331" s="194" t="s">
        <v>132</v>
      </c>
      <c r="G331" s="194" t="s">
        <v>133</v>
      </c>
      <c r="H331" s="194" t="s">
        <v>132</v>
      </c>
      <c r="I331" s="194" t="s">
        <v>133</v>
      </c>
      <c r="J331" s="194" t="s">
        <v>132</v>
      </c>
      <c r="K331" s="194" t="s">
        <v>133</v>
      </c>
      <c r="L331" s="194" t="s">
        <v>132</v>
      </c>
      <c r="M331" s="194" t="s">
        <v>133</v>
      </c>
      <c r="N331" s="194" t="s">
        <v>132</v>
      </c>
      <c r="O331" s="194" t="s">
        <v>133</v>
      </c>
      <c r="P331" s="194" t="s">
        <v>132</v>
      </c>
      <c r="Q331" s="194" t="s">
        <v>133</v>
      </c>
      <c r="R331" s="194" t="s">
        <v>132</v>
      </c>
      <c r="S331" s="194" t="s">
        <v>133</v>
      </c>
      <c r="BL331" s="198">
        <v>17</v>
      </c>
      <c r="BM331" s="4">
        <f t="shared" si="539"/>
        <v>10.04600656653219</v>
      </c>
      <c r="BN331" s="4">
        <f t="shared" si="540"/>
        <v>-8.8064306090685029</v>
      </c>
      <c r="BO331" s="4">
        <f t="shared" si="541"/>
        <v>9.1353756214898407</v>
      </c>
      <c r="BP331" s="4">
        <f t="shared" si="542"/>
        <v>-8.855908045803579</v>
      </c>
      <c r="BQ331" s="4">
        <f t="shared" si="543"/>
        <v>10.814316605415407</v>
      </c>
      <c r="BR331" s="4">
        <f t="shared" si="544"/>
        <v>-6.4651367875234609</v>
      </c>
      <c r="BS331" s="4">
        <f t="shared" si="545"/>
        <v>10.706914058852675</v>
      </c>
      <c r="BT331" s="4">
        <f t="shared" si="546"/>
        <v>-8.6239412096773478</v>
      </c>
      <c r="BU331" s="4">
        <f t="shared" si="547"/>
        <v>11.398764236503803</v>
      </c>
      <c r="BV331" s="4">
        <f t="shared" si="548"/>
        <v>-7.6316239925166913</v>
      </c>
      <c r="BW331" s="4">
        <f t="shared" si="549"/>
        <v>11.05985385311757</v>
      </c>
      <c r="BX331" s="4">
        <f t="shared" si="550"/>
        <v>-7.4589678902482293</v>
      </c>
      <c r="BY331" s="4">
        <f t="shared" si="551"/>
        <v>9.1762396529942283</v>
      </c>
      <c r="BZ331" s="4">
        <f t="shared" si="552"/>
        <v>-7.8104102968208773</v>
      </c>
      <c r="CA331" s="4">
        <f t="shared" si="553"/>
        <v>9.1735280655415128</v>
      </c>
      <c r="CB331" s="4">
        <f t="shared" si="554"/>
        <v>-5.8865152048419924</v>
      </c>
      <c r="CC331" s="4">
        <f t="shared" si="555"/>
        <v>11.153417654454751</v>
      </c>
      <c r="CD331" s="4">
        <f t="shared" si="556"/>
        <v>-10.112751946610219</v>
      </c>
    </row>
    <row r="332" spans="1:82">
      <c r="A332">
        <v>1</v>
      </c>
      <c r="B332" s="5">
        <v>384</v>
      </c>
      <c r="C332" s="5">
        <v>200</v>
      </c>
      <c r="D332" s="5">
        <v>319</v>
      </c>
      <c r="E332" s="5">
        <v>182</v>
      </c>
      <c r="F332" s="5">
        <v>330</v>
      </c>
      <c r="G332" s="5">
        <v>157</v>
      </c>
      <c r="H332" s="5">
        <v>317</v>
      </c>
      <c r="I332" s="5">
        <v>161</v>
      </c>
      <c r="J332" s="5">
        <v>344</v>
      </c>
      <c r="K332" s="5">
        <v>159</v>
      </c>
      <c r="L332" s="5">
        <v>325</v>
      </c>
      <c r="M332" s="5">
        <v>172</v>
      </c>
      <c r="N332" s="5">
        <v>467</v>
      </c>
      <c r="O332" s="5">
        <v>225</v>
      </c>
      <c r="P332" s="5">
        <v>335</v>
      </c>
      <c r="Q332" s="5">
        <v>175</v>
      </c>
      <c r="R332" s="5">
        <v>399</v>
      </c>
      <c r="S332" s="5">
        <v>251</v>
      </c>
      <c r="BL332" s="198">
        <v>18</v>
      </c>
      <c r="BM332" s="4">
        <f t="shared" si="539"/>
        <v>-1.205616292516865</v>
      </c>
      <c r="BN332" s="4">
        <f t="shared" si="540"/>
        <v>16.707254646250068</v>
      </c>
      <c r="BO332" s="4">
        <f t="shared" si="541"/>
        <v>-1.1569739878979188</v>
      </c>
      <c r="BP332" s="4">
        <f t="shared" si="542"/>
        <v>15.325106681172718</v>
      </c>
      <c r="BQ332" s="4">
        <f t="shared" si="543"/>
        <v>-1.078224521580138</v>
      </c>
      <c r="BR332" s="4">
        <f t="shared" si="544"/>
        <v>13.586467798517818</v>
      </c>
      <c r="BS332" s="4">
        <f t="shared" si="545"/>
        <v>-1.2103578906964696</v>
      </c>
      <c r="BT332" s="4">
        <f t="shared" si="546"/>
        <v>15.807913963655244</v>
      </c>
      <c r="BU332" s="4">
        <f t="shared" si="547"/>
        <v>-1.3252382349401925</v>
      </c>
      <c r="BV332" s="4">
        <f t="shared" si="548"/>
        <v>13.788453034749482</v>
      </c>
      <c r="BW332" s="4">
        <f t="shared" si="549"/>
        <v>-1.327547781543079</v>
      </c>
      <c r="BX332" s="4">
        <f t="shared" si="550"/>
        <v>14.186809882768324</v>
      </c>
      <c r="BY332" s="4">
        <f t="shared" si="551"/>
        <v>-1.085192300522926</v>
      </c>
      <c r="BZ332" s="4">
        <f t="shared" si="552"/>
        <v>17.706635637369633</v>
      </c>
      <c r="CA332" s="4">
        <f t="shared" si="553"/>
        <v>-1.2343321524398345</v>
      </c>
      <c r="CB332" s="4">
        <f t="shared" si="554"/>
        <v>13.491769169504261</v>
      </c>
      <c r="CC332" s="4">
        <f t="shared" si="555"/>
        <v>-1.335012135105579</v>
      </c>
      <c r="CD332" s="4">
        <f t="shared" si="556"/>
        <v>16.465497323897242</v>
      </c>
    </row>
    <row r="333" spans="1:82">
      <c r="A333">
        <v>2</v>
      </c>
      <c r="B333" s="5">
        <v>383</v>
      </c>
      <c r="C333" s="5">
        <v>210</v>
      </c>
      <c r="D333" s="5">
        <v>318</v>
      </c>
      <c r="E333" s="5">
        <v>190</v>
      </c>
      <c r="F333" s="5">
        <v>329</v>
      </c>
      <c r="G333" s="5">
        <v>165</v>
      </c>
      <c r="H333" s="5">
        <v>317</v>
      </c>
      <c r="I333" s="5">
        <v>169</v>
      </c>
      <c r="J333" s="5">
        <v>343</v>
      </c>
      <c r="K333" s="5">
        <v>167</v>
      </c>
      <c r="L333" s="5">
        <v>323</v>
      </c>
      <c r="M333" s="5">
        <v>180</v>
      </c>
      <c r="N333" s="5">
        <v>464</v>
      </c>
      <c r="O333" s="5">
        <v>239</v>
      </c>
      <c r="P333" s="5">
        <v>334</v>
      </c>
      <c r="Q333" s="5">
        <v>183</v>
      </c>
      <c r="R333" s="5">
        <v>399</v>
      </c>
      <c r="S333" s="5">
        <v>260</v>
      </c>
      <c r="BL333" s="198">
        <v>19</v>
      </c>
      <c r="BM333" s="4">
        <f t="shared" si="539"/>
        <v>-10.174101658811701</v>
      </c>
      <c r="BN333" s="4">
        <f t="shared" si="540"/>
        <v>-13.281380580990108</v>
      </c>
      <c r="BO333" s="4">
        <f t="shared" si="541"/>
        <v>-10.225888212424719</v>
      </c>
      <c r="BP333" s="4">
        <f t="shared" si="542"/>
        <v>-11.016570927937909</v>
      </c>
      <c r="BQ333" s="4">
        <f t="shared" si="543"/>
        <v>-10.282984233822512</v>
      </c>
      <c r="BR333" s="4">
        <f t="shared" si="544"/>
        <v>-11.283704412343488</v>
      </c>
      <c r="BS333" s="4">
        <f t="shared" si="545"/>
        <v>-10.085496247433971</v>
      </c>
      <c r="BT333" s="4">
        <f t="shared" si="546"/>
        <v>-11.021677963564555</v>
      </c>
      <c r="BU333" s="4">
        <f t="shared" si="547"/>
        <v>-11.224007979879646</v>
      </c>
      <c r="BV333" s="4">
        <f t="shared" si="548"/>
        <v>-11.282792409119267</v>
      </c>
      <c r="BW333" s="4">
        <f t="shared" si="549"/>
        <v>-12.13124177756961</v>
      </c>
      <c r="BX333" s="4">
        <f t="shared" si="550"/>
        <v>-11.243559091858176</v>
      </c>
      <c r="BY333" s="4">
        <f t="shared" si="551"/>
        <v>-9.6364921548929736</v>
      </c>
      <c r="BZ333" s="4">
        <f t="shared" si="552"/>
        <v>-16.707717099774705</v>
      </c>
      <c r="CA333" s="4">
        <f t="shared" si="553"/>
        <v>-11.472212948156303</v>
      </c>
      <c r="CB333" s="4">
        <f t="shared" si="554"/>
        <v>-11.536136090980426</v>
      </c>
      <c r="CC333" s="4">
        <f t="shared" si="555"/>
        <v>-11.226272918482453</v>
      </c>
      <c r="CD333" s="4">
        <f t="shared" si="556"/>
        <v>-12.228512897748434</v>
      </c>
    </row>
    <row r="334" spans="1:82">
      <c r="A334">
        <v>3</v>
      </c>
      <c r="B334" s="5">
        <v>381</v>
      </c>
      <c r="C334" s="5">
        <v>220</v>
      </c>
      <c r="D334" s="5">
        <v>318</v>
      </c>
      <c r="E334" s="5">
        <v>198</v>
      </c>
      <c r="F334" s="5">
        <v>327</v>
      </c>
      <c r="G334" s="5">
        <v>173</v>
      </c>
      <c r="H334" s="5">
        <v>316</v>
      </c>
      <c r="I334" s="5">
        <v>177</v>
      </c>
      <c r="J334" s="5">
        <v>342</v>
      </c>
      <c r="K334" s="5">
        <v>175</v>
      </c>
      <c r="L334" s="5">
        <v>322</v>
      </c>
      <c r="M334" s="5">
        <v>188</v>
      </c>
      <c r="N334" s="5">
        <v>460</v>
      </c>
      <c r="O334" s="5">
        <v>249</v>
      </c>
      <c r="P334" s="5">
        <v>330</v>
      </c>
      <c r="Q334" s="5">
        <v>192</v>
      </c>
      <c r="R334" s="5">
        <v>398</v>
      </c>
      <c r="S334" s="5">
        <v>270</v>
      </c>
    </row>
    <row r="335" spans="1:82">
      <c r="A335">
        <v>4</v>
      </c>
      <c r="B335" s="5">
        <v>378</v>
      </c>
      <c r="C335" s="5">
        <v>230</v>
      </c>
      <c r="D335" s="5">
        <v>317</v>
      </c>
      <c r="E335" s="5">
        <v>206</v>
      </c>
      <c r="F335" s="5">
        <v>326</v>
      </c>
      <c r="G335" s="5">
        <v>182</v>
      </c>
      <c r="H335" s="5">
        <v>314</v>
      </c>
      <c r="I335" s="5">
        <v>185</v>
      </c>
      <c r="J335" s="5">
        <v>339</v>
      </c>
      <c r="K335" s="5">
        <v>183</v>
      </c>
      <c r="L335" s="5">
        <v>320</v>
      </c>
      <c r="M335" s="5">
        <v>196</v>
      </c>
      <c r="N335" s="5">
        <v>454</v>
      </c>
      <c r="O335" s="5">
        <v>263</v>
      </c>
      <c r="P335" s="5">
        <v>327</v>
      </c>
      <c r="Q335" s="5">
        <v>200</v>
      </c>
      <c r="R335" s="5">
        <v>396</v>
      </c>
      <c r="S335" s="5">
        <v>279</v>
      </c>
      <c r="BL335" s="153" t="s">
        <v>50</v>
      </c>
      <c r="BM335" s="4">
        <f>SUM(BM315:BM333)</f>
        <v>1.7662232771006572</v>
      </c>
      <c r="BN335" s="4">
        <f>SUM(BN315:BN333)</f>
        <v>-1.0891400134765767</v>
      </c>
      <c r="BO335" s="4">
        <f t="shared" ref="BO335:CD335" si="558">SUM(BO315:BO333)</f>
        <v>0.61654819619979406</v>
      </c>
      <c r="BP335" s="4">
        <f t="shared" si="558"/>
        <v>-0.76251193523451732</v>
      </c>
      <c r="BQ335" s="4">
        <f t="shared" si="558"/>
        <v>-0.69910022237808533</v>
      </c>
      <c r="BR335" s="4">
        <f t="shared" si="558"/>
        <v>-4.1243549788719136E-2</v>
      </c>
      <c r="BS335" s="4">
        <f t="shared" si="558"/>
        <v>3.8202013823891257</v>
      </c>
      <c r="BT335" s="4">
        <f t="shared" si="558"/>
        <v>0.46698510669281568</v>
      </c>
      <c r="BU335" s="4">
        <f t="shared" si="558"/>
        <v>2.5257234267492734</v>
      </c>
      <c r="BV335" s="4">
        <f t="shared" si="558"/>
        <v>-0.60548979116224544</v>
      </c>
      <c r="BW335" s="4">
        <f t="shared" si="558"/>
        <v>-1.0038066095247675</v>
      </c>
      <c r="BX335" s="4">
        <f t="shared" si="558"/>
        <v>-0.29347743585448605</v>
      </c>
      <c r="BY335" s="4">
        <f t="shared" si="558"/>
        <v>1.0060215307936744</v>
      </c>
      <c r="BZ335" s="4">
        <f t="shared" si="558"/>
        <v>1.1809012384206667</v>
      </c>
      <c r="CA335" s="4">
        <f t="shared" si="558"/>
        <v>3.5926163621499398</v>
      </c>
      <c r="CB335" s="4">
        <f t="shared" si="558"/>
        <v>1.1190641533117311</v>
      </c>
      <c r="CC335" s="4">
        <f t="shared" si="558"/>
        <v>-0.33600643721164936</v>
      </c>
      <c r="CD335" s="4">
        <f t="shared" si="558"/>
        <v>-8.1137909182357859E-2</v>
      </c>
    </row>
    <row r="336" spans="1:82">
      <c r="A336">
        <v>5</v>
      </c>
      <c r="B336" s="5">
        <v>375</v>
      </c>
      <c r="C336" s="5">
        <v>239</v>
      </c>
      <c r="D336" s="5">
        <v>315</v>
      </c>
      <c r="E336" s="5">
        <v>215</v>
      </c>
      <c r="F336" s="5">
        <v>322</v>
      </c>
      <c r="G336" s="5">
        <v>190</v>
      </c>
      <c r="H336" s="5">
        <v>312</v>
      </c>
      <c r="I336" s="5">
        <v>194</v>
      </c>
      <c r="J336" s="5">
        <v>337</v>
      </c>
      <c r="K336" s="5">
        <v>190</v>
      </c>
      <c r="L336" s="5">
        <v>317</v>
      </c>
      <c r="M336" s="5">
        <v>204</v>
      </c>
      <c r="N336" s="5">
        <v>447</v>
      </c>
      <c r="O336" s="5">
        <v>277</v>
      </c>
      <c r="P336" s="5">
        <v>322</v>
      </c>
      <c r="Q336" s="5">
        <v>209</v>
      </c>
      <c r="R336" s="5">
        <v>394</v>
      </c>
      <c r="S336" s="5">
        <v>288</v>
      </c>
    </row>
    <row r="337" spans="1:82">
      <c r="A337">
        <v>6</v>
      </c>
      <c r="B337" s="5">
        <v>371</v>
      </c>
      <c r="C337" s="5">
        <v>249</v>
      </c>
      <c r="D337" s="5">
        <v>312</v>
      </c>
      <c r="E337" s="5">
        <v>223</v>
      </c>
      <c r="F337" s="5">
        <v>320</v>
      </c>
      <c r="G337" s="5">
        <v>198</v>
      </c>
      <c r="H337" s="5">
        <v>310</v>
      </c>
      <c r="I337" s="5">
        <v>202</v>
      </c>
      <c r="J337" s="5">
        <v>333</v>
      </c>
      <c r="K337" s="5">
        <v>198</v>
      </c>
      <c r="L337" s="5">
        <v>314</v>
      </c>
      <c r="M337" s="5">
        <v>212</v>
      </c>
      <c r="N337" s="5">
        <v>439</v>
      </c>
      <c r="O337" s="5">
        <v>289</v>
      </c>
      <c r="P337" s="5">
        <v>318</v>
      </c>
      <c r="Q337" s="5">
        <v>217</v>
      </c>
      <c r="R337" s="5">
        <v>391</v>
      </c>
      <c r="S337" s="5">
        <v>297</v>
      </c>
      <c r="BM337" s="221" t="s">
        <v>387</v>
      </c>
      <c r="BN337" s="221"/>
      <c r="BO337" s="221" t="s">
        <v>387</v>
      </c>
      <c r="BP337" s="221"/>
      <c r="BQ337" s="221" t="s">
        <v>387</v>
      </c>
      <c r="BR337" s="221"/>
      <c r="BS337" s="221" t="s">
        <v>387</v>
      </c>
      <c r="BT337" s="221"/>
      <c r="BU337" s="221" t="s">
        <v>387</v>
      </c>
      <c r="BV337" s="221"/>
      <c r="BW337" s="221" t="s">
        <v>387</v>
      </c>
      <c r="BX337" s="221"/>
      <c r="BY337" s="221" t="s">
        <v>313</v>
      </c>
      <c r="BZ337" s="221"/>
      <c r="CA337" s="221" t="s">
        <v>315</v>
      </c>
      <c r="CB337" s="221"/>
      <c r="CC337" s="221" t="s">
        <v>85</v>
      </c>
      <c r="CD337" s="221"/>
    </row>
    <row r="338" spans="1:82" ht="13" thickBot="1">
      <c r="A338">
        <v>7</v>
      </c>
      <c r="B338" s="5">
        <v>365</v>
      </c>
      <c r="C338" s="5">
        <v>259</v>
      </c>
      <c r="D338" s="5">
        <v>309</v>
      </c>
      <c r="E338" s="5">
        <v>231</v>
      </c>
      <c r="F338" s="5">
        <v>315</v>
      </c>
      <c r="G338" s="5">
        <v>205</v>
      </c>
      <c r="H338" s="5">
        <v>307</v>
      </c>
      <c r="I338" s="5">
        <v>210</v>
      </c>
      <c r="J338" s="5">
        <v>329</v>
      </c>
      <c r="K338" s="5">
        <v>206</v>
      </c>
      <c r="L338" s="5">
        <v>311</v>
      </c>
      <c r="M338" s="5">
        <v>220</v>
      </c>
      <c r="N338" s="5">
        <v>429</v>
      </c>
      <c r="O338" s="5">
        <v>298</v>
      </c>
      <c r="P338" s="5">
        <v>311</v>
      </c>
      <c r="Q338" s="5">
        <v>226</v>
      </c>
      <c r="R338" s="5">
        <v>386</v>
      </c>
      <c r="S338" s="5">
        <v>307</v>
      </c>
      <c r="BL338" s="199" t="s">
        <v>96</v>
      </c>
      <c r="BM338" s="220" t="s">
        <v>389</v>
      </c>
      <c r="BN338" s="220"/>
      <c r="BO338" s="220" t="s">
        <v>390</v>
      </c>
      <c r="BP338" s="220"/>
      <c r="BQ338" s="220" t="s">
        <v>391</v>
      </c>
      <c r="BR338" s="220"/>
      <c r="BS338" s="220" t="s">
        <v>392</v>
      </c>
      <c r="BT338" s="220"/>
      <c r="BU338" s="220" t="s">
        <v>311</v>
      </c>
      <c r="BV338" s="220"/>
      <c r="BW338" s="220" t="s">
        <v>312</v>
      </c>
      <c r="BX338" s="220"/>
      <c r="BY338" s="220" t="s">
        <v>314</v>
      </c>
      <c r="BZ338" s="220"/>
      <c r="CA338" s="220" t="s">
        <v>84</v>
      </c>
      <c r="CB338" s="220"/>
      <c r="CC338" s="220" t="s">
        <v>86</v>
      </c>
      <c r="CD338" s="220"/>
    </row>
    <row r="339" spans="1:82">
      <c r="A339">
        <v>8</v>
      </c>
      <c r="B339" s="5">
        <v>358</v>
      </c>
      <c r="C339" s="5">
        <v>269</v>
      </c>
      <c r="D339" s="5">
        <v>306</v>
      </c>
      <c r="E339" s="5">
        <v>239</v>
      </c>
      <c r="F339" s="5">
        <v>310</v>
      </c>
      <c r="G339" s="5">
        <v>213</v>
      </c>
      <c r="H339" s="5">
        <v>303</v>
      </c>
      <c r="I339" s="5">
        <v>218</v>
      </c>
      <c r="J339" s="5">
        <v>323</v>
      </c>
      <c r="K339" s="5">
        <v>214</v>
      </c>
      <c r="L339" s="5">
        <v>307</v>
      </c>
      <c r="M339" s="5">
        <v>228</v>
      </c>
      <c r="N339" s="5">
        <v>418</v>
      </c>
      <c r="O339" s="5">
        <v>309</v>
      </c>
      <c r="P339" s="5">
        <v>303</v>
      </c>
      <c r="Q339" s="5">
        <v>234</v>
      </c>
      <c r="R339" s="5">
        <v>382</v>
      </c>
      <c r="S339" s="5">
        <v>316</v>
      </c>
      <c r="BL339" s="200">
        <v>7</v>
      </c>
      <c r="BM339" s="197" t="s">
        <v>94</v>
      </c>
      <c r="BN339" s="197" t="s">
        <v>95</v>
      </c>
      <c r="BO339" s="197" t="s">
        <v>94</v>
      </c>
      <c r="BP339" s="197" t="s">
        <v>95</v>
      </c>
      <c r="BQ339" s="197" t="s">
        <v>94</v>
      </c>
      <c r="BR339" s="197" t="s">
        <v>95</v>
      </c>
      <c r="BS339" s="197" t="s">
        <v>94</v>
      </c>
      <c r="BT339" s="197" t="s">
        <v>95</v>
      </c>
      <c r="BU339" s="197" t="s">
        <v>94</v>
      </c>
      <c r="BV339" s="197" t="s">
        <v>95</v>
      </c>
      <c r="BW339" s="197" t="s">
        <v>94</v>
      </c>
      <c r="BX339" s="197" t="s">
        <v>95</v>
      </c>
      <c r="BY339" s="197" t="s">
        <v>94</v>
      </c>
      <c r="BZ339" s="197" t="s">
        <v>95</v>
      </c>
      <c r="CA339" s="197" t="s">
        <v>94</v>
      </c>
      <c r="CB339" s="197" t="s">
        <v>95</v>
      </c>
      <c r="CC339" s="197" t="s">
        <v>94</v>
      </c>
      <c r="CD339" s="197" t="s">
        <v>95</v>
      </c>
    </row>
    <row r="340" spans="1:82">
      <c r="A340">
        <v>9</v>
      </c>
      <c r="B340" s="5">
        <v>350</v>
      </c>
      <c r="C340" s="5">
        <v>279</v>
      </c>
      <c r="D340" s="5">
        <v>303</v>
      </c>
      <c r="E340" s="5">
        <v>247</v>
      </c>
      <c r="F340" s="5">
        <v>304</v>
      </c>
      <c r="G340" s="5">
        <v>220</v>
      </c>
      <c r="H340" s="5">
        <v>298</v>
      </c>
      <c r="I340" s="5">
        <v>226</v>
      </c>
      <c r="J340" s="5">
        <v>315</v>
      </c>
      <c r="K340" s="5">
        <v>222</v>
      </c>
      <c r="L340" s="5">
        <v>301</v>
      </c>
      <c r="M340" s="5">
        <v>236</v>
      </c>
      <c r="N340" s="5">
        <v>405</v>
      </c>
      <c r="O340" s="5">
        <v>318</v>
      </c>
      <c r="P340" s="5">
        <v>294</v>
      </c>
      <c r="Q340" s="5">
        <v>239</v>
      </c>
      <c r="R340" s="5">
        <v>376</v>
      </c>
      <c r="S340" s="5">
        <v>325</v>
      </c>
      <c r="BL340" s="198">
        <v>1</v>
      </c>
      <c r="BM340" s="4">
        <f>2/$BL$358*COS($BL$339*(AR34*(PI()/180)))*AS34</f>
        <v>18.247054389840947</v>
      </c>
      <c r="BN340" s="4">
        <f>2/$BL$358*SIN($BL$339*(AR34*(PI()/180)))*AS34</f>
        <v>0</v>
      </c>
      <c r="BO340" s="4">
        <f>2/$BL$358*COS($BL$339*(AT34*(PI()/180)))*AU34</f>
        <v>14.351865727545475</v>
      </c>
      <c r="BP340" s="4">
        <f>2/$BL$358*SIN($BL$339*(AT34*(PI()/180)))*AU34</f>
        <v>0</v>
      </c>
      <c r="BQ340" s="4">
        <f>2/$BL$358*COS($BL$339*(AV34*(PI()/180)))*AW34</f>
        <v>15.505064671613368</v>
      </c>
      <c r="BR340" s="4">
        <f>2/$BL$358*SIN($BL$339*(AV34*(PI()/180)))*AW34</f>
        <v>0</v>
      </c>
      <c r="BS340" s="4">
        <f>2/$BL$358*COS($BL$339*(AX34*(PI()/180)))*AY34</f>
        <v>14.155833659406841</v>
      </c>
      <c r="BT340" s="4">
        <f>2/$BL$358*SIN($BL$339*(AX34*(PI()/180)))*AY34</f>
        <v>0</v>
      </c>
      <c r="BU340" s="4">
        <f>2/$BL$358*COS($BL$339*(AZ34*(PI()/180)))*BA34</f>
        <v>15.909652290703264</v>
      </c>
      <c r="BV340" s="4">
        <f>2/$BL$358*SIN($BL$339*(AZ34*(PI()/180)))*BA34</f>
        <v>0</v>
      </c>
      <c r="BW340" s="4">
        <f>2/$BL$358*COS($BL$339*(BB34*(PI()/180)))*BC34</f>
        <v>15.319064869516421</v>
      </c>
      <c r="BX340" s="4">
        <f>2/$BL$358*SIN($BL$339*(BB34*(PI()/180)))*BC34</f>
        <v>0</v>
      </c>
      <c r="BY340" s="4">
        <f>2/$BL$358*COS($BL$339*(BD34*(PI()/180)))*BE34</f>
        <v>24.323555743125155</v>
      </c>
      <c r="BZ340" s="4">
        <f>2/$BL$358*SIN($BL$339*(BD34*(PI()/180)))*BE34</f>
        <v>0</v>
      </c>
      <c r="CA340" s="4">
        <f>2/$BL$358*COS($BL$339*(BF34*(PI()/180)))*BG34</f>
        <v>16.167446036939157</v>
      </c>
      <c r="CB340" s="4">
        <f>2/$BL$358*SIN($BL$339*(BF34*(PI()/180)))*BG34</f>
        <v>0</v>
      </c>
      <c r="CC340" s="4">
        <f>2/$BL$358*COS($BL$339*(BH34*(PI()/180)))*BI34</f>
        <v>16.893792398589682</v>
      </c>
      <c r="CD340" s="4">
        <f>2/$BL$358*SIN($BL$339*(BH34*(PI()/180)))*BI34</f>
        <v>0</v>
      </c>
    </row>
    <row r="341" spans="1:82">
      <c r="A341">
        <v>10</v>
      </c>
      <c r="B341" s="5">
        <v>340</v>
      </c>
      <c r="C341" s="5">
        <v>289</v>
      </c>
      <c r="D341" s="5">
        <v>298</v>
      </c>
      <c r="E341" s="5">
        <v>255</v>
      </c>
      <c r="F341" s="5">
        <v>296</v>
      </c>
      <c r="G341" s="5">
        <v>225</v>
      </c>
      <c r="H341" s="5">
        <v>294</v>
      </c>
      <c r="I341" s="5">
        <v>234</v>
      </c>
      <c r="J341" s="5">
        <v>307</v>
      </c>
      <c r="K341" s="5">
        <v>230</v>
      </c>
      <c r="L341" s="5">
        <v>293</v>
      </c>
      <c r="M341" s="5">
        <v>244</v>
      </c>
      <c r="N341" s="5">
        <v>392</v>
      </c>
      <c r="O341" s="5">
        <v>326</v>
      </c>
      <c r="P341" s="5">
        <v>286</v>
      </c>
      <c r="Q341" s="5">
        <v>242</v>
      </c>
      <c r="R341" s="5">
        <v>370</v>
      </c>
      <c r="S341" s="5">
        <v>334</v>
      </c>
      <c r="BL341" s="198">
        <v>2</v>
      </c>
      <c r="BM341" s="4">
        <f t="shared" ref="BM341:BM358" si="559">2/$BL$358*COS($BL$339*(AR35*(PI()/180)))*AS35</f>
        <v>-12.282655142267258</v>
      </c>
      <c r="BN341" s="4">
        <f t="shared" ref="BN341:BN358" si="560">2/$BL$358*SIN($BL$339*(AR35*(PI()/180)))*AS35</f>
        <v>13.342520235752023</v>
      </c>
      <c r="BO341" s="4">
        <f t="shared" ref="BO341:BO358" si="561">2/$BL$358*COS($BL$339*(AT35*(PI()/180)))*AU35</f>
        <v>-9.4894088419132618</v>
      </c>
      <c r="BP341" s="4">
        <f t="shared" ref="BP341:BP358" si="562">2/$BL$358*SIN($BL$339*(AT35*(PI()/180)))*AU35</f>
        <v>10.308245898954745</v>
      </c>
      <c r="BQ341" s="4">
        <f t="shared" ref="BQ341:BQ358" si="563">2/$BL$358*COS($BL$339*(AV35*(PI()/180)))*AW35</f>
        <v>-10.035296186170099</v>
      </c>
      <c r="BR341" s="4">
        <f t="shared" ref="BR341:BR358" si="564">2/$BL$358*SIN($BL$339*(AV35*(PI()/180)))*AW35</f>
        <v>10.901237630207024</v>
      </c>
      <c r="BS341" s="4">
        <f t="shared" ref="BS341:BS358" si="565">2/$BL$358*COS($BL$339*(AX35*(PI()/180)))*AY35</f>
        <v>-9.370788313001599</v>
      </c>
      <c r="BT341" s="4">
        <f t="shared" ref="BT341:BT358" si="566">2/$BL$358*SIN($BL$339*(AX35*(PI()/180)))*AY35</f>
        <v>10.179389655003625</v>
      </c>
      <c r="BU341" s="4">
        <f t="shared" ref="BU341:BU358" si="567">2/$BL$358*COS($BL$339*(AZ35*(PI()/180)))*BA35</f>
        <v>-10.188913796513079</v>
      </c>
      <c r="BV341" s="4">
        <f t="shared" ref="BV341:BV358" si="568">2/$BL$358*SIN($BL$339*(AZ35*(PI()/180)))*BA35</f>
        <v>11.068110838876363</v>
      </c>
      <c r="BW341" s="4">
        <f t="shared" ref="BW341:BW358" si="569">2/$BL$358*COS($BL$339*(BB35*(PI()/180)))*BC35</f>
        <v>-10.002840727310726</v>
      </c>
      <c r="BX341" s="4">
        <f t="shared" ref="BX341:BX358" si="570">2/$BL$358*SIN($BL$339*(BB35*(PI()/180)))*BC35</f>
        <v>10.865981603592582</v>
      </c>
      <c r="BY341" s="4">
        <f t="shared" ref="BY341:BY358" si="571">2/$BL$358*COS($BL$339*(BD35*(PI()/180)))*BE35</f>
        <v>-15.187557763448629</v>
      </c>
      <c r="BZ341" s="4">
        <f t="shared" ref="BZ341:BZ358" si="572">2/$BL$358*SIN($BL$339*(BD35*(PI()/180)))*BE35</f>
        <v>16.498085669859542</v>
      </c>
      <c r="CA341" s="4">
        <f t="shared" ref="CA341:CA358" si="573">2/$BL$358*COS($BL$339*(BF35*(PI()/180)))*BG35</f>
        <v>-10.262815491693379</v>
      </c>
      <c r="CB341" s="4">
        <f t="shared" ref="CB341:CB358" si="574">2/$BL$358*SIN($BL$339*(BF35*(PI()/180)))*BG35</f>
        <v>11.148389479933895</v>
      </c>
      <c r="CC341" s="4">
        <f t="shared" ref="CC341:CC358" si="575">2/$BL$358*COS($BL$339*(BH35*(PI()/180)))*BI35</f>
        <v>-11.732078654396613</v>
      </c>
      <c r="CD341" s="4">
        <f t="shared" ref="CD341:CD358" si="576">2/$BL$358*SIN($BL$339*(BH35*(PI()/180)))*BI35</f>
        <v>12.744434736675855</v>
      </c>
    </row>
    <row r="342" spans="1:82">
      <c r="A342">
        <v>11</v>
      </c>
      <c r="B342" s="5">
        <v>332</v>
      </c>
      <c r="C342" s="5">
        <v>297</v>
      </c>
      <c r="D342" s="5">
        <v>293</v>
      </c>
      <c r="E342" s="5">
        <v>263</v>
      </c>
      <c r="F342" s="5">
        <v>291</v>
      </c>
      <c r="G342" s="5">
        <v>227</v>
      </c>
      <c r="H342" s="5">
        <v>290</v>
      </c>
      <c r="I342" s="5">
        <v>243</v>
      </c>
      <c r="J342" s="5">
        <v>300</v>
      </c>
      <c r="K342" s="5">
        <v>236</v>
      </c>
      <c r="L342" s="5">
        <v>285</v>
      </c>
      <c r="M342" s="5">
        <v>250</v>
      </c>
      <c r="N342" s="5">
        <v>380</v>
      </c>
      <c r="O342" s="5">
        <v>328</v>
      </c>
      <c r="P342" s="5">
        <v>277</v>
      </c>
      <c r="Q342" s="5">
        <v>245</v>
      </c>
      <c r="R342" s="5">
        <v>362</v>
      </c>
      <c r="S342" s="5">
        <v>343</v>
      </c>
      <c r="BL342" s="198">
        <v>3</v>
      </c>
      <c r="BM342" s="4">
        <f t="shared" si="559"/>
        <v>-1.4468900084414948</v>
      </c>
      <c r="BN342" s="4">
        <f t="shared" si="560"/>
        <v>-17.461365638724601</v>
      </c>
      <c r="BO342" s="4">
        <f t="shared" si="561"/>
        <v>-1.1488353495727359</v>
      </c>
      <c r="BP342" s="4">
        <f t="shared" si="562"/>
        <v>-13.864380830986073</v>
      </c>
      <c r="BQ342" s="4">
        <f t="shared" si="563"/>
        <v>-1.0621753701185044</v>
      </c>
      <c r="BR342" s="4">
        <f t="shared" si="564"/>
        <v>-12.818550409415442</v>
      </c>
      <c r="BS342" s="4">
        <f t="shared" si="565"/>
        <v>-1.1349220930425648</v>
      </c>
      <c r="BT342" s="4">
        <f t="shared" si="566"/>
        <v>-13.696472795073669</v>
      </c>
      <c r="BU342" s="4">
        <f t="shared" si="567"/>
        <v>-1.1126640103883143</v>
      </c>
      <c r="BV342" s="4">
        <f t="shared" si="568"/>
        <v>-13.427857684474169</v>
      </c>
      <c r="BW342" s="4">
        <f t="shared" si="569"/>
        <v>-1.1354358864147631</v>
      </c>
      <c r="BX342" s="4">
        <f t="shared" si="570"/>
        <v>-13.702673358960602</v>
      </c>
      <c r="BY342" s="4">
        <f t="shared" si="571"/>
        <v>-1.5216633505478003</v>
      </c>
      <c r="BZ342" s="4">
        <f t="shared" si="572"/>
        <v>-18.363745680697527</v>
      </c>
      <c r="CA342" s="4">
        <f t="shared" si="573"/>
        <v>-1.0436380518287376</v>
      </c>
      <c r="CB342" s="4">
        <f t="shared" si="574"/>
        <v>-12.594838246963169</v>
      </c>
      <c r="CC342" s="4">
        <f t="shared" si="575"/>
        <v>-1.4350229700558852</v>
      </c>
      <c r="CD342" s="4">
        <f t="shared" si="576"/>
        <v>-17.318151783427396</v>
      </c>
    </row>
    <row r="343" spans="1:82">
      <c r="A343">
        <v>12</v>
      </c>
      <c r="B343" s="5">
        <v>322</v>
      </c>
      <c r="C343" s="5">
        <v>302</v>
      </c>
      <c r="D343" s="5">
        <v>286</v>
      </c>
      <c r="E343" s="5">
        <v>272</v>
      </c>
      <c r="F343" s="5">
        <v>285</v>
      </c>
      <c r="G343" s="5">
        <v>231</v>
      </c>
      <c r="H343" s="5">
        <v>284</v>
      </c>
      <c r="I343" s="5">
        <v>251</v>
      </c>
      <c r="J343" s="5">
        <v>292</v>
      </c>
      <c r="K343" s="5">
        <v>241</v>
      </c>
      <c r="L343" s="5">
        <v>278</v>
      </c>
      <c r="M343" s="5">
        <v>255</v>
      </c>
      <c r="N343" s="5">
        <v>366</v>
      </c>
      <c r="O343" s="5">
        <v>329</v>
      </c>
      <c r="P343" s="5">
        <v>269</v>
      </c>
      <c r="Q343" s="5">
        <v>246</v>
      </c>
      <c r="R343" s="5">
        <v>355</v>
      </c>
      <c r="S343" s="5">
        <v>350</v>
      </c>
      <c r="BL343" s="198">
        <v>4</v>
      </c>
      <c r="BM343" s="4">
        <f t="shared" si="559"/>
        <v>12.106191091267327</v>
      </c>
      <c r="BN343" s="4">
        <f t="shared" si="560"/>
        <v>9.4226267464005549</v>
      </c>
      <c r="BO343" s="4">
        <f t="shared" si="561"/>
        <v>10.860703437462872</v>
      </c>
      <c r="BP343" s="4">
        <f t="shared" si="562"/>
        <v>8.4532247940792331</v>
      </c>
      <c r="BQ343" s="4">
        <f t="shared" si="563"/>
        <v>8.5421677857208973</v>
      </c>
      <c r="BR343" s="4">
        <f t="shared" si="564"/>
        <v>6.6486360609354076</v>
      </c>
      <c r="BS343" s="4">
        <f t="shared" si="565"/>
        <v>10.885595182009261</v>
      </c>
      <c r="BT343" s="4">
        <f t="shared" si="566"/>
        <v>8.4725988165243731</v>
      </c>
      <c r="BU343" s="4">
        <f t="shared" si="567"/>
        <v>9.7250465680907645</v>
      </c>
      <c r="BV343" s="4">
        <f t="shared" si="568"/>
        <v>7.5693075726008692</v>
      </c>
      <c r="BW343" s="4">
        <f t="shared" si="569"/>
        <v>9.7992754162801194</v>
      </c>
      <c r="BX343" s="4">
        <f t="shared" si="570"/>
        <v>7.6270822041947843</v>
      </c>
      <c r="BY343" s="4">
        <f t="shared" si="571"/>
        <v>15.416748409484157</v>
      </c>
      <c r="BZ343" s="4">
        <f t="shared" si="572"/>
        <v>11.999336935175251</v>
      </c>
      <c r="CA343" s="4">
        <f t="shared" si="573"/>
        <v>9.8051993394730914</v>
      </c>
      <c r="CB343" s="4">
        <f t="shared" si="574"/>
        <v>7.6316929786903227</v>
      </c>
      <c r="CC343" s="4">
        <f t="shared" si="575"/>
        <v>13.364163346295291</v>
      </c>
      <c r="CD343" s="4">
        <f t="shared" si="576"/>
        <v>10.40174585389644</v>
      </c>
    </row>
    <row r="344" spans="1:82">
      <c r="A344">
        <v>13</v>
      </c>
      <c r="B344" s="5">
        <v>312</v>
      </c>
      <c r="C344" s="5">
        <v>305</v>
      </c>
      <c r="D344" s="5">
        <v>278</v>
      </c>
      <c r="E344" s="5">
        <v>280</v>
      </c>
      <c r="F344" s="5">
        <v>277</v>
      </c>
      <c r="G344" s="5">
        <v>234</v>
      </c>
      <c r="H344" s="5">
        <v>278</v>
      </c>
      <c r="I344" s="5">
        <v>259</v>
      </c>
      <c r="J344" s="5">
        <v>284</v>
      </c>
      <c r="K344" s="5">
        <v>245</v>
      </c>
      <c r="L344" s="5">
        <v>270</v>
      </c>
      <c r="M344" s="5">
        <v>258</v>
      </c>
      <c r="N344" s="5">
        <v>353</v>
      </c>
      <c r="O344" s="5">
        <v>326</v>
      </c>
      <c r="P344" s="5">
        <v>260</v>
      </c>
      <c r="Q344" s="5">
        <v>246</v>
      </c>
      <c r="R344" s="5">
        <v>346</v>
      </c>
      <c r="S344" s="5">
        <v>357</v>
      </c>
      <c r="BL344" s="198">
        <v>5</v>
      </c>
      <c r="BM344" s="4">
        <f t="shared" si="559"/>
        <v>-12.842726900806971</v>
      </c>
      <c r="BN344" s="4">
        <f t="shared" si="560"/>
        <v>2.1430720822415044</v>
      </c>
      <c r="BO344" s="4">
        <f t="shared" si="561"/>
        <v>-13.487281210701816</v>
      </c>
      <c r="BP344" s="4">
        <f t="shared" si="562"/>
        <v>2.2506291733244961</v>
      </c>
      <c r="BQ344" s="4">
        <f t="shared" si="563"/>
        <v>-11.742493831962957</v>
      </c>
      <c r="BR344" s="4">
        <f t="shared" si="564"/>
        <v>1.9594756550956198</v>
      </c>
      <c r="BS344" s="4">
        <f t="shared" si="565"/>
        <v>-13.617476854571768</v>
      </c>
      <c r="BT344" s="4">
        <f t="shared" si="566"/>
        <v>2.2723549837199211</v>
      </c>
      <c r="BU344" s="4">
        <f t="shared" si="567"/>
        <v>-13.058216725332972</v>
      </c>
      <c r="BV344" s="4">
        <f t="shared" si="568"/>
        <v>2.179030974034164</v>
      </c>
      <c r="BW344" s="4">
        <f t="shared" si="569"/>
        <v>-12.892549495156665</v>
      </c>
      <c r="BX344" s="4">
        <f t="shared" si="570"/>
        <v>2.1513860027850429</v>
      </c>
      <c r="BY344" s="4">
        <f t="shared" si="571"/>
        <v>-20.781867610936622</v>
      </c>
      <c r="BZ344" s="4">
        <f t="shared" si="572"/>
        <v>3.4678803526561599</v>
      </c>
      <c r="CA344" s="4">
        <f t="shared" si="573"/>
        <v>-13.03356883318488</v>
      </c>
      <c r="CB344" s="4">
        <f t="shared" si="574"/>
        <v>2.1749179682872803</v>
      </c>
      <c r="CC344" s="4">
        <f t="shared" si="575"/>
        <v>-16.364046130305965</v>
      </c>
      <c r="CD344" s="4">
        <f t="shared" si="576"/>
        <v>2.7306763341800302</v>
      </c>
    </row>
    <row r="345" spans="1:82">
      <c r="A345">
        <v>14</v>
      </c>
      <c r="B345" s="5">
        <v>302</v>
      </c>
      <c r="C345" s="5">
        <v>307</v>
      </c>
      <c r="D345" s="5">
        <v>270</v>
      </c>
      <c r="E345" s="5">
        <v>288</v>
      </c>
      <c r="F345" s="5">
        <v>269</v>
      </c>
      <c r="G345" s="5">
        <v>237</v>
      </c>
      <c r="H345" s="5">
        <v>270</v>
      </c>
      <c r="I345" s="5">
        <v>266</v>
      </c>
      <c r="J345" s="5">
        <v>276</v>
      </c>
      <c r="K345" s="5">
        <v>249</v>
      </c>
      <c r="L345" s="5">
        <v>262</v>
      </c>
      <c r="M345" s="5">
        <v>263</v>
      </c>
      <c r="N345" s="5">
        <v>345</v>
      </c>
      <c r="O345" s="5">
        <v>330</v>
      </c>
      <c r="P345" s="5">
        <v>257</v>
      </c>
      <c r="Q345" s="5">
        <v>252</v>
      </c>
      <c r="R345" s="5">
        <v>336</v>
      </c>
      <c r="S345" s="5">
        <v>365</v>
      </c>
      <c r="BL345" s="198">
        <v>6</v>
      </c>
      <c r="BM345" s="4">
        <f t="shared" si="559"/>
        <v>7.9260016673815414</v>
      </c>
      <c r="BN345" s="4">
        <f t="shared" si="560"/>
        <v>-12.131648683785574</v>
      </c>
      <c r="BO345" s="4">
        <f t="shared" si="561"/>
        <v>7.1232680747522785</v>
      </c>
      <c r="BP345" s="4">
        <f t="shared" si="562"/>
        <v>-10.902973452422861</v>
      </c>
      <c r="BQ345" s="4">
        <f t="shared" si="563"/>
        <v>7.0037895722330443</v>
      </c>
      <c r="BR345" s="4">
        <f t="shared" si="564"/>
        <v>-10.720097990284966</v>
      </c>
      <c r="BS345" s="4">
        <f t="shared" si="565"/>
        <v>7.8041912627560226</v>
      </c>
      <c r="BT345" s="4">
        <f t="shared" si="566"/>
        <v>-11.945203979764365</v>
      </c>
      <c r="BU345" s="4">
        <f t="shared" si="567"/>
        <v>7.3529867886401643</v>
      </c>
      <c r="BV345" s="4">
        <f t="shared" si="568"/>
        <v>-11.25458411943141</v>
      </c>
      <c r="BW345" s="4">
        <f t="shared" si="569"/>
        <v>7.8930037106218744</v>
      </c>
      <c r="BX345" s="4">
        <f t="shared" si="570"/>
        <v>-12.081141550997742</v>
      </c>
      <c r="BY345" s="4">
        <f t="shared" si="571"/>
        <v>11.031033026707256</v>
      </c>
      <c r="BZ345" s="4">
        <f t="shared" si="572"/>
        <v>-16.884252983441396</v>
      </c>
      <c r="CA345" s="4">
        <f t="shared" si="573"/>
        <v>7.5469186939183457</v>
      </c>
      <c r="CB345" s="4">
        <f t="shared" si="574"/>
        <v>-11.551418998118653</v>
      </c>
      <c r="CC345" s="4">
        <f t="shared" si="575"/>
        <v>8.9453469265559473</v>
      </c>
      <c r="CD345" s="4">
        <f t="shared" si="576"/>
        <v>-13.691872752710308</v>
      </c>
    </row>
    <row r="346" spans="1:82">
      <c r="A346">
        <v>15</v>
      </c>
      <c r="B346" s="5">
        <v>292</v>
      </c>
      <c r="C346" s="5">
        <v>310</v>
      </c>
      <c r="D346" s="5">
        <v>262</v>
      </c>
      <c r="E346" s="5">
        <v>294</v>
      </c>
      <c r="F346" s="5">
        <v>260</v>
      </c>
      <c r="G346" s="5">
        <v>238</v>
      </c>
      <c r="H346" s="5">
        <v>262</v>
      </c>
      <c r="I346" s="5">
        <v>273</v>
      </c>
      <c r="J346" s="5">
        <v>268</v>
      </c>
      <c r="K346" s="5">
        <v>252</v>
      </c>
      <c r="L346" s="5">
        <v>254</v>
      </c>
      <c r="M346" s="5">
        <v>266</v>
      </c>
      <c r="N346" s="5">
        <v>344</v>
      </c>
      <c r="O346" s="5">
        <v>344</v>
      </c>
      <c r="P346" s="5">
        <v>248</v>
      </c>
      <c r="Q346" s="5">
        <v>260</v>
      </c>
      <c r="R346" s="5">
        <v>327</v>
      </c>
      <c r="S346" s="5">
        <v>370</v>
      </c>
      <c r="BL346" s="198">
        <v>7</v>
      </c>
      <c r="BM346" s="4">
        <f t="shared" si="559"/>
        <v>3.9924377568739553</v>
      </c>
      <c r="BN346" s="4">
        <f t="shared" si="560"/>
        <v>15.765780162142383</v>
      </c>
      <c r="BO346" s="4">
        <f t="shared" si="561"/>
        <v>3.5640103018346223</v>
      </c>
      <c r="BP346" s="4">
        <f t="shared" si="562"/>
        <v>14.073958402380002</v>
      </c>
      <c r="BQ346" s="4">
        <f t="shared" si="563"/>
        <v>3.2594626638310094</v>
      </c>
      <c r="BR346" s="4">
        <f t="shared" si="564"/>
        <v>12.871326977156693</v>
      </c>
      <c r="BS346" s="4">
        <f t="shared" si="565"/>
        <v>3.5187805792814015</v>
      </c>
      <c r="BT346" s="4">
        <f t="shared" si="566"/>
        <v>13.895350267202183</v>
      </c>
      <c r="BU346" s="4">
        <f t="shared" si="567"/>
        <v>3.2767042669003663</v>
      </c>
      <c r="BV346" s="4">
        <f t="shared" si="568"/>
        <v>12.939412527937387</v>
      </c>
      <c r="BW346" s="4">
        <f t="shared" si="569"/>
        <v>3.6259440151099227</v>
      </c>
      <c r="BX346" s="4">
        <f t="shared" si="570"/>
        <v>14.318529105189928</v>
      </c>
      <c r="BY346" s="4">
        <f t="shared" si="571"/>
        <v>4.0524635983438841</v>
      </c>
      <c r="BZ346" s="4">
        <f t="shared" si="572"/>
        <v>16.002816849573048</v>
      </c>
      <c r="CA346" s="4">
        <f t="shared" si="573"/>
        <v>3.4020032799545397</v>
      </c>
      <c r="CB346" s="4">
        <f t="shared" si="574"/>
        <v>13.43420714081377</v>
      </c>
      <c r="CC346" s="4">
        <f t="shared" si="575"/>
        <v>4.0278774486395132</v>
      </c>
      <c r="CD346" s="4">
        <f t="shared" si="576"/>
        <v>15.905728340026403</v>
      </c>
    </row>
    <row r="347" spans="1:82">
      <c r="A347">
        <v>16</v>
      </c>
      <c r="B347" s="5">
        <v>282</v>
      </c>
      <c r="C347" s="5">
        <v>311</v>
      </c>
      <c r="D347" s="5">
        <v>254</v>
      </c>
      <c r="E347" s="5">
        <v>299</v>
      </c>
      <c r="F347" s="5">
        <v>252</v>
      </c>
      <c r="G347" s="5">
        <v>239</v>
      </c>
      <c r="H347" s="5">
        <v>254</v>
      </c>
      <c r="I347" s="5">
        <v>278</v>
      </c>
      <c r="J347" s="5">
        <v>261</v>
      </c>
      <c r="K347" s="5">
        <v>256</v>
      </c>
      <c r="L347" s="5">
        <v>246</v>
      </c>
      <c r="M347" s="5">
        <v>269</v>
      </c>
      <c r="N347" s="5">
        <v>342</v>
      </c>
      <c r="O347" s="5">
        <v>358</v>
      </c>
      <c r="P347" s="5">
        <v>244</v>
      </c>
      <c r="Q347" s="5">
        <v>265</v>
      </c>
      <c r="R347" s="5">
        <v>318</v>
      </c>
      <c r="S347" s="5">
        <v>373</v>
      </c>
      <c r="BL347" s="198">
        <v>8</v>
      </c>
      <c r="BM347" s="4">
        <f t="shared" si="559"/>
        <v>-15.68129589510629</v>
      </c>
      <c r="BN347" s="4">
        <f t="shared" si="560"/>
        <v>-8.4862929569862384</v>
      </c>
      <c r="BO347" s="4">
        <f t="shared" si="561"/>
        <v>-13.42691776608579</v>
      </c>
      <c r="BP347" s="4">
        <f t="shared" si="562"/>
        <v>-7.2662845235849636</v>
      </c>
      <c r="BQ347" s="4">
        <f t="shared" si="563"/>
        <v>-12.174134392921978</v>
      </c>
      <c r="BR347" s="4">
        <f t="shared" si="564"/>
        <v>-6.5883120659880552</v>
      </c>
      <c r="BS347" s="4">
        <f t="shared" si="565"/>
        <v>-12.886487156799859</v>
      </c>
      <c r="BT347" s="4">
        <f t="shared" si="566"/>
        <v>-6.9738181034624898</v>
      </c>
      <c r="BU347" s="4">
        <f t="shared" si="567"/>
        <v>-11.763754264998614</v>
      </c>
      <c r="BV347" s="4">
        <f t="shared" si="568"/>
        <v>-6.3662254468349788</v>
      </c>
      <c r="BW347" s="4">
        <f t="shared" si="569"/>
        <v>-12.476026447187357</v>
      </c>
      <c r="BX347" s="4">
        <f t="shared" si="570"/>
        <v>-6.7516878756800267</v>
      </c>
      <c r="BY347" s="4">
        <f t="shared" si="571"/>
        <v>-17.674472205645355</v>
      </c>
      <c r="BZ347" s="4">
        <f t="shared" si="572"/>
        <v>-9.5649460351057645</v>
      </c>
      <c r="CA347" s="4">
        <f t="shared" si="573"/>
        <v>-11.147510326484955</v>
      </c>
      <c r="CB347" s="4">
        <f t="shared" si="574"/>
        <v>-6.0327309046635031</v>
      </c>
      <c r="CC347" s="4">
        <f t="shared" si="575"/>
        <v>-14.665845910259401</v>
      </c>
      <c r="CD347" s="4">
        <f t="shared" si="576"/>
        <v>-7.9367589062151414</v>
      </c>
    </row>
    <row r="348" spans="1:82">
      <c r="A348">
        <v>17</v>
      </c>
      <c r="B348" s="5">
        <v>273</v>
      </c>
      <c r="C348" s="5">
        <v>312</v>
      </c>
      <c r="D348" s="5">
        <v>246</v>
      </c>
      <c r="E348" s="5">
        <v>304</v>
      </c>
      <c r="F348" s="5">
        <v>244</v>
      </c>
      <c r="G348" s="5">
        <v>238</v>
      </c>
      <c r="H348" s="5">
        <v>245</v>
      </c>
      <c r="I348" s="5">
        <v>283</v>
      </c>
      <c r="J348" s="5">
        <v>256</v>
      </c>
      <c r="K348" s="5">
        <v>264</v>
      </c>
      <c r="L348" s="5">
        <v>239</v>
      </c>
      <c r="M348" s="5">
        <v>273</v>
      </c>
      <c r="N348" s="5">
        <v>336</v>
      </c>
      <c r="O348" s="5">
        <v>367</v>
      </c>
      <c r="P348" s="5">
        <v>238</v>
      </c>
      <c r="Q348" s="5">
        <v>273</v>
      </c>
      <c r="R348" s="5">
        <v>309</v>
      </c>
      <c r="S348" s="5">
        <v>377</v>
      </c>
      <c r="BL348" s="198">
        <v>9</v>
      </c>
      <c r="BM348" s="4">
        <f t="shared" si="559"/>
        <v>16.797281106213308</v>
      </c>
      <c r="BN348" s="4">
        <f t="shared" si="560"/>
        <v>-5.7665138874637965</v>
      </c>
      <c r="BO348" s="4">
        <f t="shared" si="561"/>
        <v>14.216963436429763</v>
      </c>
      <c r="BP348" s="4">
        <f t="shared" si="562"/>
        <v>-4.8806897125399669</v>
      </c>
      <c r="BQ348" s="4">
        <f t="shared" si="563"/>
        <v>12.446266830403399</v>
      </c>
      <c r="BR348" s="4">
        <f t="shared" si="564"/>
        <v>-4.2728087998749347</v>
      </c>
      <c r="BS348" s="4">
        <f t="shared" si="565"/>
        <v>14.152363122285069</v>
      </c>
      <c r="BT348" s="4">
        <f t="shared" si="566"/>
        <v>-4.85851239668186</v>
      </c>
      <c r="BU348" s="4">
        <f t="shared" si="567"/>
        <v>14.037397713496322</v>
      </c>
      <c r="BV348" s="4">
        <f t="shared" si="568"/>
        <v>-4.8190447219929462</v>
      </c>
      <c r="BW348" s="4">
        <f t="shared" si="569"/>
        <v>13.39653172576025</v>
      </c>
      <c r="BX348" s="4">
        <f t="shared" si="570"/>
        <v>-4.5990351505084117</v>
      </c>
      <c r="BY348" s="4">
        <f t="shared" si="571"/>
        <v>21.565312893934337</v>
      </c>
      <c r="BZ348" s="4">
        <f t="shared" si="572"/>
        <v>-7.4033812677204613</v>
      </c>
      <c r="CA348" s="4">
        <f t="shared" si="573"/>
        <v>12.800301610828399</v>
      </c>
      <c r="CB348" s="4">
        <f t="shared" si="574"/>
        <v>-4.3943490935127425</v>
      </c>
      <c r="CC348" s="4">
        <f t="shared" si="575"/>
        <v>16.099015925610043</v>
      </c>
      <c r="CD348" s="4">
        <f t="shared" si="576"/>
        <v>-5.5267991481782985</v>
      </c>
    </row>
    <row r="349" spans="1:82">
      <c r="A349">
        <v>18</v>
      </c>
      <c r="B349" s="5">
        <v>263</v>
      </c>
      <c r="C349" s="5">
        <v>311</v>
      </c>
      <c r="D349" s="5">
        <v>238</v>
      </c>
      <c r="E349" s="5">
        <v>308</v>
      </c>
      <c r="F349" s="5">
        <v>240</v>
      </c>
      <c r="G349" s="5">
        <v>245</v>
      </c>
      <c r="H349" s="5">
        <v>237</v>
      </c>
      <c r="I349" s="5">
        <v>289</v>
      </c>
      <c r="J349" s="5">
        <v>249</v>
      </c>
      <c r="K349" s="5">
        <v>269</v>
      </c>
      <c r="L349" s="5">
        <v>231</v>
      </c>
      <c r="M349" s="5">
        <v>276</v>
      </c>
      <c r="N349" s="5">
        <v>328</v>
      </c>
      <c r="O349" s="5">
        <v>381</v>
      </c>
      <c r="P349" s="5">
        <v>232</v>
      </c>
      <c r="Q349" s="5">
        <v>277</v>
      </c>
      <c r="R349" s="5">
        <v>299</v>
      </c>
      <c r="S349" s="5">
        <v>381</v>
      </c>
      <c r="BL349" s="198">
        <v>10</v>
      </c>
      <c r="BM349" s="4">
        <f t="shared" si="559"/>
        <v>-6.8375632347836657</v>
      </c>
      <c r="BN349" s="4">
        <f t="shared" si="560"/>
        <v>15.588074061692689</v>
      </c>
      <c r="BO349" s="4">
        <f t="shared" si="561"/>
        <v>-5.6613087601927301</v>
      </c>
      <c r="BP349" s="4">
        <f t="shared" si="562"/>
        <v>12.906483963623044</v>
      </c>
      <c r="BQ349" s="4">
        <f t="shared" si="563"/>
        <v>-6.1573755804628592</v>
      </c>
      <c r="BR349" s="4">
        <f t="shared" si="564"/>
        <v>14.037402401727086</v>
      </c>
      <c r="BS349" s="4">
        <f t="shared" si="565"/>
        <v>-6.1270429323489681</v>
      </c>
      <c r="BT349" s="4">
        <f t="shared" si="566"/>
        <v>13.968250929331006</v>
      </c>
      <c r="BU349" s="4">
        <f t="shared" si="567"/>
        <v>-6.1284559040915259</v>
      </c>
      <c r="BV349" s="4">
        <f t="shared" si="568"/>
        <v>13.971472180442515</v>
      </c>
      <c r="BW349" s="4">
        <f t="shared" si="569"/>
        <v>-6.1615199536552243</v>
      </c>
      <c r="BX349" s="4">
        <f t="shared" si="570"/>
        <v>14.046850620930856</v>
      </c>
      <c r="BY349" s="4">
        <f t="shared" si="571"/>
        <v>-8.5983726241932263</v>
      </c>
      <c r="BZ349" s="4">
        <f t="shared" si="572"/>
        <v>19.602315133864437</v>
      </c>
      <c r="CA349" s="4">
        <f t="shared" si="573"/>
        <v>-6.1616912304496037</v>
      </c>
      <c r="CB349" s="4">
        <f t="shared" si="574"/>
        <v>14.047241092691651</v>
      </c>
      <c r="CC349" s="4">
        <f t="shared" si="575"/>
        <v>-7.0725017643794033</v>
      </c>
      <c r="CD349" s="4">
        <f t="shared" si="576"/>
        <v>16.123679960100063</v>
      </c>
    </row>
    <row r="350" spans="1:82">
      <c r="A350">
        <v>19</v>
      </c>
      <c r="B350" s="5">
        <v>253</v>
      </c>
      <c r="C350" s="5">
        <v>309</v>
      </c>
      <c r="D350" s="5">
        <v>229</v>
      </c>
      <c r="E350" s="5">
        <v>311</v>
      </c>
      <c r="F350" s="5">
        <v>235</v>
      </c>
      <c r="G350" s="5">
        <v>252</v>
      </c>
      <c r="H350" s="5">
        <v>229</v>
      </c>
      <c r="I350" s="5">
        <v>291</v>
      </c>
      <c r="J350" s="5">
        <v>242</v>
      </c>
      <c r="K350" s="5">
        <v>275</v>
      </c>
      <c r="L350" s="5">
        <v>223</v>
      </c>
      <c r="M350" s="5">
        <v>281</v>
      </c>
      <c r="N350" s="5">
        <v>318</v>
      </c>
      <c r="O350" s="5">
        <v>393</v>
      </c>
      <c r="P350" s="5">
        <v>225</v>
      </c>
      <c r="Q350" s="5">
        <v>281</v>
      </c>
      <c r="R350" s="5">
        <v>290</v>
      </c>
      <c r="S350" s="5">
        <v>383</v>
      </c>
      <c r="BL350" s="198">
        <v>11</v>
      </c>
      <c r="BM350" s="4">
        <f t="shared" si="559"/>
        <v>-7.371561407130538</v>
      </c>
      <c r="BN350" s="4">
        <f t="shared" si="560"/>
        <v>-16.805467272327554</v>
      </c>
      <c r="BO350" s="4">
        <f t="shared" si="561"/>
        <v>-6.035178740255156</v>
      </c>
      <c r="BP350" s="4">
        <f t="shared" si="562"/>
        <v>-13.758821666180147</v>
      </c>
      <c r="BQ350" s="4">
        <f t="shared" si="563"/>
        <v>-6.3981461180128676</v>
      </c>
      <c r="BR350" s="4">
        <f t="shared" si="564"/>
        <v>-14.586303939057828</v>
      </c>
      <c r="BS350" s="4">
        <f t="shared" si="565"/>
        <v>-6.1411165065946385</v>
      </c>
      <c r="BT350" s="4">
        <f t="shared" si="566"/>
        <v>-14.000335446883314</v>
      </c>
      <c r="BU350" s="4">
        <f t="shared" si="567"/>
        <v>-5.9261476864055886</v>
      </c>
      <c r="BV350" s="4">
        <f t="shared" si="568"/>
        <v>-13.510255900267394</v>
      </c>
      <c r="BW350" s="4">
        <f t="shared" si="569"/>
        <v>-6.0028079872101632</v>
      </c>
      <c r="BX350" s="4">
        <f t="shared" si="570"/>
        <v>-13.685023782552399</v>
      </c>
      <c r="BY350" s="4">
        <f t="shared" si="571"/>
        <v>-8.3916184765630106</v>
      </c>
      <c r="BZ350" s="4">
        <f t="shared" si="572"/>
        <v>-19.130963154335909</v>
      </c>
      <c r="CA350" s="4">
        <f t="shared" si="573"/>
        <v>-6.5355396157647103</v>
      </c>
      <c r="CB350" s="4">
        <f t="shared" si="574"/>
        <v>-14.899529564183291</v>
      </c>
      <c r="CC350" s="4">
        <f t="shared" si="575"/>
        <v>-7.1356014059684707</v>
      </c>
      <c r="CD350" s="4">
        <f t="shared" si="576"/>
        <v>-16.267532653310241</v>
      </c>
    </row>
    <row r="351" spans="1:82">
      <c r="A351">
        <v>20</v>
      </c>
      <c r="B351" s="5">
        <v>243</v>
      </c>
      <c r="C351" s="5">
        <v>306</v>
      </c>
      <c r="D351" s="5">
        <v>221</v>
      </c>
      <c r="E351" s="5">
        <v>314</v>
      </c>
      <c r="F351" s="5">
        <v>229</v>
      </c>
      <c r="G351" s="5">
        <v>256</v>
      </c>
      <c r="H351" s="5">
        <v>221</v>
      </c>
      <c r="I351" s="5">
        <v>294</v>
      </c>
      <c r="J351" s="5">
        <v>234</v>
      </c>
      <c r="K351" s="5">
        <v>280</v>
      </c>
      <c r="L351" s="5">
        <v>216</v>
      </c>
      <c r="M351" s="5">
        <v>286</v>
      </c>
      <c r="N351" s="5">
        <v>305</v>
      </c>
      <c r="O351" s="5">
        <v>401</v>
      </c>
      <c r="P351" s="5">
        <v>218</v>
      </c>
      <c r="Q351" s="5">
        <v>285</v>
      </c>
      <c r="R351" s="5">
        <v>281</v>
      </c>
      <c r="S351" s="5">
        <v>386</v>
      </c>
      <c r="BL351" s="198">
        <v>12</v>
      </c>
      <c r="BM351" s="4">
        <f t="shared" si="559"/>
        <v>16.999018302229665</v>
      </c>
      <c r="BN351" s="4">
        <f t="shared" si="560"/>
        <v>5.8357703543319328</v>
      </c>
      <c r="BO351" s="4">
        <f t="shared" si="561"/>
        <v>14.097986515366257</v>
      </c>
      <c r="BP351" s="4">
        <f t="shared" si="562"/>
        <v>4.8398448839457107</v>
      </c>
      <c r="BQ351" s="4">
        <f t="shared" si="563"/>
        <v>14.613481553522091</v>
      </c>
      <c r="BR351" s="4">
        <f t="shared" si="564"/>
        <v>5.0168145540754523</v>
      </c>
      <c r="BS351" s="4">
        <f t="shared" si="565"/>
        <v>14.208669380450802</v>
      </c>
      <c r="BT351" s="4">
        <f t="shared" si="566"/>
        <v>4.8778423595239442</v>
      </c>
      <c r="BU351" s="4">
        <f t="shared" si="567"/>
        <v>13.953105226434639</v>
      </c>
      <c r="BV351" s="4">
        <f t="shared" si="568"/>
        <v>4.790107074631532</v>
      </c>
      <c r="BW351" s="4">
        <f t="shared" si="569"/>
        <v>13.24362662714076</v>
      </c>
      <c r="BX351" s="4">
        <f t="shared" si="570"/>
        <v>4.5465427638472384</v>
      </c>
      <c r="BY351" s="4">
        <f t="shared" si="571"/>
        <v>22.572190868309981</v>
      </c>
      <c r="BZ351" s="4">
        <f t="shared" si="572"/>
        <v>7.749042912926777</v>
      </c>
      <c r="CA351" s="4">
        <f t="shared" si="573"/>
        <v>13.663084711789619</v>
      </c>
      <c r="CB351" s="4">
        <f t="shared" si="574"/>
        <v>4.6905429061941399</v>
      </c>
      <c r="CC351" s="4">
        <f t="shared" si="575"/>
        <v>16.834484870483355</v>
      </c>
      <c r="CD351" s="4">
        <f t="shared" si="576"/>
        <v>5.7792859558678353</v>
      </c>
    </row>
    <row r="352" spans="1:82">
      <c r="A352">
        <v>21</v>
      </c>
      <c r="B352" s="5">
        <v>233</v>
      </c>
      <c r="C352" s="5">
        <v>303</v>
      </c>
      <c r="D352" s="5">
        <v>213</v>
      </c>
      <c r="E352" s="5">
        <v>315</v>
      </c>
      <c r="F352" s="5">
        <v>224</v>
      </c>
      <c r="G352" s="5">
        <v>261</v>
      </c>
      <c r="H352" s="5">
        <v>213</v>
      </c>
      <c r="I352" s="5">
        <v>296</v>
      </c>
      <c r="J352" s="5">
        <v>226</v>
      </c>
      <c r="K352" s="5">
        <v>284</v>
      </c>
      <c r="L352" s="5">
        <v>211</v>
      </c>
      <c r="M352" s="5">
        <v>291</v>
      </c>
      <c r="N352" s="5">
        <v>291</v>
      </c>
      <c r="O352" s="5">
        <v>408</v>
      </c>
      <c r="P352" s="5">
        <v>211</v>
      </c>
      <c r="Q352" s="5">
        <v>288</v>
      </c>
      <c r="R352" s="5">
        <v>272</v>
      </c>
      <c r="S352" s="5">
        <v>388</v>
      </c>
      <c r="BL352" s="198">
        <v>13</v>
      </c>
      <c r="BM352" s="4">
        <f t="shared" si="559"/>
        <v>-14.047039975451698</v>
      </c>
      <c r="BN352" s="4">
        <f t="shared" si="560"/>
        <v>7.6018778809866214</v>
      </c>
      <c r="BO352" s="4">
        <f t="shared" si="561"/>
        <v>-11.870235300647693</v>
      </c>
      <c r="BP352" s="4">
        <f t="shared" si="562"/>
        <v>6.4238501016438256</v>
      </c>
      <c r="BQ352" s="4">
        <f t="shared" si="563"/>
        <v>-12.763096824572211</v>
      </c>
      <c r="BR352" s="4">
        <f t="shared" si="564"/>
        <v>6.9070425949639382</v>
      </c>
      <c r="BS352" s="4">
        <f t="shared" si="565"/>
        <v>-12.515911151556184</v>
      </c>
      <c r="BT352" s="4">
        <f t="shared" si="566"/>
        <v>6.7732723982903931</v>
      </c>
      <c r="BU352" s="4">
        <f t="shared" si="567"/>
        <v>-12.636119465018181</v>
      </c>
      <c r="BV352" s="4">
        <f t="shared" si="568"/>
        <v>6.8383258843496924</v>
      </c>
      <c r="BW352" s="4">
        <f t="shared" si="569"/>
        <v>-13.36791032031376</v>
      </c>
      <c r="BX352" s="4">
        <f t="shared" si="570"/>
        <v>7.2343512908482497</v>
      </c>
      <c r="BY352" s="4">
        <f t="shared" si="571"/>
        <v>-17.769183676200146</v>
      </c>
      <c r="BZ352" s="4">
        <f t="shared" si="572"/>
        <v>9.6162013198051586</v>
      </c>
      <c r="CA352" s="4">
        <f t="shared" si="573"/>
        <v>-11.94673823017869</v>
      </c>
      <c r="CB352" s="4">
        <f t="shared" si="574"/>
        <v>6.4652514167143815</v>
      </c>
      <c r="CC352" s="4">
        <f t="shared" si="575"/>
        <v>-15.223144374677192</v>
      </c>
      <c r="CD352" s="4">
        <f t="shared" si="576"/>
        <v>8.238353753044203</v>
      </c>
    </row>
    <row r="353" spans="1:82">
      <c r="A353">
        <v>22</v>
      </c>
      <c r="B353" s="5">
        <v>223</v>
      </c>
      <c r="C353" s="5">
        <v>306</v>
      </c>
      <c r="D353" s="5">
        <v>205</v>
      </c>
      <c r="E353" s="5">
        <v>314</v>
      </c>
      <c r="F353" s="5">
        <v>217</v>
      </c>
      <c r="G353" s="5">
        <v>266</v>
      </c>
      <c r="H353" s="5">
        <v>205</v>
      </c>
      <c r="I353" s="5">
        <v>299</v>
      </c>
      <c r="J353" s="5">
        <v>218</v>
      </c>
      <c r="K353" s="5">
        <v>287</v>
      </c>
      <c r="L353" s="5">
        <v>204</v>
      </c>
      <c r="M353" s="5">
        <v>295</v>
      </c>
      <c r="N353" s="5">
        <v>277</v>
      </c>
      <c r="O353" s="5">
        <v>412</v>
      </c>
      <c r="P353" s="5">
        <v>202</v>
      </c>
      <c r="Q353" s="5">
        <v>292</v>
      </c>
      <c r="R353" s="5">
        <v>262</v>
      </c>
      <c r="S353" s="5">
        <v>388</v>
      </c>
      <c r="BL353" s="198">
        <v>14</v>
      </c>
      <c r="BM353" s="4">
        <f t="shared" si="559"/>
        <v>3.7329868010848082</v>
      </c>
      <c r="BN353" s="4">
        <f t="shared" si="560"/>
        <v>-14.74123150768774</v>
      </c>
      <c r="BO353" s="4">
        <f t="shared" si="561"/>
        <v>3.1975245329860496</v>
      </c>
      <c r="BP353" s="4">
        <f t="shared" si="562"/>
        <v>-12.626738829765186</v>
      </c>
      <c r="BQ353" s="4">
        <f t="shared" si="563"/>
        <v>3.4169594157445093</v>
      </c>
      <c r="BR353" s="4">
        <f t="shared" si="564"/>
        <v>-13.493267585415957</v>
      </c>
      <c r="BS353" s="4">
        <f t="shared" si="565"/>
        <v>3.1407484363550822</v>
      </c>
      <c r="BT353" s="4">
        <f t="shared" si="566"/>
        <v>-12.402535094488995</v>
      </c>
      <c r="BU353" s="4">
        <f t="shared" si="567"/>
        <v>3.2358754104200429</v>
      </c>
      <c r="BV353" s="4">
        <f t="shared" si="568"/>
        <v>-12.778183019874074</v>
      </c>
      <c r="BW353" s="4">
        <f t="shared" si="569"/>
        <v>3.6083856940354986</v>
      </c>
      <c r="BX353" s="4">
        <f t="shared" si="570"/>
        <v>-14.249192863298671</v>
      </c>
      <c r="BY353" s="4">
        <f t="shared" si="571"/>
        <v>5.0168158406440106</v>
      </c>
      <c r="BZ353" s="4">
        <f t="shared" si="572"/>
        <v>-19.810957734133257</v>
      </c>
      <c r="CA353" s="4">
        <f t="shared" si="573"/>
        <v>3.6253744209140817</v>
      </c>
      <c r="CB353" s="4">
        <f t="shared" si="574"/>
        <v>-14.316279828584831</v>
      </c>
      <c r="CC353" s="4">
        <f t="shared" si="575"/>
        <v>4.1825037136865575</v>
      </c>
      <c r="CD353" s="4">
        <f t="shared" si="576"/>
        <v>-16.516333651996895</v>
      </c>
    </row>
    <row r="354" spans="1:82">
      <c r="A354">
        <v>23</v>
      </c>
      <c r="B354" s="5">
        <v>214</v>
      </c>
      <c r="C354" s="5">
        <v>310</v>
      </c>
      <c r="D354" s="5">
        <v>197</v>
      </c>
      <c r="E354" s="5">
        <v>313</v>
      </c>
      <c r="F354" s="5">
        <v>209</v>
      </c>
      <c r="G354" s="5">
        <v>270</v>
      </c>
      <c r="H354" s="5">
        <v>196</v>
      </c>
      <c r="I354" s="5">
        <v>301</v>
      </c>
      <c r="J354" s="5">
        <v>210</v>
      </c>
      <c r="K354" s="5">
        <v>288</v>
      </c>
      <c r="L354" s="5">
        <v>197</v>
      </c>
      <c r="M354" s="5">
        <v>298</v>
      </c>
      <c r="N354" s="5">
        <v>264</v>
      </c>
      <c r="O354" s="5">
        <v>415</v>
      </c>
      <c r="P354" s="5">
        <v>194</v>
      </c>
      <c r="Q354" s="5">
        <v>294</v>
      </c>
      <c r="R354" s="5">
        <v>253</v>
      </c>
      <c r="S354" s="5">
        <v>389</v>
      </c>
      <c r="BL354" s="198">
        <v>15</v>
      </c>
      <c r="BM354" s="4">
        <f t="shared" si="559"/>
        <v>7.9293987179679686</v>
      </c>
      <c r="BN354" s="4">
        <f t="shared" si="560"/>
        <v>12.136848256783608</v>
      </c>
      <c r="BO354" s="4">
        <f t="shared" si="561"/>
        <v>6.3378477199971908</v>
      </c>
      <c r="BP354" s="4">
        <f t="shared" si="562"/>
        <v>9.7007981043889533</v>
      </c>
      <c r="BQ354" s="4">
        <f t="shared" si="563"/>
        <v>6.5629506032187903</v>
      </c>
      <c r="BR354" s="4">
        <f t="shared" si="564"/>
        <v>10.045343716609745</v>
      </c>
      <c r="BS354" s="4">
        <f t="shared" si="565"/>
        <v>6.0840115350338548</v>
      </c>
      <c r="BT354" s="4">
        <f t="shared" si="566"/>
        <v>9.3122728998233342</v>
      </c>
      <c r="BU354" s="4">
        <f t="shared" si="567"/>
        <v>5.9641561879424287</v>
      </c>
      <c r="BV354" s="4">
        <f t="shared" si="568"/>
        <v>9.1288206341280169</v>
      </c>
      <c r="BW354" s="4">
        <f t="shared" si="569"/>
        <v>6.8656893746480305</v>
      </c>
      <c r="BX354" s="4">
        <f t="shared" si="570"/>
        <v>10.508719901988828</v>
      </c>
      <c r="BY354" s="4">
        <f t="shared" si="571"/>
        <v>10.798994876144832</v>
      </c>
      <c r="BZ354" s="4">
        <f t="shared" si="572"/>
        <v>16.529092154309165</v>
      </c>
      <c r="CA354" s="4">
        <f t="shared" si="573"/>
        <v>7.2348384353836757</v>
      </c>
      <c r="CB354" s="4">
        <f t="shared" si="574"/>
        <v>11.0737446023019</v>
      </c>
      <c r="CC354" s="4">
        <f t="shared" si="575"/>
        <v>9.046895539488343</v>
      </c>
      <c r="CD354" s="4">
        <f t="shared" si="576"/>
        <v>13.847304475802757</v>
      </c>
    </row>
    <row r="355" spans="1:82">
      <c r="A355">
        <v>24</v>
      </c>
      <c r="B355" s="5">
        <v>204</v>
      </c>
      <c r="C355" s="5">
        <v>314</v>
      </c>
      <c r="D355" s="5">
        <v>189</v>
      </c>
      <c r="E355" s="5">
        <v>312</v>
      </c>
      <c r="F355" s="5">
        <v>201</v>
      </c>
      <c r="G355" s="5">
        <v>274</v>
      </c>
      <c r="H355" s="5">
        <v>188</v>
      </c>
      <c r="I355" s="5">
        <v>303</v>
      </c>
      <c r="J355" s="5">
        <v>202</v>
      </c>
      <c r="K355" s="5">
        <v>289</v>
      </c>
      <c r="L355" s="5">
        <v>190</v>
      </c>
      <c r="M355" s="5">
        <v>301</v>
      </c>
      <c r="N355" s="5">
        <v>250</v>
      </c>
      <c r="O355" s="5">
        <v>415</v>
      </c>
      <c r="P355" s="5">
        <v>185</v>
      </c>
      <c r="Q355" s="5">
        <v>295</v>
      </c>
      <c r="R355" s="5">
        <v>244</v>
      </c>
      <c r="S355" s="5">
        <v>389</v>
      </c>
      <c r="BL355" s="198">
        <v>16</v>
      </c>
      <c r="BM355" s="4">
        <f t="shared" si="559"/>
        <v>-12.900024155702035</v>
      </c>
      <c r="BN355" s="4">
        <f t="shared" si="560"/>
        <v>-2.1526333030238454</v>
      </c>
      <c r="BO355" s="4">
        <f t="shared" si="561"/>
        <v>-11.21999457192574</v>
      </c>
      <c r="BP355" s="4">
        <f t="shared" si="562"/>
        <v>-1.8722859495265582</v>
      </c>
      <c r="BQ355" s="4">
        <f t="shared" si="563"/>
        <v>-10.70775899154884</v>
      </c>
      <c r="BR355" s="4">
        <f t="shared" si="564"/>
        <v>-1.7868089491733714</v>
      </c>
      <c r="BS355" s="4">
        <f t="shared" si="565"/>
        <v>-9.4070809788326084</v>
      </c>
      <c r="BT355" s="4">
        <f t="shared" si="566"/>
        <v>-1.5697641767846129</v>
      </c>
      <c r="BU355" s="4">
        <f t="shared" si="567"/>
        <v>-10.834529576977216</v>
      </c>
      <c r="BV355" s="4">
        <f t="shared" si="568"/>
        <v>-1.8079632184013348</v>
      </c>
      <c r="BW355" s="4">
        <f t="shared" si="569"/>
        <v>-12.035976483763337</v>
      </c>
      <c r="BX355" s="4">
        <f t="shared" si="570"/>
        <v>-2.0084492478960634</v>
      </c>
      <c r="BY355" s="4">
        <f t="shared" si="571"/>
        <v>-13.867829642038537</v>
      </c>
      <c r="BZ355" s="4">
        <f t="shared" si="572"/>
        <v>-2.3141314750886068</v>
      </c>
      <c r="CA355" s="4">
        <f t="shared" si="573"/>
        <v>-10.947979546468774</v>
      </c>
      <c r="CB355" s="4">
        <f t="shared" si="574"/>
        <v>-1.8268946699712623</v>
      </c>
      <c r="CC355" s="4">
        <f t="shared" si="575"/>
        <v>-16.294858151263579</v>
      </c>
      <c r="CD355" s="4">
        <f t="shared" si="576"/>
        <v>-2.719130902476254</v>
      </c>
    </row>
    <row r="356" spans="1:82">
      <c r="A356">
        <v>25</v>
      </c>
      <c r="B356" s="5">
        <v>194</v>
      </c>
      <c r="C356" s="5">
        <v>317</v>
      </c>
      <c r="D356" s="5">
        <v>181</v>
      </c>
      <c r="E356" s="5">
        <v>313</v>
      </c>
      <c r="F356" s="5">
        <v>193</v>
      </c>
      <c r="G356" s="5">
        <v>277</v>
      </c>
      <c r="H356" s="5">
        <v>180</v>
      </c>
      <c r="I356" s="5">
        <v>304</v>
      </c>
      <c r="J356" s="5">
        <v>195</v>
      </c>
      <c r="K356" s="5">
        <v>290</v>
      </c>
      <c r="L356" s="5">
        <v>184</v>
      </c>
      <c r="M356" s="5">
        <v>305</v>
      </c>
      <c r="N356" s="5">
        <v>236</v>
      </c>
      <c r="O356" s="5">
        <v>414</v>
      </c>
      <c r="P356" s="5">
        <v>177</v>
      </c>
      <c r="Q356" s="5">
        <v>297</v>
      </c>
      <c r="R356" s="5">
        <v>234</v>
      </c>
      <c r="S356" s="5">
        <v>388</v>
      </c>
      <c r="BL356" s="198">
        <v>17</v>
      </c>
      <c r="BM356" s="4">
        <f t="shared" si="559"/>
        <v>11.314502277837772</v>
      </c>
      <c r="BN356" s="4">
        <f t="shared" si="560"/>
        <v>-8.8064306090685029</v>
      </c>
      <c r="BO356" s="4">
        <f t="shared" si="561"/>
        <v>11.378070889854552</v>
      </c>
      <c r="BP356" s="4">
        <f t="shared" si="562"/>
        <v>-8.855908045803579</v>
      </c>
      <c r="BQ356" s="4">
        <f t="shared" si="563"/>
        <v>8.3064079144211149</v>
      </c>
      <c r="BR356" s="4">
        <f t="shared" si="564"/>
        <v>-6.4651367875234609</v>
      </c>
      <c r="BS356" s="4">
        <f t="shared" si="565"/>
        <v>11.080039892706814</v>
      </c>
      <c r="BT356" s="4">
        <f t="shared" si="566"/>
        <v>-8.6239412096773478</v>
      </c>
      <c r="BU356" s="4">
        <f t="shared" si="567"/>
        <v>9.8051107060349523</v>
      </c>
      <c r="BV356" s="4">
        <f t="shared" si="568"/>
        <v>-7.6316239925166913</v>
      </c>
      <c r="BW356" s="4">
        <f t="shared" si="569"/>
        <v>9.5832821413055083</v>
      </c>
      <c r="BX356" s="4">
        <f t="shared" si="570"/>
        <v>-7.4589678902482293</v>
      </c>
      <c r="BY356" s="4">
        <f t="shared" si="571"/>
        <v>10.034815354500909</v>
      </c>
      <c r="BZ356" s="4">
        <f t="shared" si="572"/>
        <v>-7.8104102968208773</v>
      </c>
      <c r="CA356" s="4">
        <f t="shared" si="573"/>
        <v>7.5629948897940968</v>
      </c>
      <c r="CB356" s="4">
        <f t="shared" si="574"/>
        <v>-5.8865152048419924</v>
      </c>
      <c r="CC356" s="4">
        <f t="shared" si="575"/>
        <v>12.992863966622735</v>
      </c>
      <c r="CD356" s="4">
        <f t="shared" si="576"/>
        <v>-10.112751946610219</v>
      </c>
    </row>
    <row r="357" spans="1:82">
      <c r="A357">
        <v>26</v>
      </c>
      <c r="B357" s="5">
        <v>184</v>
      </c>
      <c r="C357" s="5">
        <v>317</v>
      </c>
      <c r="D357" s="5">
        <v>172</v>
      </c>
      <c r="E357" s="5">
        <v>316</v>
      </c>
      <c r="F357" s="5">
        <v>184</v>
      </c>
      <c r="G357" s="5">
        <v>280</v>
      </c>
      <c r="H357" s="5">
        <v>172</v>
      </c>
      <c r="I357" s="5">
        <v>304</v>
      </c>
      <c r="J357" s="5">
        <v>187</v>
      </c>
      <c r="K357" s="5">
        <v>290</v>
      </c>
      <c r="L357" s="5">
        <v>176</v>
      </c>
      <c r="M357" s="5">
        <v>307</v>
      </c>
      <c r="N357" s="5">
        <v>223</v>
      </c>
      <c r="O357" s="5">
        <v>409</v>
      </c>
      <c r="P357" s="5">
        <v>168</v>
      </c>
      <c r="Q357" s="5">
        <v>297</v>
      </c>
      <c r="R357" s="5">
        <v>225</v>
      </c>
      <c r="S357" s="5">
        <v>386</v>
      </c>
      <c r="BL357" s="198">
        <v>18</v>
      </c>
      <c r="BM357" s="4">
        <f t="shared" si="559"/>
        <v>-1.3844025900533889</v>
      </c>
      <c r="BN357" s="4">
        <f t="shared" si="560"/>
        <v>16.707254646250068</v>
      </c>
      <c r="BO357" s="4">
        <f t="shared" si="561"/>
        <v>-1.2698745444106792</v>
      </c>
      <c r="BP357" s="4">
        <f t="shared" si="562"/>
        <v>15.325106681172718</v>
      </c>
      <c r="BQ357" s="4">
        <f t="shared" si="563"/>
        <v>-1.1258068191452826</v>
      </c>
      <c r="BR357" s="4">
        <f t="shared" si="564"/>
        <v>13.586467798517818</v>
      </c>
      <c r="BS357" s="4">
        <f t="shared" si="565"/>
        <v>-1.3098810964455743</v>
      </c>
      <c r="BT357" s="4">
        <f t="shared" si="566"/>
        <v>15.807913963655244</v>
      </c>
      <c r="BU357" s="4">
        <f t="shared" si="567"/>
        <v>-1.1425437929995972</v>
      </c>
      <c r="BV357" s="4">
        <f t="shared" si="568"/>
        <v>13.788453034749482</v>
      </c>
      <c r="BW357" s="4">
        <f t="shared" si="569"/>
        <v>-1.1755525825248452</v>
      </c>
      <c r="BX357" s="4">
        <f t="shared" si="570"/>
        <v>14.186809882768324</v>
      </c>
      <c r="BY357" s="4">
        <f t="shared" si="571"/>
        <v>-1.4672136599658587</v>
      </c>
      <c r="BZ357" s="4">
        <f t="shared" si="572"/>
        <v>17.706635637369633</v>
      </c>
      <c r="CA357" s="4">
        <f t="shared" si="573"/>
        <v>-1.1179598670243787</v>
      </c>
      <c r="CB357" s="4">
        <f t="shared" si="574"/>
        <v>13.491769169504261</v>
      </c>
      <c r="CC357" s="4">
        <f t="shared" si="575"/>
        <v>-1.3643700071834832</v>
      </c>
      <c r="CD357" s="4">
        <f t="shared" si="576"/>
        <v>16.465497323897242</v>
      </c>
    </row>
    <row r="358" spans="1:82">
      <c r="A358">
        <v>27</v>
      </c>
      <c r="B358" s="5">
        <v>174</v>
      </c>
      <c r="C358" s="5">
        <v>319</v>
      </c>
      <c r="D358" s="5">
        <v>164</v>
      </c>
      <c r="E358" s="5">
        <v>318</v>
      </c>
      <c r="F358" s="5">
        <v>176</v>
      </c>
      <c r="G358" s="5">
        <v>281</v>
      </c>
      <c r="H358" s="5">
        <v>164</v>
      </c>
      <c r="I358" s="5">
        <v>303</v>
      </c>
      <c r="J358" s="5">
        <v>179</v>
      </c>
      <c r="K358" s="5">
        <v>290</v>
      </c>
      <c r="L358" s="5">
        <v>168</v>
      </c>
      <c r="M358" s="5">
        <v>308</v>
      </c>
      <c r="N358" s="5">
        <v>209</v>
      </c>
      <c r="O358" s="5">
        <v>405</v>
      </c>
      <c r="P358" s="5">
        <v>160</v>
      </c>
      <c r="Q358" s="5">
        <v>297</v>
      </c>
      <c r="R358" s="5">
        <v>216</v>
      </c>
      <c r="S358" s="5">
        <v>385</v>
      </c>
      <c r="BL358" s="198">
        <v>19</v>
      </c>
      <c r="BM358" s="4">
        <f t="shared" si="559"/>
        <v>-12.226372125140632</v>
      </c>
      <c r="BN358" s="4">
        <f t="shared" si="560"/>
        <v>-13.281380580990108</v>
      </c>
      <c r="BO358" s="4">
        <f t="shared" si="561"/>
        <v>-10.141467966121152</v>
      </c>
      <c r="BP358" s="4">
        <f t="shared" si="562"/>
        <v>-11.016570927937909</v>
      </c>
      <c r="BQ358" s="4">
        <f t="shared" si="563"/>
        <v>-10.387381662179438</v>
      </c>
      <c r="BR358" s="4">
        <f t="shared" si="564"/>
        <v>-11.283704412343488</v>
      </c>
      <c r="BS358" s="4">
        <f t="shared" si="565"/>
        <v>-10.146169323607818</v>
      </c>
      <c r="BT358" s="4">
        <f t="shared" si="566"/>
        <v>-11.021677963564555</v>
      </c>
      <c r="BU358" s="4">
        <f t="shared" si="567"/>
        <v>-10.386542104067942</v>
      </c>
      <c r="BV358" s="4">
        <f t="shared" si="568"/>
        <v>-11.282792409119267</v>
      </c>
      <c r="BW358" s="4">
        <f t="shared" si="569"/>
        <v>-10.350425291240185</v>
      </c>
      <c r="BX358" s="4">
        <f t="shared" si="570"/>
        <v>-11.243559091858176</v>
      </c>
      <c r="BY358" s="4">
        <f t="shared" si="571"/>
        <v>-15.38053708932965</v>
      </c>
      <c r="BZ358" s="4">
        <f t="shared" si="572"/>
        <v>-16.707717099774705</v>
      </c>
      <c r="CA358" s="4">
        <f t="shared" si="573"/>
        <v>-10.619761392612482</v>
      </c>
      <c r="CB358" s="4">
        <f t="shared" si="574"/>
        <v>-11.536136090980426</v>
      </c>
      <c r="CC358" s="4">
        <f t="shared" si="575"/>
        <v>-11.257139144024766</v>
      </c>
      <c r="CD358" s="4">
        <f t="shared" si="576"/>
        <v>-12.228512897748434</v>
      </c>
    </row>
    <row r="359" spans="1:82">
      <c r="A359">
        <v>28</v>
      </c>
      <c r="B359" s="5">
        <v>164</v>
      </c>
      <c r="C359" s="5">
        <v>319</v>
      </c>
      <c r="D359" s="5">
        <v>156</v>
      </c>
      <c r="E359" s="5">
        <v>319</v>
      </c>
      <c r="F359" s="5">
        <v>168</v>
      </c>
      <c r="G359" s="5">
        <v>279</v>
      </c>
      <c r="H359" s="5">
        <v>156</v>
      </c>
      <c r="I359" s="5">
        <v>301</v>
      </c>
      <c r="J359" s="5">
        <v>171</v>
      </c>
      <c r="K359" s="5">
        <v>288</v>
      </c>
      <c r="L359" s="5">
        <v>160</v>
      </c>
      <c r="M359" s="5">
        <v>308</v>
      </c>
      <c r="N359" s="5">
        <v>196</v>
      </c>
      <c r="O359" s="5">
        <v>396</v>
      </c>
      <c r="P359" s="5">
        <v>151</v>
      </c>
      <c r="Q359" s="5">
        <v>296</v>
      </c>
      <c r="R359" s="5">
        <v>207</v>
      </c>
      <c r="S359" s="5">
        <v>384</v>
      </c>
    </row>
    <row r="360" spans="1:82">
      <c r="A360">
        <v>29</v>
      </c>
      <c r="B360" s="5">
        <v>155</v>
      </c>
      <c r="C360" s="5">
        <v>318</v>
      </c>
      <c r="D360" s="5">
        <v>148</v>
      </c>
      <c r="E360" s="5">
        <v>320</v>
      </c>
      <c r="F360" s="5">
        <v>160</v>
      </c>
      <c r="G360" s="5">
        <v>280</v>
      </c>
      <c r="H360" s="5">
        <v>147</v>
      </c>
      <c r="I360" s="5">
        <v>299</v>
      </c>
      <c r="J360" s="5">
        <v>163</v>
      </c>
      <c r="K360" s="5">
        <v>287</v>
      </c>
      <c r="L360" s="5">
        <v>152</v>
      </c>
      <c r="M360" s="5">
        <v>308</v>
      </c>
      <c r="N360" s="5">
        <v>183</v>
      </c>
      <c r="O360" s="5">
        <v>383</v>
      </c>
      <c r="P360" s="5">
        <v>143</v>
      </c>
      <c r="Q360" s="5">
        <v>294</v>
      </c>
      <c r="R360" s="5">
        <v>197</v>
      </c>
      <c r="S360" s="5">
        <v>382</v>
      </c>
      <c r="BL360" s="153" t="s">
        <v>50</v>
      </c>
      <c r="BM360" s="4">
        <f>SUM(BM340:BM358)</f>
        <v>2.0243406758133222</v>
      </c>
      <c r="BN360" s="4">
        <f>SUM(BN340:BN358)</f>
        <v>-1.0891400134765767</v>
      </c>
      <c r="BO360" s="4">
        <f t="shared" ref="BO360:CD360" si="577">SUM(BO340:BO358)</f>
        <v>1.3777375844023059</v>
      </c>
      <c r="BP360" s="4">
        <f t="shared" si="577"/>
        <v>-0.76251193523451732</v>
      </c>
      <c r="BQ360" s="4">
        <f t="shared" si="577"/>
        <v>-2.897114766386812</v>
      </c>
      <c r="BR360" s="4">
        <f t="shared" si="577"/>
        <v>-4.1243549788719136E-2</v>
      </c>
      <c r="BS360" s="4">
        <f t="shared" si="577"/>
        <v>2.3733566434835645</v>
      </c>
      <c r="BT360" s="4">
        <f t="shared" si="577"/>
        <v>0.46698510669281568</v>
      </c>
      <c r="BU360" s="4">
        <f t="shared" si="577"/>
        <v>8.2147831869914256E-2</v>
      </c>
      <c r="BV360" s="4">
        <f t="shared" si="577"/>
        <v>-0.60548979116224544</v>
      </c>
      <c r="BW360" s="4">
        <f t="shared" si="577"/>
        <v>-2.2662416003586419</v>
      </c>
      <c r="BX360" s="4">
        <f t="shared" si="577"/>
        <v>-0.29347743585448605</v>
      </c>
      <c r="BY360" s="4">
        <f t="shared" si="577"/>
        <v>4.1716145123256894</v>
      </c>
      <c r="BZ360" s="4">
        <f t="shared" si="577"/>
        <v>1.1809012384206667</v>
      </c>
      <c r="CA360" s="4">
        <f t="shared" si="577"/>
        <v>-1.0090411666955852</v>
      </c>
      <c r="CB360" s="4">
        <f t="shared" si="577"/>
        <v>1.1190641533117311</v>
      </c>
      <c r="CC360" s="4">
        <f t="shared" si="577"/>
        <v>-0.15766437654329124</v>
      </c>
      <c r="CD360" s="4">
        <f t="shared" si="577"/>
        <v>-8.1137909182357859E-2</v>
      </c>
    </row>
    <row r="361" spans="1:82">
      <c r="A361">
        <v>30</v>
      </c>
      <c r="B361" s="5">
        <v>145</v>
      </c>
      <c r="C361" s="5">
        <v>317</v>
      </c>
      <c r="D361" s="5">
        <v>140</v>
      </c>
      <c r="E361" s="5">
        <v>319</v>
      </c>
      <c r="F361" s="5">
        <v>153</v>
      </c>
      <c r="G361" s="5">
        <v>279</v>
      </c>
      <c r="H361" s="5">
        <v>139</v>
      </c>
      <c r="I361" s="5">
        <v>297</v>
      </c>
      <c r="J361" s="5">
        <v>155</v>
      </c>
      <c r="K361" s="5">
        <v>284</v>
      </c>
      <c r="L361" s="5">
        <v>144</v>
      </c>
      <c r="M361" s="5">
        <v>307</v>
      </c>
      <c r="N361" s="5">
        <v>176</v>
      </c>
      <c r="O361" s="5">
        <v>371</v>
      </c>
      <c r="P361" s="5">
        <v>134</v>
      </c>
      <c r="Q361" s="5">
        <v>291</v>
      </c>
      <c r="R361" s="5">
        <v>188</v>
      </c>
      <c r="S361" s="5">
        <v>378</v>
      </c>
    </row>
    <row r="362" spans="1:82">
      <c r="A362">
        <v>31</v>
      </c>
      <c r="B362" s="5">
        <v>135</v>
      </c>
      <c r="C362" s="5">
        <v>316</v>
      </c>
      <c r="D362" s="5">
        <v>132</v>
      </c>
      <c r="E362" s="5">
        <v>319</v>
      </c>
      <c r="F362" s="5">
        <v>145</v>
      </c>
      <c r="G362" s="5">
        <v>278</v>
      </c>
      <c r="H362" s="5">
        <v>131</v>
      </c>
      <c r="I362" s="5">
        <v>295</v>
      </c>
      <c r="J362" s="5">
        <v>148</v>
      </c>
      <c r="K362" s="5">
        <v>281</v>
      </c>
      <c r="L362" s="5">
        <v>136</v>
      </c>
      <c r="M362" s="5">
        <v>306</v>
      </c>
      <c r="N362" s="5">
        <v>168</v>
      </c>
      <c r="O362" s="5">
        <v>358</v>
      </c>
      <c r="P362" s="5">
        <v>127</v>
      </c>
      <c r="Q362" s="5">
        <v>287</v>
      </c>
      <c r="R362" s="5">
        <v>179</v>
      </c>
      <c r="S362" s="5">
        <v>374</v>
      </c>
    </row>
    <row r="363" spans="1:82">
      <c r="A363">
        <v>32</v>
      </c>
      <c r="B363" s="5">
        <v>125</v>
      </c>
      <c r="C363" s="5">
        <v>314</v>
      </c>
      <c r="D363" s="5">
        <v>124</v>
      </c>
      <c r="E363" s="5">
        <v>318</v>
      </c>
      <c r="F363" s="5">
        <v>137</v>
      </c>
      <c r="G363" s="5">
        <v>276</v>
      </c>
      <c r="H363" s="5">
        <v>123</v>
      </c>
      <c r="I363" s="5">
        <v>292</v>
      </c>
      <c r="J363" s="5">
        <v>140</v>
      </c>
      <c r="K363" s="5">
        <v>278</v>
      </c>
      <c r="L363" s="5">
        <v>128</v>
      </c>
      <c r="M363" s="5">
        <v>303</v>
      </c>
      <c r="N363" s="5">
        <v>163</v>
      </c>
      <c r="O363" s="5">
        <v>346</v>
      </c>
      <c r="P363" s="5">
        <v>121</v>
      </c>
      <c r="Q363" s="5">
        <v>284</v>
      </c>
      <c r="R363" s="5">
        <v>170</v>
      </c>
      <c r="S363" s="5">
        <v>371</v>
      </c>
      <c r="BM363" s="221" t="s">
        <v>26</v>
      </c>
      <c r="BN363" s="221"/>
      <c r="BO363" s="221" t="s">
        <v>28</v>
      </c>
      <c r="BP363" s="221"/>
      <c r="BQ363" s="221" t="s">
        <v>28</v>
      </c>
      <c r="BR363" s="221"/>
      <c r="BS363" s="221" t="s">
        <v>31</v>
      </c>
      <c r="BT363" s="221"/>
      <c r="BU363" s="221" t="s">
        <v>31</v>
      </c>
      <c r="BV363" s="221"/>
      <c r="BW363" s="221" t="s">
        <v>31</v>
      </c>
      <c r="BX363" s="221"/>
      <c r="BY363" s="221" t="s">
        <v>31</v>
      </c>
      <c r="BZ363" s="221"/>
      <c r="CA363" s="221" t="s">
        <v>385</v>
      </c>
      <c r="CB363" s="221"/>
      <c r="CC363" s="221" t="s">
        <v>387</v>
      </c>
      <c r="CD363" s="221"/>
    </row>
    <row r="364" spans="1:82" ht="13" thickBot="1">
      <c r="A364">
        <v>33</v>
      </c>
      <c r="B364" s="5">
        <v>115</v>
      </c>
      <c r="C364" s="5">
        <v>311</v>
      </c>
      <c r="D364" s="5">
        <v>115</v>
      </c>
      <c r="E364" s="5">
        <v>315</v>
      </c>
      <c r="F364" s="5">
        <v>130</v>
      </c>
      <c r="G364" s="5">
        <v>275</v>
      </c>
      <c r="H364" s="5">
        <v>115</v>
      </c>
      <c r="I364" s="5">
        <v>288</v>
      </c>
      <c r="J364" s="5">
        <v>132</v>
      </c>
      <c r="K364" s="5">
        <v>274</v>
      </c>
      <c r="L364" s="5">
        <v>120</v>
      </c>
      <c r="M364" s="5">
        <v>298</v>
      </c>
      <c r="N364" s="5">
        <v>150</v>
      </c>
      <c r="O364" s="5">
        <v>350</v>
      </c>
      <c r="P364" s="5">
        <v>116</v>
      </c>
      <c r="Q364" s="5">
        <v>279</v>
      </c>
      <c r="R364" s="5">
        <v>160</v>
      </c>
      <c r="S364" s="5">
        <v>366</v>
      </c>
      <c r="BL364" s="199" t="s">
        <v>96</v>
      </c>
      <c r="BM364" s="220" t="s">
        <v>27</v>
      </c>
      <c r="BN364" s="220"/>
      <c r="BO364" s="220" t="s">
        <v>29</v>
      </c>
      <c r="BP364" s="220"/>
      <c r="BQ364" s="220" t="s">
        <v>30</v>
      </c>
      <c r="BR364" s="220"/>
      <c r="BS364" s="220" t="s">
        <v>32</v>
      </c>
      <c r="BT364" s="220"/>
      <c r="BU364" s="220" t="s">
        <v>382</v>
      </c>
      <c r="BV364" s="220"/>
      <c r="BW364" s="220" t="s">
        <v>383</v>
      </c>
      <c r="BX364" s="220"/>
      <c r="BY364" s="220" t="s">
        <v>384</v>
      </c>
      <c r="BZ364" s="220"/>
      <c r="CA364" s="220" t="s">
        <v>386</v>
      </c>
      <c r="CB364" s="220"/>
      <c r="CC364" s="220" t="s">
        <v>388</v>
      </c>
      <c r="CD364" s="220"/>
    </row>
    <row r="365" spans="1:82">
      <c r="A365">
        <v>34</v>
      </c>
      <c r="B365" s="5">
        <v>105</v>
      </c>
      <c r="C365" s="5">
        <v>306</v>
      </c>
      <c r="D365" s="5">
        <v>107</v>
      </c>
      <c r="E365" s="5">
        <v>312</v>
      </c>
      <c r="F365" s="5">
        <v>123</v>
      </c>
      <c r="G365" s="5">
        <v>273</v>
      </c>
      <c r="H365" s="5">
        <v>107</v>
      </c>
      <c r="I365" s="5">
        <v>285</v>
      </c>
      <c r="J365" s="5">
        <v>124</v>
      </c>
      <c r="K365" s="5">
        <v>269</v>
      </c>
      <c r="L365" s="5">
        <v>112</v>
      </c>
      <c r="M365" s="5">
        <v>293</v>
      </c>
      <c r="N365" s="5">
        <v>137</v>
      </c>
      <c r="O365" s="5">
        <v>351</v>
      </c>
      <c r="P365" s="5">
        <v>109</v>
      </c>
      <c r="Q365" s="5">
        <v>273</v>
      </c>
      <c r="R365" s="5">
        <v>151</v>
      </c>
      <c r="S365" s="5">
        <v>361</v>
      </c>
      <c r="BL365" s="8">
        <v>8</v>
      </c>
      <c r="BM365" s="197" t="s">
        <v>97</v>
      </c>
      <c r="BN365" s="197" t="s">
        <v>98</v>
      </c>
      <c r="BO365" s="197" t="s">
        <v>97</v>
      </c>
      <c r="BP365" s="197" t="s">
        <v>98</v>
      </c>
      <c r="BQ365" s="197" t="s">
        <v>97</v>
      </c>
      <c r="BR365" s="197" t="s">
        <v>98</v>
      </c>
      <c r="BS365" s="197" t="s">
        <v>97</v>
      </c>
      <c r="BT365" s="197" t="s">
        <v>98</v>
      </c>
      <c r="BU365" s="197" t="s">
        <v>97</v>
      </c>
      <c r="BV365" s="197" t="s">
        <v>98</v>
      </c>
      <c r="BW365" s="197" t="s">
        <v>97</v>
      </c>
      <c r="BX365" s="197" t="s">
        <v>98</v>
      </c>
      <c r="BY365" s="197" t="s">
        <v>97</v>
      </c>
      <c r="BZ365" s="197" t="s">
        <v>98</v>
      </c>
      <c r="CA365" s="197" t="s">
        <v>97</v>
      </c>
      <c r="CB365" s="197" t="s">
        <v>98</v>
      </c>
      <c r="CC365" s="197" t="s">
        <v>94</v>
      </c>
      <c r="CD365" s="197" t="s">
        <v>95</v>
      </c>
    </row>
    <row r="366" spans="1:82">
      <c r="A366">
        <v>35</v>
      </c>
      <c r="B366" s="5">
        <v>95</v>
      </c>
      <c r="C366" s="5">
        <v>301</v>
      </c>
      <c r="D366" s="5">
        <v>99</v>
      </c>
      <c r="E366" s="5">
        <v>307</v>
      </c>
      <c r="F366" s="5">
        <v>118</v>
      </c>
      <c r="G366" s="5">
        <v>268</v>
      </c>
      <c r="H366" s="5">
        <v>99</v>
      </c>
      <c r="I366" s="5">
        <v>280</v>
      </c>
      <c r="J366" s="5">
        <v>116</v>
      </c>
      <c r="K366" s="5">
        <v>262</v>
      </c>
      <c r="L366" s="5">
        <v>104</v>
      </c>
      <c r="M366" s="5">
        <v>287</v>
      </c>
      <c r="N366" s="5">
        <v>123</v>
      </c>
      <c r="O366" s="5">
        <v>353</v>
      </c>
      <c r="P366" s="5">
        <v>104</v>
      </c>
      <c r="Q366" s="5">
        <v>265</v>
      </c>
      <c r="R366" s="5">
        <v>142</v>
      </c>
      <c r="S366" s="5">
        <v>355</v>
      </c>
      <c r="BL366" s="198">
        <v>1</v>
      </c>
      <c r="BM366" s="4">
        <f>2/$BL$384*COS($BL$365*(AR9*(PI()/180)))*AS9</f>
        <v>15.243056963600422</v>
      </c>
      <c r="BN366" s="4">
        <f>2/$BL$384*SIN($BL$365*(AR9*(PI()/180)))*AS9</f>
        <v>0</v>
      </c>
      <c r="BO366" s="4">
        <f>2/$BL$384*COS($BL$365*(AT9*(PI()/180)))*AU9</f>
        <v>15.413619045427367</v>
      </c>
      <c r="BP366" s="4">
        <f>2/$BL$384*SIN($BL$365*(AT9*(PI()/180)))*AU9</f>
        <v>0</v>
      </c>
      <c r="BQ366" s="4">
        <f>2/$BL$384*COS($BL$365*(AV9*(PI()/180)))*AW9</f>
        <v>16.18822406374305</v>
      </c>
      <c r="BR366" s="4">
        <f>2/$BL$384*SIN($BL$365*(AV9*(PI()/180)))*AW9</f>
        <v>0</v>
      </c>
      <c r="BS366" s="4">
        <f>2/$BL$384*COS($BL$365*(AX9*(PI()/180)))*AY9</f>
        <v>14.568161619229366</v>
      </c>
      <c r="BT366" s="4">
        <f>2/$BL$384*SIN($BL$365*(AX9*(PI()/180)))*AY9</f>
        <v>0</v>
      </c>
      <c r="BU366" s="4">
        <f>2/$BL$384*COS($BL$365*(AZ9*(PI()/180)))*BA9</f>
        <v>17.349952605170419</v>
      </c>
      <c r="BV366" s="4">
        <f>2/$BL$384*SIN($BL$365*(AZ9*(PI()/180)))*BA9</f>
        <v>0</v>
      </c>
      <c r="BW366" s="4">
        <f>2/$BL$384*COS($BL$365*(BB9*(PI()/180)))*BC9</f>
        <v>19.421602331401786</v>
      </c>
      <c r="BX366" s="4">
        <f>2/$BL$384*SIN($BL$365*(BB9*(PI()/180)))*BC9</f>
        <v>0</v>
      </c>
      <c r="BY366" s="4">
        <f>2/$BL$384*COS($BL$365*(BD9*(PI()/180)))*BE9</f>
        <v>14.532863512868211</v>
      </c>
      <c r="BZ366" s="4">
        <f>2/$BL$384*SIN($BL$365*(BD9*(PI()/180)))*BE9</f>
        <v>0</v>
      </c>
      <c r="CA366" s="4">
        <f>2/$BL$384*COS($BL$365*(BF9*(PI()/180)))*BG9</f>
        <v>17.892761284139155</v>
      </c>
      <c r="CB366" s="4">
        <f>2/$BL$384*SIN($BL$365*(BF9*(PI()/180)))*BG9</f>
        <v>0</v>
      </c>
      <c r="CC366" s="4">
        <f>2/$BL$384*COS($BL$365*(BH9*(PI()/180)))*BI9</f>
        <v>16.334156487068526</v>
      </c>
      <c r="CD366" s="4">
        <f>2/$BL$384*SIN($BL$365*(BH9*(PI()/180)))*BI9</f>
        <v>0</v>
      </c>
    </row>
    <row r="367" spans="1:82">
      <c r="A367">
        <v>36</v>
      </c>
      <c r="B367" s="5">
        <v>86</v>
      </c>
      <c r="C367" s="5">
        <v>295</v>
      </c>
      <c r="D367" s="5">
        <v>91</v>
      </c>
      <c r="E367" s="5">
        <v>302</v>
      </c>
      <c r="F367" s="5">
        <v>110</v>
      </c>
      <c r="G367" s="5">
        <v>267</v>
      </c>
      <c r="H367" s="5">
        <v>91</v>
      </c>
      <c r="I367" s="5">
        <v>273</v>
      </c>
      <c r="J367" s="5">
        <v>109</v>
      </c>
      <c r="K367" s="5">
        <v>258</v>
      </c>
      <c r="L367" s="5">
        <v>96</v>
      </c>
      <c r="M367" s="5">
        <v>280</v>
      </c>
      <c r="N367" s="5">
        <v>109</v>
      </c>
      <c r="O367" s="5">
        <v>353</v>
      </c>
      <c r="P367" s="5">
        <v>98</v>
      </c>
      <c r="Q367" s="5">
        <v>256</v>
      </c>
      <c r="R367" s="5">
        <v>132</v>
      </c>
      <c r="S367" s="5">
        <v>347</v>
      </c>
      <c r="BL367" s="198">
        <v>2</v>
      </c>
      <c r="BM367" s="4">
        <f t="shared" ref="BM367:BM384" si="578">2/$BL$384*COS($BL$365*(AR10*(PI()/180)))*AS10</f>
        <v>-12.966394037278498</v>
      </c>
      <c r="BN367" s="4">
        <f t="shared" ref="BN367:BN384" si="579">2/$BL$384*SIN($BL$365*(AR10*(PI()/180)))*AS10</f>
        <v>7.0170615446660118</v>
      </c>
      <c r="BO367" s="4">
        <f t="shared" ref="BO367:BO384" si="580">2/$BL$384*COS($BL$365*(AT10*(PI()/180)))*AU10</f>
        <v>-13.031606846998917</v>
      </c>
      <c r="BP367" s="4">
        <f t="shared" ref="BP367:BP384" si="581">2/$BL$384*SIN($BL$365*(AT10*(PI()/180)))*AU10</f>
        <v>7.0523529524385333</v>
      </c>
      <c r="BQ367" s="4">
        <f t="shared" ref="BQ367:BQ384" si="582">2/$BL$384*COS($BL$365*(AV10*(PI()/180)))*AW10</f>
        <v>-13.546985536611283</v>
      </c>
      <c r="BR367" s="4">
        <f t="shared" ref="BR367:BR384" si="583">2/$BL$384*SIN($BL$365*(AV10*(PI()/180)))*AW10</f>
        <v>7.3312619516114701</v>
      </c>
      <c r="BS367" s="4">
        <f t="shared" ref="BS367:BS384" si="584">2/$BL$384*COS($BL$365*(AX10*(PI()/180)))*AY10</f>
        <v>-12.964460137791525</v>
      </c>
      <c r="BT367" s="4">
        <f t="shared" ref="BT367:BT384" si="585">2/$BL$384*SIN($BL$365*(AX10*(PI()/180)))*AY10</f>
        <v>7.0160149706006036</v>
      </c>
      <c r="BU367" s="4">
        <f t="shared" ref="BU367:BU384" si="586">2/$BL$384*COS($BL$365*(AZ10*(PI()/180)))*BA10</f>
        <v>-14.607937599826084</v>
      </c>
      <c r="BV367" s="4">
        <f t="shared" ref="BV367:BV384" si="587">2/$BL$384*SIN($BL$365*(AZ10*(PI()/180)))*BA10</f>
        <v>7.9054204957768626</v>
      </c>
      <c r="BW367" s="4">
        <f t="shared" ref="BW367:BW384" si="588">2/$BL$384*COS($BL$365*(BB10*(PI()/180)))*BC10</f>
        <v>-13.962159186216764</v>
      </c>
      <c r="BX367" s="4">
        <f t="shared" ref="BX367:BX384" si="589">2/$BL$384*SIN($BL$365*(BB10*(PI()/180)))*BC10</f>
        <v>7.5559426949723072</v>
      </c>
      <c r="BY367" s="4">
        <f t="shared" ref="BY367:BY384" si="590">2/$BL$384*COS($BL$365*(BD10*(PI()/180)))*BE10</f>
        <v>-12.12490198800441</v>
      </c>
      <c r="BZ367" s="4">
        <f t="shared" ref="BZ367:BZ384" si="591">2/$BL$384*SIN($BL$365*(BD10*(PI()/180)))*BE10</f>
        <v>6.5616688208195031</v>
      </c>
      <c r="CA367" s="4">
        <f t="shared" ref="CA367:CA384" si="592">2/$BL$384*COS($BL$365*(BF10*(PI()/180)))*BG10</f>
        <v>-15.049088172971723</v>
      </c>
      <c r="CB367" s="4">
        <f t="shared" ref="CB367:CB384" si="593">2/$BL$384*SIN($BL$365*(BF10*(PI()/180)))*BG10</f>
        <v>8.1441592471465807</v>
      </c>
      <c r="CC367" s="4">
        <f t="shared" ref="CC367:CC384" si="594">2/$BL$384*COS($BL$365*(BH10*(PI()/180)))*BI10</f>
        <v>-13.83415277032918</v>
      </c>
      <c r="CD367" s="4">
        <f t="shared" ref="CD367:CD384" si="595">2/$BL$384*SIN($BL$365*(BH10*(PI()/180)))*BI10</f>
        <v>7.4866690869196075</v>
      </c>
    </row>
    <row r="368" spans="1:82">
      <c r="A368">
        <v>37</v>
      </c>
      <c r="B368" s="5">
        <v>78</v>
      </c>
      <c r="C368" s="5">
        <v>288</v>
      </c>
      <c r="D368" s="5">
        <v>83</v>
      </c>
      <c r="E368" s="5">
        <v>296</v>
      </c>
      <c r="F368" s="5">
        <v>101</v>
      </c>
      <c r="G368" s="5">
        <v>261</v>
      </c>
      <c r="H368" s="5">
        <v>83</v>
      </c>
      <c r="I368" s="5">
        <v>267</v>
      </c>
      <c r="J368" s="5">
        <v>101</v>
      </c>
      <c r="K368" s="5">
        <v>255</v>
      </c>
      <c r="L368" s="5">
        <v>90</v>
      </c>
      <c r="M368" s="5">
        <v>273</v>
      </c>
      <c r="N368" s="5">
        <v>96</v>
      </c>
      <c r="O368" s="5">
        <v>350</v>
      </c>
      <c r="P368" s="5">
        <v>94</v>
      </c>
      <c r="Q368" s="5">
        <v>248</v>
      </c>
      <c r="R368" s="5">
        <v>123</v>
      </c>
      <c r="S368" s="5">
        <v>339</v>
      </c>
      <c r="BL368" s="198">
        <v>3</v>
      </c>
      <c r="BM368" s="4">
        <f t="shared" si="578"/>
        <v>7.4083001827091337</v>
      </c>
      <c r="BN368" s="4">
        <f t="shared" si="579"/>
        <v>-11.339247571763714</v>
      </c>
      <c r="BO368" s="4">
        <f t="shared" si="580"/>
        <v>7.2113110160540508</v>
      </c>
      <c r="BP368" s="4">
        <f t="shared" si="581"/>
        <v>-11.037733206178091</v>
      </c>
      <c r="BQ368" s="4">
        <f t="shared" si="582"/>
        <v>7.3529627300687492</v>
      </c>
      <c r="BR368" s="4">
        <f t="shared" si="583"/>
        <v>-11.254547295046443</v>
      </c>
      <c r="BS368" s="4">
        <f t="shared" si="584"/>
        <v>8.0624759332950386</v>
      </c>
      <c r="BT368" s="4">
        <f t="shared" si="585"/>
        <v>-12.340538098388311</v>
      </c>
      <c r="BU368" s="4">
        <f t="shared" si="586"/>
        <v>8.2783194660176207</v>
      </c>
      <c r="BV368" s="4">
        <f t="shared" si="587"/>
        <v>-12.670911219609541</v>
      </c>
      <c r="BW368" s="4">
        <f t="shared" si="588"/>
        <v>6.8818799055932516</v>
      </c>
      <c r="BX368" s="4">
        <f t="shared" si="589"/>
        <v>-10.533501354440407</v>
      </c>
      <c r="BY368" s="4">
        <f t="shared" si="590"/>
        <v>6.7049744057737257</v>
      </c>
      <c r="BZ368" s="4">
        <f t="shared" si="591"/>
        <v>-10.262727329389138</v>
      </c>
      <c r="CA368" s="4">
        <f t="shared" si="592"/>
        <v>8.219467063059831</v>
      </c>
      <c r="CB368" s="4">
        <f t="shared" si="593"/>
        <v>-12.580830910918873</v>
      </c>
      <c r="CC368" s="4">
        <f t="shared" si="594"/>
        <v>8.3036180489861309</v>
      </c>
      <c r="CD368" s="4">
        <f t="shared" si="595"/>
        <v>-12.709633583501368</v>
      </c>
    </row>
    <row r="369" spans="1:82">
      <c r="A369">
        <v>38</v>
      </c>
      <c r="B369" s="5">
        <v>70</v>
      </c>
      <c r="C369" s="5">
        <v>278</v>
      </c>
      <c r="D369" s="5">
        <v>77</v>
      </c>
      <c r="E369" s="5">
        <v>289</v>
      </c>
      <c r="F369" s="5">
        <v>93</v>
      </c>
      <c r="G369" s="5">
        <v>256</v>
      </c>
      <c r="H369" s="5">
        <v>76</v>
      </c>
      <c r="I369" s="5">
        <v>261</v>
      </c>
      <c r="J369" s="5">
        <v>94</v>
      </c>
      <c r="K369" s="5">
        <v>252</v>
      </c>
      <c r="L369" s="5">
        <v>84</v>
      </c>
      <c r="M369" s="5">
        <v>265</v>
      </c>
      <c r="N369" s="5">
        <v>82</v>
      </c>
      <c r="O369" s="5">
        <v>345</v>
      </c>
      <c r="P369" s="5">
        <v>92</v>
      </c>
      <c r="Q369" s="5">
        <v>239</v>
      </c>
      <c r="R369" s="5">
        <v>115</v>
      </c>
      <c r="S369" s="5">
        <v>330</v>
      </c>
      <c r="BL369" s="198">
        <v>4</v>
      </c>
      <c r="BM369" s="4">
        <f t="shared" si="578"/>
        <v>-0.99393569039769847</v>
      </c>
      <c r="BN369" s="4">
        <f t="shared" si="579"/>
        <v>11.995019946340701</v>
      </c>
      <c r="BO369" s="4">
        <f t="shared" si="580"/>
        <v>-0.81407603778235038</v>
      </c>
      <c r="BP369" s="4">
        <f t="shared" si="581"/>
        <v>9.8244367370791732</v>
      </c>
      <c r="BQ369" s="4">
        <f t="shared" si="582"/>
        <v>-1.0648204617291088</v>
      </c>
      <c r="BR369" s="4">
        <f t="shared" si="583"/>
        <v>12.85047191795856</v>
      </c>
      <c r="BS369" s="4">
        <f t="shared" si="584"/>
        <v>-1.1511350123427126</v>
      </c>
      <c r="BT369" s="4">
        <f t="shared" si="585"/>
        <v>13.892133633371298</v>
      </c>
      <c r="BU369" s="4">
        <f t="shared" si="586"/>
        <v>-0.98063160161230623</v>
      </c>
      <c r="BV369" s="4">
        <f t="shared" si="587"/>
        <v>11.834463471821898</v>
      </c>
      <c r="BW369" s="4">
        <f t="shared" si="588"/>
        <v>-0.79237773495351382</v>
      </c>
      <c r="BX369" s="4">
        <f t="shared" si="589"/>
        <v>9.5625771643240238</v>
      </c>
      <c r="BY369" s="4">
        <f t="shared" si="590"/>
        <v>-0.84578251413354888</v>
      </c>
      <c r="BZ369" s="4">
        <f t="shared" si="591"/>
        <v>10.207077002375039</v>
      </c>
      <c r="CA369" s="4">
        <f t="shared" si="592"/>
        <v>-1.0206098883074968</v>
      </c>
      <c r="CB369" s="4">
        <f t="shared" si="593"/>
        <v>12.316929642382149</v>
      </c>
      <c r="CC369" s="4">
        <f t="shared" si="594"/>
        <v>-1.1083423903917533</v>
      </c>
      <c r="CD369" s="4">
        <f t="shared" si="595"/>
        <v>13.375703487219093</v>
      </c>
    </row>
    <row r="370" spans="1:82">
      <c r="A370">
        <v>39</v>
      </c>
      <c r="B370" s="5">
        <v>65</v>
      </c>
      <c r="C370" s="5">
        <v>268</v>
      </c>
      <c r="D370" s="5">
        <v>71</v>
      </c>
      <c r="E370" s="5">
        <v>281</v>
      </c>
      <c r="F370" s="5">
        <v>88</v>
      </c>
      <c r="G370" s="5">
        <v>249</v>
      </c>
      <c r="H370" s="5">
        <v>70</v>
      </c>
      <c r="I370" s="5">
        <v>254</v>
      </c>
      <c r="J370" s="5">
        <v>86</v>
      </c>
      <c r="K370" s="5">
        <v>246</v>
      </c>
      <c r="L370" s="5">
        <v>79</v>
      </c>
      <c r="M370" s="5">
        <v>257</v>
      </c>
      <c r="N370" s="5">
        <v>68</v>
      </c>
      <c r="O370" s="5">
        <v>337</v>
      </c>
      <c r="P370" s="5">
        <v>93</v>
      </c>
      <c r="Q370" s="5">
        <v>231</v>
      </c>
      <c r="R370" s="5">
        <v>108</v>
      </c>
      <c r="S370" s="5">
        <v>321</v>
      </c>
      <c r="BL370" s="198">
        <v>5</v>
      </c>
      <c r="BM370" s="4">
        <f t="shared" si="578"/>
        <v>-4.6692929430373207</v>
      </c>
      <c r="BN370" s="4">
        <f t="shared" si="579"/>
        <v>-10.644915697674058</v>
      </c>
      <c r="BO370" s="4">
        <f t="shared" si="580"/>
        <v>-4.7760687000602315</v>
      </c>
      <c r="BP370" s="4">
        <f t="shared" si="581"/>
        <v>-10.88833990470718</v>
      </c>
      <c r="BQ370" s="4">
        <f t="shared" si="582"/>
        <v>-6.2097833225546211</v>
      </c>
      <c r="BR370" s="4">
        <f t="shared" si="583"/>
        <v>-14.156880019272743</v>
      </c>
      <c r="BS370" s="4">
        <f t="shared" si="584"/>
        <v>-4.8242147742219883</v>
      </c>
      <c r="BT370" s="4">
        <f t="shared" si="585"/>
        <v>-10.998101897985007</v>
      </c>
      <c r="BU370" s="4">
        <f t="shared" si="586"/>
        <v>-4.1391770663038026</v>
      </c>
      <c r="BV370" s="4">
        <f t="shared" si="587"/>
        <v>-9.4363732295383702</v>
      </c>
      <c r="BW370" s="4">
        <f t="shared" si="588"/>
        <v>-5.1497639936928916</v>
      </c>
      <c r="BX370" s="4">
        <f t="shared" si="589"/>
        <v>-11.74027936232228</v>
      </c>
      <c r="BY370" s="4">
        <f t="shared" si="590"/>
        <v>-3.2423238714071143</v>
      </c>
      <c r="BZ370" s="4">
        <f t="shared" si="591"/>
        <v>-7.3917538900940727</v>
      </c>
      <c r="CA370" s="4">
        <f t="shared" si="592"/>
        <v>-4.3027064724333313</v>
      </c>
      <c r="CB370" s="4">
        <f t="shared" si="593"/>
        <v>-9.8091827241611664</v>
      </c>
      <c r="CC370" s="4">
        <f t="shared" si="594"/>
        <v>-4.9798688698831199</v>
      </c>
      <c r="CD370" s="4">
        <f t="shared" si="595"/>
        <v>-11.352957493151978</v>
      </c>
    </row>
    <row r="371" spans="1:82">
      <c r="A371">
        <v>40</v>
      </c>
      <c r="B371" s="5">
        <v>61</v>
      </c>
      <c r="C371" s="5">
        <v>258</v>
      </c>
      <c r="D371" s="5">
        <v>65</v>
      </c>
      <c r="E371" s="5">
        <v>272</v>
      </c>
      <c r="F371" s="5">
        <v>82</v>
      </c>
      <c r="G371" s="5">
        <v>241</v>
      </c>
      <c r="H371" s="5">
        <v>64</v>
      </c>
      <c r="I371" s="5">
        <v>246</v>
      </c>
      <c r="J371" s="5">
        <v>78</v>
      </c>
      <c r="K371" s="5">
        <v>240</v>
      </c>
      <c r="L371" s="5">
        <v>74</v>
      </c>
      <c r="M371" s="5">
        <v>249</v>
      </c>
      <c r="N371" s="5">
        <v>55</v>
      </c>
      <c r="O371" s="5">
        <v>328</v>
      </c>
      <c r="P371" s="5">
        <v>85</v>
      </c>
      <c r="Q371" s="5">
        <v>230</v>
      </c>
      <c r="R371" s="5">
        <v>101</v>
      </c>
      <c r="S371" s="5">
        <v>311</v>
      </c>
      <c r="BL371" s="198">
        <v>6</v>
      </c>
      <c r="BM371" s="4">
        <f t="shared" si="578"/>
        <v>10.407130503628419</v>
      </c>
      <c r="BN371" s="4">
        <f t="shared" si="579"/>
        <v>8.100194809208574</v>
      </c>
      <c r="BO371" s="4">
        <f t="shared" si="580"/>
        <v>10.885873051735606</v>
      </c>
      <c r="BP371" s="4">
        <f t="shared" si="581"/>
        <v>8.4728150912135973</v>
      </c>
      <c r="BQ371" s="4">
        <f t="shared" si="582"/>
        <v>12.987459147253176</v>
      </c>
      <c r="BR371" s="4">
        <f t="shared" si="583"/>
        <v>10.108545206837805</v>
      </c>
      <c r="BS371" s="4">
        <f t="shared" si="584"/>
        <v>10.65181716451546</v>
      </c>
      <c r="BT371" s="4">
        <f t="shared" si="585"/>
        <v>8.2906420818461903</v>
      </c>
      <c r="BU371" s="4">
        <f t="shared" si="586"/>
        <v>10.174091953023087</v>
      </c>
      <c r="BV371" s="4">
        <f t="shared" si="587"/>
        <v>7.9188136247119747</v>
      </c>
      <c r="BW371" s="4">
        <f t="shared" si="588"/>
        <v>11.821593952178567</v>
      </c>
      <c r="BX371" s="4">
        <f t="shared" si="589"/>
        <v>9.2011159017005486</v>
      </c>
      <c r="BY371" s="4">
        <f t="shared" si="590"/>
        <v>7.1517701086356471</v>
      </c>
      <c r="BZ371" s="4">
        <f t="shared" si="591"/>
        <v>5.5664461102343337</v>
      </c>
      <c r="CA371" s="4">
        <f t="shared" si="592"/>
        <v>11.454369951640073</v>
      </c>
      <c r="CB371" s="4">
        <f t="shared" si="593"/>
        <v>8.9152939893163783</v>
      </c>
      <c r="CC371" s="4">
        <f t="shared" si="594"/>
        <v>11.187563435420468</v>
      </c>
      <c r="CD371" s="4">
        <f t="shared" si="595"/>
        <v>8.707630142207714</v>
      </c>
    </row>
    <row r="372" spans="1:82">
      <c r="A372">
        <v>41</v>
      </c>
      <c r="B372" s="5">
        <v>56</v>
      </c>
      <c r="C372" s="5">
        <v>249</v>
      </c>
      <c r="D372" s="5">
        <v>61</v>
      </c>
      <c r="E372" s="5">
        <v>264</v>
      </c>
      <c r="F372" s="5">
        <v>80</v>
      </c>
      <c r="G372" s="5">
        <v>233</v>
      </c>
      <c r="H372" s="5">
        <v>58</v>
      </c>
      <c r="I372" s="5">
        <v>238</v>
      </c>
      <c r="J372" s="5">
        <v>70</v>
      </c>
      <c r="K372" s="5">
        <v>232</v>
      </c>
      <c r="L372" s="5">
        <v>67</v>
      </c>
      <c r="M372" s="5">
        <v>241</v>
      </c>
      <c r="N372" s="5">
        <v>43</v>
      </c>
      <c r="O372" s="5">
        <v>314</v>
      </c>
      <c r="P372" s="5">
        <v>77</v>
      </c>
      <c r="Q372" s="5">
        <v>228</v>
      </c>
      <c r="R372" s="5">
        <v>96</v>
      </c>
      <c r="S372" s="5">
        <v>302</v>
      </c>
      <c r="BL372" s="198">
        <v>7</v>
      </c>
      <c r="BM372" s="4">
        <f t="shared" si="578"/>
        <v>-14.612190282632728</v>
      </c>
      <c r="BN372" s="4">
        <f t="shared" si="579"/>
        <v>-2.4383432971015955</v>
      </c>
      <c r="BO372" s="4">
        <f t="shared" si="580"/>
        <v>-14.565347183647656</v>
      </c>
      <c r="BP372" s="4">
        <f t="shared" si="581"/>
        <v>-2.4305265663982274</v>
      </c>
      <c r="BQ372" s="4">
        <f t="shared" si="582"/>
        <v>-15.410704263837774</v>
      </c>
      <c r="BR372" s="4">
        <f t="shared" si="583"/>
        <v>-2.571591713393258</v>
      </c>
      <c r="BS372" s="4">
        <f t="shared" si="584"/>
        <v>-14.339418366805104</v>
      </c>
      <c r="BT372" s="4">
        <f t="shared" si="585"/>
        <v>-2.392825714882155</v>
      </c>
      <c r="BU372" s="4">
        <f t="shared" si="586"/>
        <v>-14.710230388468744</v>
      </c>
      <c r="BV372" s="4">
        <f t="shared" si="587"/>
        <v>-2.4547032972308376</v>
      </c>
      <c r="BW372" s="4">
        <f t="shared" si="588"/>
        <v>-15.762325796762045</v>
      </c>
      <c r="BX372" s="4">
        <f t="shared" si="589"/>
        <v>-2.6302669695553349</v>
      </c>
      <c r="BY372" s="4">
        <f t="shared" si="590"/>
        <v>-11.260928308631279</v>
      </c>
      <c r="BZ372" s="4">
        <f t="shared" si="591"/>
        <v>-1.8791165820724229</v>
      </c>
      <c r="CA372" s="4">
        <f t="shared" si="592"/>
        <v>-16.189911015863778</v>
      </c>
      <c r="CB372" s="4">
        <f t="shared" si="593"/>
        <v>-2.7016183229643862</v>
      </c>
      <c r="CC372" s="4">
        <f t="shared" si="594"/>
        <v>-15.540733473805087</v>
      </c>
      <c r="CD372" s="4">
        <f t="shared" si="595"/>
        <v>-2.5932897508824118</v>
      </c>
    </row>
    <row r="373" spans="1:82">
      <c r="A373">
        <v>42</v>
      </c>
      <c r="B373" s="5">
        <v>55</v>
      </c>
      <c r="C373" s="5">
        <v>240</v>
      </c>
      <c r="D373" s="5">
        <v>59</v>
      </c>
      <c r="E373" s="5">
        <v>256</v>
      </c>
      <c r="F373" s="5">
        <v>77</v>
      </c>
      <c r="G373" s="5">
        <v>225</v>
      </c>
      <c r="H373" s="5">
        <v>53</v>
      </c>
      <c r="I373" s="5">
        <v>229</v>
      </c>
      <c r="J373" s="5">
        <v>64</v>
      </c>
      <c r="K373" s="5">
        <v>224</v>
      </c>
      <c r="L373" s="5">
        <v>59</v>
      </c>
      <c r="M373" s="5">
        <v>233</v>
      </c>
      <c r="N373" s="5">
        <v>36</v>
      </c>
      <c r="O373" s="5">
        <v>300</v>
      </c>
      <c r="P373" s="5">
        <v>69</v>
      </c>
      <c r="Q373" s="5">
        <v>225</v>
      </c>
      <c r="R373" s="5">
        <v>90</v>
      </c>
      <c r="S373" s="5">
        <v>293</v>
      </c>
      <c r="BL373" s="198">
        <v>8</v>
      </c>
      <c r="BM373" s="4">
        <f t="shared" si="578"/>
        <v>14.597650253675898</v>
      </c>
      <c r="BN373" s="4">
        <f t="shared" si="579"/>
        <v>-5.0113796619762967</v>
      </c>
      <c r="BO373" s="4">
        <f t="shared" si="580"/>
        <v>13.659971784475779</v>
      </c>
      <c r="BP373" s="4">
        <f t="shared" si="581"/>
        <v>-4.6894742369001445</v>
      </c>
      <c r="BQ373" s="4">
        <f t="shared" si="582"/>
        <v>12.606784246357554</v>
      </c>
      <c r="BR373" s="4">
        <f t="shared" si="583"/>
        <v>-4.3279144983769191</v>
      </c>
      <c r="BS373" s="4">
        <f t="shared" si="584"/>
        <v>14.072633783600716</v>
      </c>
      <c r="BT373" s="4">
        <f t="shared" si="585"/>
        <v>-4.8311412801398221</v>
      </c>
      <c r="BU373" s="4">
        <f t="shared" si="586"/>
        <v>15.700969114697019</v>
      </c>
      <c r="BV373" s="4">
        <f t="shared" si="587"/>
        <v>-5.390149505390224</v>
      </c>
      <c r="BW373" s="4">
        <f t="shared" si="588"/>
        <v>14.495081838386277</v>
      </c>
      <c r="BX373" s="4">
        <f t="shared" si="589"/>
        <v>-4.9761678805312588</v>
      </c>
      <c r="BY373" s="4">
        <f t="shared" si="590"/>
        <v>12.294001387916186</v>
      </c>
      <c r="BZ373" s="4">
        <f t="shared" si="591"/>
        <v>-4.2205360074438882</v>
      </c>
      <c r="CA373" s="4">
        <f t="shared" si="592"/>
        <v>16.202304633409053</v>
      </c>
      <c r="CB373" s="4">
        <f t="shared" si="593"/>
        <v>-5.5622582063551054</v>
      </c>
      <c r="CC373" s="4">
        <f t="shared" si="594"/>
        <v>15.098611863311495</v>
      </c>
      <c r="CD373" s="4">
        <f t="shared" si="595"/>
        <v>-5.183359999793101</v>
      </c>
    </row>
    <row r="374" spans="1:82">
      <c r="A374">
        <v>43</v>
      </c>
      <c r="B374" s="5">
        <v>57</v>
      </c>
      <c r="C374" s="5">
        <v>230</v>
      </c>
      <c r="D374" s="5">
        <v>58</v>
      </c>
      <c r="E374" s="5">
        <v>248</v>
      </c>
      <c r="F374" s="5">
        <v>72</v>
      </c>
      <c r="G374" s="5">
        <v>218</v>
      </c>
      <c r="H374" s="5">
        <v>49</v>
      </c>
      <c r="I374" s="5">
        <v>221</v>
      </c>
      <c r="J374" s="5">
        <v>60</v>
      </c>
      <c r="K374" s="5">
        <v>216</v>
      </c>
      <c r="L374" s="5">
        <v>53</v>
      </c>
      <c r="M374" s="5">
        <v>225</v>
      </c>
      <c r="N374" s="5">
        <v>33</v>
      </c>
      <c r="O374" s="5">
        <v>287</v>
      </c>
      <c r="P374" s="5">
        <v>60</v>
      </c>
      <c r="Q374" s="5">
        <v>218</v>
      </c>
      <c r="R374" s="5">
        <v>86</v>
      </c>
      <c r="S374" s="5">
        <v>284</v>
      </c>
      <c r="BL374" s="198">
        <v>9</v>
      </c>
      <c r="BM374" s="4">
        <f t="shared" si="578"/>
        <v>-10.286944587802752</v>
      </c>
      <c r="BN374" s="4">
        <f t="shared" si="579"/>
        <v>11.174600665494433</v>
      </c>
      <c r="BO374" s="4">
        <f t="shared" si="580"/>
        <v>-8.791059516670428</v>
      </c>
      <c r="BP374" s="4">
        <f t="shared" si="581"/>
        <v>9.5496363071563337</v>
      </c>
      <c r="BQ374" s="4">
        <f t="shared" si="582"/>
        <v>-10.753314293313531</v>
      </c>
      <c r="BR374" s="4">
        <f t="shared" si="583"/>
        <v>11.681213214739275</v>
      </c>
      <c r="BS374" s="4">
        <f t="shared" si="584"/>
        <v>-10.382996892494635</v>
      </c>
      <c r="BT374" s="4">
        <f t="shared" si="585"/>
        <v>11.278941282746795</v>
      </c>
      <c r="BU374" s="4">
        <f t="shared" si="586"/>
        <v>-11.362105781693103</v>
      </c>
      <c r="BV374" s="4">
        <f t="shared" si="587"/>
        <v>12.342537061983483</v>
      </c>
      <c r="BW374" s="4">
        <f t="shared" si="588"/>
        <v>-9.0823862706129734</v>
      </c>
      <c r="BX374" s="4">
        <f t="shared" si="589"/>
        <v>9.8661015229156099</v>
      </c>
      <c r="BY374" s="4">
        <f t="shared" si="590"/>
        <v>-9.4175490961520154</v>
      </c>
      <c r="BZ374" s="4">
        <f t="shared" si="591"/>
        <v>10.230185406264063</v>
      </c>
      <c r="CA374" s="4">
        <f t="shared" si="592"/>
        <v>-10.7893192543283</v>
      </c>
      <c r="CB374" s="4">
        <f t="shared" si="593"/>
        <v>11.720325028541966</v>
      </c>
      <c r="CC374" s="4">
        <f t="shared" si="594"/>
        <v>-9.7572644726612054</v>
      </c>
      <c r="CD374" s="4">
        <f t="shared" si="595"/>
        <v>10.599214678271558</v>
      </c>
    </row>
    <row r="375" spans="1:82">
      <c r="A375">
        <v>44</v>
      </c>
      <c r="B375" s="5">
        <v>59</v>
      </c>
      <c r="C375" s="5">
        <v>221</v>
      </c>
      <c r="D375" s="5">
        <v>58</v>
      </c>
      <c r="E375" s="5">
        <v>240</v>
      </c>
      <c r="F375" s="5">
        <v>64</v>
      </c>
      <c r="G375" s="5">
        <v>213</v>
      </c>
      <c r="H375" s="5">
        <v>45</v>
      </c>
      <c r="I375" s="5">
        <v>213</v>
      </c>
      <c r="J375" s="5">
        <v>56</v>
      </c>
      <c r="K375" s="5">
        <v>209</v>
      </c>
      <c r="L375" s="5">
        <v>47</v>
      </c>
      <c r="M375" s="5">
        <v>217</v>
      </c>
      <c r="N375" s="5">
        <v>30</v>
      </c>
      <c r="O375" s="5">
        <v>273</v>
      </c>
      <c r="P375" s="5">
        <v>54</v>
      </c>
      <c r="Q375" s="5">
        <v>210</v>
      </c>
      <c r="R375" s="5">
        <v>81</v>
      </c>
      <c r="S375" s="5">
        <v>274</v>
      </c>
      <c r="BL375" s="198">
        <v>10</v>
      </c>
      <c r="BM375" s="4">
        <f t="shared" si="578"/>
        <v>3.3876932120525476</v>
      </c>
      <c r="BN375" s="4">
        <f t="shared" si="579"/>
        <v>-13.377697960622719</v>
      </c>
      <c r="BO375" s="4">
        <f t="shared" si="580"/>
        <v>3.5598896960351039</v>
      </c>
      <c r="BP375" s="4">
        <f t="shared" si="581"/>
        <v>-14.057686498074768</v>
      </c>
      <c r="BQ375" s="4">
        <f t="shared" si="582"/>
        <v>4.1244852066726541</v>
      </c>
      <c r="BR375" s="4">
        <f t="shared" si="583"/>
        <v>-16.287223749075267</v>
      </c>
      <c r="BS375" s="4">
        <f t="shared" si="584"/>
        <v>3.9167611156344591</v>
      </c>
      <c r="BT375" s="4">
        <f t="shared" si="585"/>
        <v>-15.466939864109724</v>
      </c>
      <c r="BU375" s="4">
        <f t="shared" si="586"/>
        <v>3.940834637542991</v>
      </c>
      <c r="BV375" s="4">
        <f t="shared" si="587"/>
        <v>-15.562004052270272</v>
      </c>
      <c r="BW375" s="4">
        <f t="shared" si="588"/>
        <v>3.7586198221505662</v>
      </c>
      <c r="BX375" s="4">
        <f t="shared" si="589"/>
        <v>-14.842454018755408</v>
      </c>
      <c r="BY375" s="4">
        <f t="shared" si="590"/>
        <v>3.3161056208457889</v>
      </c>
      <c r="BZ375" s="4">
        <f t="shared" si="591"/>
        <v>-13.095004955988951</v>
      </c>
      <c r="CA375" s="4">
        <f t="shared" si="592"/>
        <v>3.2429336085447433</v>
      </c>
      <c r="CB375" s="4">
        <f t="shared" si="593"/>
        <v>-12.806055213948623</v>
      </c>
      <c r="CC375" s="4">
        <f t="shared" si="594"/>
        <v>3.926796360140385</v>
      </c>
      <c r="CD375" s="4">
        <f t="shared" si="595"/>
        <v>-15.506568148478467</v>
      </c>
    </row>
    <row r="376" spans="1:82">
      <c r="A376">
        <v>45</v>
      </c>
      <c r="B376" s="5">
        <v>56</v>
      </c>
      <c r="C376" s="5">
        <v>211</v>
      </c>
      <c r="D376" s="5">
        <v>59</v>
      </c>
      <c r="E376" s="5">
        <v>232</v>
      </c>
      <c r="F376" s="5">
        <v>56</v>
      </c>
      <c r="G376" s="5">
        <v>206</v>
      </c>
      <c r="H376" s="5">
        <v>42</v>
      </c>
      <c r="I376" s="5">
        <v>205</v>
      </c>
      <c r="J376" s="5">
        <v>53</v>
      </c>
      <c r="K376" s="5">
        <v>201</v>
      </c>
      <c r="L376" s="5">
        <v>42</v>
      </c>
      <c r="M376" s="5">
        <v>209</v>
      </c>
      <c r="N376" s="5">
        <v>31</v>
      </c>
      <c r="O376" s="5">
        <v>260</v>
      </c>
      <c r="P376" s="5">
        <v>48</v>
      </c>
      <c r="Q376" s="5">
        <v>201</v>
      </c>
      <c r="R376" s="5">
        <v>78</v>
      </c>
      <c r="S376" s="5">
        <v>265</v>
      </c>
      <c r="BL376" s="198">
        <v>11</v>
      </c>
      <c r="BM376" s="4">
        <f t="shared" si="578"/>
        <v>2.8790054343160092</v>
      </c>
      <c r="BN376" s="4">
        <f t="shared" si="579"/>
        <v>11.368935354070153</v>
      </c>
      <c r="BO376" s="4">
        <f t="shared" si="580"/>
        <v>3.8164795469334325</v>
      </c>
      <c r="BP376" s="4">
        <f t="shared" si="581"/>
        <v>15.070936904822316</v>
      </c>
      <c r="BQ376" s="4">
        <f t="shared" si="582"/>
        <v>3.7933379012322548</v>
      </c>
      <c r="BR376" s="4">
        <f t="shared" si="583"/>
        <v>14.979552612584607</v>
      </c>
      <c r="BS376" s="4">
        <f t="shared" si="584"/>
        <v>3.7868402720051182</v>
      </c>
      <c r="BT376" s="4">
        <f t="shared" si="585"/>
        <v>14.953894055029441</v>
      </c>
      <c r="BU376" s="4">
        <f t="shared" si="586"/>
        <v>3.5394466145649335</v>
      </c>
      <c r="BV376" s="4">
        <f t="shared" si="587"/>
        <v>13.976958594984833</v>
      </c>
      <c r="BW376" s="4">
        <f t="shared" si="588"/>
        <v>4.3271229826880617</v>
      </c>
      <c r="BX376" s="4">
        <f t="shared" si="589"/>
        <v>17.087422230232587</v>
      </c>
      <c r="BY376" s="4">
        <f t="shared" si="590"/>
        <v>3.0423440550470593</v>
      </c>
      <c r="BZ376" s="4">
        <f t="shared" si="591"/>
        <v>12.013944980582188</v>
      </c>
      <c r="CA376" s="4">
        <f t="shared" si="592"/>
        <v>3.9092529525856481</v>
      </c>
      <c r="CB376" s="4">
        <f t="shared" si="593"/>
        <v>15.437290798727885</v>
      </c>
      <c r="CC376" s="4">
        <f t="shared" si="594"/>
        <v>3.9926490772594145</v>
      </c>
      <c r="CD376" s="4">
        <f t="shared" si="595"/>
        <v>15.766614647476116</v>
      </c>
    </row>
    <row r="377" spans="1:82">
      <c r="A377">
        <v>46</v>
      </c>
      <c r="B377" s="5">
        <v>54</v>
      </c>
      <c r="C377" s="5">
        <v>201</v>
      </c>
      <c r="D377" s="5">
        <v>55</v>
      </c>
      <c r="E377" s="5">
        <v>224</v>
      </c>
      <c r="F377" s="5">
        <v>49</v>
      </c>
      <c r="G377" s="5">
        <v>199</v>
      </c>
      <c r="H377" s="5">
        <v>41</v>
      </c>
      <c r="I377" s="5">
        <v>197</v>
      </c>
      <c r="J377" s="5">
        <v>51</v>
      </c>
      <c r="K377" s="5">
        <v>193</v>
      </c>
      <c r="L377" s="5">
        <v>38</v>
      </c>
      <c r="M377" s="5">
        <v>201</v>
      </c>
      <c r="N377" s="5">
        <v>33</v>
      </c>
      <c r="O377" s="5">
        <v>247</v>
      </c>
      <c r="P377" s="5">
        <v>42</v>
      </c>
      <c r="Q377" s="5">
        <v>193</v>
      </c>
      <c r="R377" s="5">
        <v>76</v>
      </c>
      <c r="S377" s="5">
        <v>256</v>
      </c>
      <c r="BL377" s="198">
        <v>12</v>
      </c>
      <c r="BM377" s="4">
        <f t="shared" si="578"/>
        <v>-9.1806071508214284</v>
      </c>
      <c r="BN377" s="4">
        <f t="shared" si="579"/>
        <v>-9.9727978411417286</v>
      </c>
      <c r="BO377" s="4">
        <f t="shared" si="580"/>
        <v>-9.973748873111278</v>
      </c>
      <c r="BP377" s="4">
        <f t="shared" si="581"/>
        <v>-10.834379425652065</v>
      </c>
      <c r="BQ377" s="4">
        <f t="shared" si="582"/>
        <v>-9.9607193672009426</v>
      </c>
      <c r="BR377" s="4">
        <f t="shared" si="583"/>
        <v>-10.820225609212798</v>
      </c>
      <c r="BS377" s="4">
        <f t="shared" si="584"/>
        <v>-10.026528946152908</v>
      </c>
      <c r="BT377" s="4">
        <f t="shared" si="585"/>
        <v>-10.89171386877087</v>
      </c>
      <c r="BU377" s="4">
        <f t="shared" si="586"/>
        <v>-10.863900213226497</v>
      </c>
      <c r="BV377" s="4">
        <f t="shared" si="587"/>
        <v>-11.801341546691759</v>
      </c>
      <c r="BW377" s="4">
        <f t="shared" si="588"/>
        <v>-12.035719349268225</v>
      </c>
      <c r="BX377" s="4">
        <f t="shared" si="589"/>
        <v>-13.074276458091369</v>
      </c>
      <c r="BY377" s="4">
        <f t="shared" si="590"/>
        <v>-9.0073681164571635</v>
      </c>
      <c r="BZ377" s="4">
        <f t="shared" si="591"/>
        <v>-9.78461008410925</v>
      </c>
      <c r="CA377" s="4">
        <f t="shared" si="592"/>
        <v>-11.50753180677515</v>
      </c>
      <c r="CB377" s="4">
        <f t="shared" si="593"/>
        <v>-12.500511836976786</v>
      </c>
      <c r="CC377" s="4">
        <f t="shared" si="594"/>
        <v>-10.207217335135658</v>
      </c>
      <c r="CD377" s="4">
        <f t="shared" si="595"/>
        <v>-11.087993782066725</v>
      </c>
    </row>
    <row r="378" spans="1:82">
      <c r="A378">
        <v>47</v>
      </c>
      <c r="B378" s="5">
        <v>50</v>
      </c>
      <c r="C378" s="5">
        <v>191</v>
      </c>
      <c r="D378" s="5">
        <v>50</v>
      </c>
      <c r="E378" s="5">
        <v>215</v>
      </c>
      <c r="F378" s="5">
        <v>42</v>
      </c>
      <c r="G378" s="5">
        <v>191</v>
      </c>
      <c r="H378" s="5">
        <v>41</v>
      </c>
      <c r="I378" s="5">
        <v>189</v>
      </c>
      <c r="J378" s="5">
        <v>50</v>
      </c>
      <c r="K378" s="5">
        <v>185</v>
      </c>
      <c r="L378" s="5">
        <v>35</v>
      </c>
      <c r="M378" s="5">
        <v>193</v>
      </c>
      <c r="N378" s="5">
        <v>37</v>
      </c>
      <c r="O378" s="5">
        <v>233</v>
      </c>
      <c r="P378" s="5">
        <v>37</v>
      </c>
      <c r="Q378" s="5">
        <v>184</v>
      </c>
      <c r="R378" s="5">
        <v>74</v>
      </c>
      <c r="S378" s="5">
        <v>246</v>
      </c>
      <c r="BL378" s="198">
        <v>13</v>
      </c>
      <c r="BM378" s="4">
        <f t="shared" si="578"/>
        <v>14.040252434309069</v>
      </c>
      <c r="BN378" s="4">
        <f t="shared" si="579"/>
        <v>4.8200247488844683</v>
      </c>
      <c r="BO378" s="4">
        <f t="shared" si="580"/>
        <v>12.157382761714043</v>
      </c>
      <c r="BP378" s="4">
        <f t="shared" si="581"/>
        <v>4.1736347738256878</v>
      </c>
      <c r="BQ378" s="4">
        <f t="shared" si="582"/>
        <v>13.423362181900062</v>
      </c>
      <c r="BR378" s="4">
        <f t="shared" si="583"/>
        <v>4.6082460577342248</v>
      </c>
      <c r="BS378" s="4">
        <f t="shared" si="584"/>
        <v>13.897561875930945</v>
      </c>
      <c r="BT378" s="4">
        <f t="shared" si="585"/>
        <v>4.771039018319251</v>
      </c>
      <c r="BU378" s="4">
        <f t="shared" si="586"/>
        <v>15.317849295313415</v>
      </c>
      <c r="BV378" s="4">
        <f t="shared" si="587"/>
        <v>5.2586243052635346</v>
      </c>
      <c r="BW378" s="4">
        <f t="shared" si="588"/>
        <v>14.635092620866105</v>
      </c>
      <c r="BX378" s="4">
        <f t="shared" si="589"/>
        <v>5.0242336428662995</v>
      </c>
      <c r="BY378" s="4">
        <f t="shared" si="590"/>
        <v>12.03766178318131</v>
      </c>
      <c r="BZ378" s="4">
        <f t="shared" si="591"/>
        <v>4.1325345099815474</v>
      </c>
      <c r="CA378" s="4">
        <f t="shared" si="592"/>
        <v>13.871233029593803</v>
      </c>
      <c r="CB378" s="4">
        <f t="shared" si="593"/>
        <v>4.762000313954899</v>
      </c>
      <c r="CC378" s="4">
        <f t="shared" si="594"/>
        <v>14.435401364542201</v>
      </c>
      <c r="CD378" s="4">
        <f t="shared" si="595"/>
        <v>4.9556795479794431</v>
      </c>
    </row>
    <row r="379" spans="1:82">
      <c r="A379">
        <v>48</v>
      </c>
      <c r="B379" s="5">
        <v>47</v>
      </c>
      <c r="C379" s="5">
        <v>182</v>
      </c>
      <c r="D379" s="5">
        <v>47</v>
      </c>
      <c r="E379" s="5">
        <v>207</v>
      </c>
      <c r="F379" s="5">
        <v>38</v>
      </c>
      <c r="G379" s="5">
        <v>182</v>
      </c>
      <c r="H379" s="5">
        <v>40</v>
      </c>
      <c r="I379" s="5">
        <v>180</v>
      </c>
      <c r="J379" s="5">
        <v>49</v>
      </c>
      <c r="K379" s="5">
        <v>177</v>
      </c>
      <c r="L379" s="5">
        <v>34</v>
      </c>
      <c r="M379" s="5">
        <v>185</v>
      </c>
      <c r="N379" s="5">
        <v>45</v>
      </c>
      <c r="O379" s="5">
        <v>221</v>
      </c>
      <c r="P379" s="5">
        <v>32</v>
      </c>
      <c r="Q379" s="5">
        <v>176</v>
      </c>
      <c r="R379" s="5">
        <v>72</v>
      </c>
      <c r="S379" s="5">
        <v>237</v>
      </c>
      <c r="BL379" s="198">
        <v>14</v>
      </c>
      <c r="BM379" s="4">
        <f t="shared" si="578"/>
        <v>-14.888145015675796</v>
      </c>
      <c r="BN379" s="4">
        <f t="shared" si="579"/>
        <v>2.4843919975794826</v>
      </c>
      <c r="BO379" s="4">
        <f t="shared" si="580"/>
        <v>-13.706185802464615</v>
      </c>
      <c r="BP379" s="4">
        <f t="shared" si="581"/>
        <v>2.2871578889866795</v>
      </c>
      <c r="BQ379" s="4">
        <f t="shared" si="582"/>
        <v>-12.763530270942844</v>
      </c>
      <c r="BR379" s="4">
        <f t="shared" si="583"/>
        <v>2.1298565021100138</v>
      </c>
      <c r="BS379" s="4">
        <f t="shared" si="584"/>
        <v>-13.867931371008487</v>
      </c>
      <c r="BT379" s="4">
        <f t="shared" si="585"/>
        <v>2.314148450652437</v>
      </c>
      <c r="BU379" s="4">
        <f t="shared" si="586"/>
        <v>-14.386944122877702</v>
      </c>
      <c r="BV379" s="4">
        <f t="shared" si="587"/>
        <v>2.40075636090774</v>
      </c>
      <c r="BW379" s="4">
        <f t="shared" si="588"/>
        <v>-12.575537059857419</v>
      </c>
      <c r="BX379" s="4">
        <f t="shared" si="589"/>
        <v>2.0984859835713947</v>
      </c>
      <c r="BY379" s="4">
        <f t="shared" si="590"/>
        <v>-9.8384811105789804</v>
      </c>
      <c r="BZ379" s="4">
        <f t="shared" si="591"/>
        <v>1.6417521265223802</v>
      </c>
      <c r="CA379" s="4">
        <f t="shared" si="592"/>
        <v>-13.542275957543968</v>
      </c>
      <c r="CB379" s="4">
        <f t="shared" si="593"/>
        <v>2.2598061734696295</v>
      </c>
      <c r="CC379" s="4">
        <f t="shared" si="594"/>
        <v>-14.448343049191207</v>
      </c>
      <c r="CD379" s="4">
        <f t="shared" si="595"/>
        <v>2.411002029594647</v>
      </c>
    </row>
    <row r="380" spans="1:82">
      <c r="A380">
        <v>49</v>
      </c>
      <c r="B380" s="5">
        <v>43</v>
      </c>
      <c r="C380" s="5">
        <v>172</v>
      </c>
      <c r="D380" s="5">
        <v>44</v>
      </c>
      <c r="E380" s="5">
        <v>199</v>
      </c>
      <c r="F380" s="5">
        <v>34</v>
      </c>
      <c r="G380" s="5">
        <v>174</v>
      </c>
      <c r="H380" s="5">
        <v>39</v>
      </c>
      <c r="I380" s="5">
        <v>172</v>
      </c>
      <c r="J380" s="5">
        <v>49</v>
      </c>
      <c r="K380" s="5">
        <v>169</v>
      </c>
      <c r="L380" s="5">
        <v>34</v>
      </c>
      <c r="M380" s="5">
        <v>177</v>
      </c>
      <c r="N380" s="5">
        <v>58</v>
      </c>
      <c r="O380" s="5">
        <v>210</v>
      </c>
      <c r="P380" s="5">
        <v>30</v>
      </c>
      <c r="Q380" s="5">
        <v>167</v>
      </c>
      <c r="R380" s="5">
        <v>72</v>
      </c>
      <c r="S380" s="5">
        <v>228</v>
      </c>
      <c r="BL380" s="198">
        <v>15</v>
      </c>
      <c r="BM380" s="4">
        <f t="shared" si="578"/>
        <v>10.731566416813243</v>
      </c>
      <c r="BN380" s="4">
        <f t="shared" si="579"/>
        <v>-8.3527134164276315</v>
      </c>
      <c r="BO380" s="4">
        <f t="shared" si="580"/>
        <v>10.233582925776453</v>
      </c>
      <c r="BP380" s="4">
        <f t="shared" si="581"/>
        <v>-7.9651173074173265</v>
      </c>
      <c r="BQ380" s="4">
        <f t="shared" si="582"/>
        <v>12.318909797089528</v>
      </c>
      <c r="BR380" s="4">
        <f t="shared" si="583"/>
        <v>-9.5881923608750057</v>
      </c>
      <c r="BS380" s="4">
        <f t="shared" si="584"/>
        <v>10.204808815208771</v>
      </c>
      <c r="BT380" s="4">
        <f t="shared" si="585"/>
        <v>-7.9427215182054285</v>
      </c>
      <c r="BU380" s="4">
        <f t="shared" si="586"/>
        <v>9.2443798760582077</v>
      </c>
      <c r="BV380" s="4">
        <f t="shared" si="587"/>
        <v>-7.1951896692667834</v>
      </c>
      <c r="BW380" s="4">
        <f t="shared" si="588"/>
        <v>8.685135482014898</v>
      </c>
      <c r="BX380" s="4">
        <f t="shared" si="589"/>
        <v>-6.7599122855412297</v>
      </c>
      <c r="BY380" s="4">
        <f t="shared" si="590"/>
        <v>6.5183049997096409</v>
      </c>
      <c r="BZ380" s="4">
        <f t="shared" si="591"/>
        <v>-5.0734004253229719</v>
      </c>
      <c r="CA380" s="4">
        <f t="shared" si="592"/>
        <v>10.913765796720956</v>
      </c>
      <c r="CB380" s="4">
        <f t="shared" si="593"/>
        <v>-8.4945248860594695</v>
      </c>
      <c r="CC380" s="4">
        <f t="shared" si="594"/>
        <v>10.010601064757466</v>
      </c>
      <c r="CD380" s="4">
        <f t="shared" si="595"/>
        <v>-7.7915635586155414</v>
      </c>
    </row>
    <row r="381" spans="1:82">
      <c r="A381">
        <v>50</v>
      </c>
      <c r="B381" s="5">
        <v>42</v>
      </c>
      <c r="C381" s="5">
        <v>162</v>
      </c>
      <c r="D381" s="5">
        <v>42</v>
      </c>
      <c r="E381" s="5">
        <v>191</v>
      </c>
      <c r="F381" s="5">
        <v>32</v>
      </c>
      <c r="G381" s="5">
        <v>166</v>
      </c>
      <c r="H381" s="5">
        <v>38</v>
      </c>
      <c r="I381" s="5">
        <v>164</v>
      </c>
      <c r="J381" s="5">
        <v>50</v>
      </c>
      <c r="K381" s="5">
        <v>161</v>
      </c>
      <c r="L381" s="5">
        <v>35</v>
      </c>
      <c r="M381" s="5">
        <v>169</v>
      </c>
      <c r="N381" s="5">
        <v>58</v>
      </c>
      <c r="O381" s="5">
        <v>198</v>
      </c>
      <c r="P381" s="5">
        <v>28</v>
      </c>
      <c r="Q381" s="5">
        <v>159</v>
      </c>
      <c r="R381" s="5">
        <v>74</v>
      </c>
      <c r="S381" s="5">
        <v>219</v>
      </c>
      <c r="BL381" s="198">
        <v>16</v>
      </c>
      <c r="BM381" s="4">
        <f t="shared" si="578"/>
        <v>-4.6295495775013498</v>
      </c>
      <c r="BN381" s="4">
        <f t="shared" si="579"/>
        <v>10.554309950545953</v>
      </c>
      <c r="BO381" s="4">
        <f t="shared" si="580"/>
        <v>-3.7789723880160762</v>
      </c>
      <c r="BP381" s="4">
        <f t="shared" si="581"/>
        <v>8.6151892770533447</v>
      </c>
      <c r="BQ381" s="4">
        <f t="shared" si="582"/>
        <v>-6.5336740232835906</v>
      </c>
      <c r="BR381" s="4">
        <f t="shared" si="583"/>
        <v>14.895276441727553</v>
      </c>
      <c r="BS381" s="4">
        <f t="shared" si="584"/>
        <v>-3.8591185747144641</v>
      </c>
      <c r="BT381" s="4">
        <f t="shared" si="585"/>
        <v>8.7979041787102901</v>
      </c>
      <c r="BU381" s="4">
        <f t="shared" si="586"/>
        <v>-4.4949482278517205</v>
      </c>
      <c r="BV381" s="4">
        <f t="shared" si="587"/>
        <v>10.247449781930857</v>
      </c>
      <c r="BW381" s="4">
        <f t="shared" si="588"/>
        <v>-4.7246162793025182</v>
      </c>
      <c r="BX381" s="4">
        <f t="shared" si="589"/>
        <v>10.77104020043069</v>
      </c>
      <c r="BY381" s="4">
        <f t="shared" si="590"/>
        <v>-3.7382354041413555</v>
      </c>
      <c r="BZ381" s="4">
        <f t="shared" si="591"/>
        <v>8.5223183082762386</v>
      </c>
      <c r="CA381" s="4">
        <f t="shared" si="592"/>
        <v>-4.6823829306710376</v>
      </c>
      <c r="CB381" s="4">
        <f t="shared" si="593"/>
        <v>10.674757863619279</v>
      </c>
      <c r="CC381" s="4">
        <f t="shared" si="594"/>
        <v>-4.6155095445564349</v>
      </c>
      <c r="CD381" s="4">
        <f t="shared" si="595"/>
        <v>10.522301899452463</v>
      </c>
    </row>
    <row r="382" spans="1:82">
      <c r="A382">
        <v>51</v>
      </c>
      <c r="B382" s="5">
        <v>42</v>
      </c>
      <c r="C382" s="5">
        <v>152</v>
      </c>
      <c r="D382" s="5">
        <v>41</v>
      </c>
      <c r="E382" s="5">
        <v>183</v>
      </c>
      <c r="F382" s="5">
        <v>31</v>
      </c>
      <c r="G382" s="5">
        <v>158</v>
      </c>
      <c r="H382" s="5">
        <v>38</v>
      </c>
      <c r="I382" s="5">
        <v>156</v>
      </c>
      <c r="J382" s="5">
        <v>52</v>
      </c>
      <c r="K382" s="5">
        <v>154</v>
      </c>
      <c r="L382" s="5">
        <v>37</v>
      </c>
      <c r="M382" s="5">
        <v>161</v>
      </c>
      <c r="N382" s="5">
        <v>47</v>
      </c>
      <c r="O382" s="5">
        <v>187</v>
      </c>
      <c r="P382" s="5">
        <v>27</v>
      </c>
      <c r="Q382" s="5">
        <v>150</v>
      </c>
      <c r="R382" s="5">
        <v>74</v>
      </c>
      <c r="S382" s="5">
        <v>209</v>
      </c>
      <c r="BL382" s="198">
        <v>17</v>
      </c>
      <c r="BM382" s="4">
        <f t="shared" si="578"/>
        <v>-1.0512610073833799</v>
      </c>
      <c r="BN382" s="4">
        <f t="shared" si="579"/>
        <v>-12.686833639432709</v>
      </c>
      <c r="BO382" s="4">
        <f t="shared" si="580"/>
        <v>-0.9559683357830111</v>
      </c>
      <c r="BP382" s="4">
        <f t="shared" si="581"/>
        <v>-11.536822116927832</v>
      </c>
      <c r="BQ382" s="4">
        <f t="shared" si="582"/>
        <v>-1.1316605552146475</v>
      </c>
      <c r="BR382" s="4">
        <f t="shared" si="583"/>
        <v>-13.657111887039131</v>
      </c>
      <c r="BS382" s="4">
        <f t="shared" si="584"/>
        <v>-1.1204214515422264</v>
      </c>
      <c r="BT382" s="4">
        <f t="shared" si="585"/>
        <v>-13.521476076762813</v>
      </c>
      <c r="BU382" s="4">
        <f t="shared" si="586"/>
        <v>-1.1928198826898739</v>
      </c>
      <c r="BV382" s="4">
        <f t="shared" si="587"/>
        <v>-14.395195205766102</v>
      </c>
      <c r="BW382" s="4">
        <f t="shared" si="588"/>
        <v>-1.157354718627744</v>
      </c>
      <c r="BX382" s="4">
        <f t="shared" si="589"/>
        <v>-13.967194325593303</v>
      </c>
      <c r="BY382" s="4">
        <f t="shared" si="590"/>
        <v>-0.96024453873395921</v>
      </c>
      <c r="BZ382" s="4">
        <f t="shared" si="591"/>
        <v>-11.588428211956662</v>
      </c>
      <c r="CA382" s="4">
        <f t="shared" si="592"/>
        <v>-0.95996078556912978</v>
      </c>
      <c r="CB382" s="4">
        <f t="shared" si="593"/>
        <v>-11.585003820514794</v>
      </c>
      <c r="CC382" s="4">
        <f t="shared" si="594"/>
        <v>-1.1671456714204711</v>
      </c>
      <c r="CD382" s="4">
        <f t="shared" si="595"/>
        <v>-14.085353553777791</v>
      </c>
    </row>
    <row r="383" spans="1:82">
      <c r="A383">
        <v>52</v>
      </c>
      <c r="B383" s="5">
        <v>43</v>
      </c>
      <c r="C383" s="5">
        <v>142</v>
      </c>
      <c r="D383" s="5">
        <v>41</v>
      </c>
      <c r="E383" s="5">
        <v>175</v>
      </c>
      <c r="F383" s="5">
        <v>31</v>
      </c>
      <c r="G383" s="5">
        <v>150</v>
      </c>
      <c r="H383" s="5">
        <v>39</v>
      </c>
      <c r="I383" s="5">
        <v>148</v>
      </c>
      <c r="J383" s="5">
        <v>53</v>
      </c>
      <c r="K383" s="5">
        <v>146</v>
      </c>
      <c r="L383" s="5">
        <v>38</v>
      </c>
      <c r="M383" s="5">
        <v>153</v>
      </c>
      <c r="N383" s="5">
        <v>41</v>
      </c>
      <c r="O383" s="5">
        <v>174</v>
      </c>
      <c r="P383" s="5">
        <v>28</v>
      </c>
      <c r="Q383" s="5">
        <v>142</v>
      </c>
      <c r="R383" s="5">
        <v>76</v>
      </c>
      <c r="S383" s="5">
        <v>200</v>
      </c>
      <c r="BL383" s="198">
        <v>18</v>
      </c>
      <c r="BM383" s="4">
        <f t="shared" si="578"/>
        <v>7.9851639271735815</v>
      </c>
      <c r="BN383" s="4">
        <f t="shared" si="579"/>
        <v>12.222203263664843</v>
      </c>
      <c r="BO383" s="4">
        <f t="shared" si="580"/>
        <v>7.6629911275949265</v>
      </c>
      <c r="BP383" s="4">
        <f t="shared" si="581"/>
        <v>11.72908108378393</v>
      </c>
      <c r="BQ383" s="4">
        <f t="shared" si="582"/>
        <v>7.1414094256653984</v>
      </c>
      <c r="BR383" s="4">
        <f t="shared" si="583"/>
        <v>10.930740857117176</v>
      </c>
      <c r="BS383" s="4">
        <f t="shared" si="584"/>
        <v>8.0165689761729517</v>
      </c>
      <c r="BT383" s="4">
        <f t="shared" si="585"/>
        <v>12.270272269620932</v>
      </c>
      <c r="BU383" s="4">
        <f t="shared" si="586"/>
        <v>8.7774564878050381</v>
      </c>
      <c r="BV383" s="4">
        <f t="shared" si="587"/>
        <v>13.434897305846485</v>
      </c>
      <c r="BW383" s="4">
        <f t="shared" si="588"/>
        <v>8.7927533184268238</v>
      </c>
      <c r="BX383" s="4">
        <f t="shared" si="589"/>
        <v>13.458310848117431</v>
      </c>
      <c r="BY383" s="4">
        <f t="shared" si="590"/>
        <v>7.1875591479375789</v>
      </c>
      <c r="BZ383" s="4">
        <f t="shared" si="591"/>
        <v>11.001378265605785</v>
      </c>
      <c r="CA383" s="4">
        <f t="shared" si="592"/>
        <v>8.175357814082636</v>
      </c>
      <c r="CB383" s="4">
        <f t="shared" si="593"/>
        <v>12.513316679307865</v>
      </c>
      <c r="CC383" s="4">
        <f t="shared" si="594"/>
        <v>8.8421920056583261</v>
      </c>
      <c r="CD383" s="4">
        <f t="shared" si="595"/>
        <v>13.533982392238887</v>
      </c>
    </row>
    <row r="384" spans="1:82">
      <c r="A384">
        <v>53</v>
      </c>
      <c r="B384" s="5">
        <v>44</v>
      </c>
      <c r="C384" s="5">
        <v>132</v>
      </c>
      <c r="D384" s="5">
        <v>41</v>
      </c>
      <c r="E384" s="5">
        <v>167</v>
      </c>
      <c r="F384" s="5">
        <v>32</v>
      </c>
      <c r="G384" s="5">
        <v>142</v>
      </c>
      <c r="H384" s="5">
        <v>41</v>
      </c>
      <c r="I384" s="5">
        <v>140</v>
      </c>
      <c r="J384" s="5">
        <v>56</v>
      </c>
      <c r="K384" s="5">
        <v>138</v>
      </c>
      <c r="L384" s="5">
        <v>40</v>
      </c>
      <c r="M384" s="5">
        <v>146</v>
      </c>
      <c r="N384" s="5">
        <v>36</v>
      </c>
      <c r="O384" s="5">
        <v>161</v>
      </c>
      <c r="P384" s="5">
        <v>31</v>
      </c>
      <c r="Q384" s="5">
        <v>133</v>
      </c>
      <c r="R384" s="5">
        <v>77</v>
      </c>
      <c r="S384" s="5">
        <v>191</v>
      </c>
      <c r="BL384" s="198">
        <v>19</v>
      </c>
      <c r="BM384" s="4">
        <f t="shared" si="578"/>
        <v>-13.211425979822135</v>
      </c>
      <c r="BN384" s="4">
        <f t="shared" si="579"/>
        <v>-7.1496662006931251</v>
      </c>
      <c r="BO384" s="4">
        <f t="shared" si="580"/>
        <v>-13.278672626528868</v>
      </c>
      <c r="BP384" s="4">
        <f t="shared" si="581"/>
        <v>-7.1860582660010941</v>
      </c>
      <c r="BQ384" s="4">
        <f t="shared" si="582"/>
        <v>-13.352813802402215</v>
      </c>
      <c r="BR384" s="4">
        <f t="shared" si="583"/>
        <v>-7.226181463908036</v>
      </c>
      <c r="BS384" s="4">
        <f t="shared" si="584"/>
        <v>-13.096368761692737</v>
      </c>
      <c r="BT384" s="4">
        <f t="shared" si="585"/>
        <v>-7.0874003480242367</v>
      </c>
      <c r="BU384" s="4">
        <f t="shared" si="586"/>
        <v>-14.574765969109858</v>
      </c>
      <c r="BV384" s="4">
        <f t="shared" si="587"/>
        <v>-7.8874689069529227</v>
      </c>
      <c r="BW384" s="4">
        <f t="shared" si="588"/>
        <v>-15.75284070892662</v>
      </c>
      <c r="BX384" s="4">
        <f t="shared" si="589"/>
        <v>-8.5250110740151666</v>
      </c>
      <c r="BY384" s="4">
        <f t="shared" si="590"/>
        <v>-12.51332128171155</v>
      </c>
      <c r="BZ384" s="4">
        <f t="shared" si="591"/>
        <v>-6.7718708308178792</v>
      </c>
      <c r="CA384" s="4">
        <f t="shared" si="592"/>
        <v>-14.897068780323769</v>
      </c>
      <c r="CB384" s="4">
        <f t="shared" si="593"/>
        <v>-8.0618904659310324</v>
      </c>
      <c r="CC384" s="4">
        <f t="shared" si="594"/>
        <v>-14.577707070909632</v>
      </c>
      <c r="CD384" s="4">
        <f t="shared" si="595"/>
        <v>-7.8890605516521974</v>
      </c>
    </row>
    <row r="385" spans="1:82">
      <c r="A385">
        <v>54</v>
      </c>
      <c r="B385" s="5">
        <v>48</v>
      </c>
      <c r="C385" s="5">
        <v>123</v>
      </c>
      <c r="D385" s="5">
        <v>42</v>
      </c>
      <c r="E385" s="5">
        <v>159</v>
      </c>
      <c r="F385" s="5">
        <v>34</v>
      </c>
      <c r="G385" s="5">
        <v>133</v>
      </c>
      <c r="H385" s="5">
        <v>44</v>
      </c>
      <c r="I385" s="5">
        <v>131</v>
      </c>
      <c r="J385" s="5">
        <v>59</v>
      </c>
      <c r="K385" s="5">
        <v>130</v>
      </c>
      <c r="L385" s="5">
        <v>45</v>
      </c>
      <c r="M385" s="5">
        <v>138</v>
      </c>
      <c r="N385" s="5">
        <v>34</v>
      </c>
      <c r="O385" s="5">
        <v>148</v>
      </c>
      <c r="P385" s="5">
        <v>36</v>
      </c>
      <c r="Q385" s="5">
        <v>125</v>
      </c>
      <c r="R385" s="5">
        <v>78</v>
      </c>
      <c r="S385" s="5">
        <v>182</v>
      </c>
    </row>
    <row r="386" spans="1:82">
      <c r="A386">
        <v>55</v>
      </c>
      <c r="B386" s="5">
        <v>50</v>
      </c>
      <c r="C386" s="5">
        <v>113</v>
      </c>
      <c r="D386" s="5">
        <v>44</v>
      </c>
      <c r="E386" s="5">
        <v>150</v>
      </c>
      <c r="F386" s="5">
        <v>36</v>
      </c>
      <c r="G386" s="5">
        <v>125</v>
      </c>
      <c r="H386" s="5">
        <v>46</v>
      </c>
      <c r="I386" s="5">
        <v>123</v>
      </c>
      <c r="J386" s="5">
        <v>61</v>
      </c>
      <c r="K386" s="5">
        <v>122</v>
      </c>
      <c r="L386" s="5">
        <v>50</v>
      </c>
      <c r="M386" s="5">
        <v>131</v>
      </c>
      <c r="N386" s="5">
        <v>33</v>
      </c>
      <c r="O386" s="5">
        <v>134</v>
      </c>
      <c r="P386" s="5">
        <v>41</v>
      </c>
      <c r="Q386" s="5">
        <v>116</v>
      </c>
      <c r="R386" s="5">
        <v>81</v>
      </c>
      <c r="S386" s="5">
        <v>172</v>
      </c>
      <c r="BL386" s="153" t="s">
        <v>50</v>
      </c>
      <c r="BM386" s="4">
        <f>SUM(BM366:BM384)</f>
        <v>0.19007305592523593</v>
      </c>
      <c r="BN386" s="4">
        <f>SUM(BN366:BN384)</f>
        <v>-1.2368530063789578</v>
      </c>
      <c r="BO386" s="4">
        <f t="shared" ref="BO386:CD386" si="596">SUM(BO366:BO384)</f>
        <v>0.92939464468333099</v>
      </c>
      <c r="BP386" s="4">
        <f t="shared" si="596"/>
        <v>-3.8508965118971314</v>
      </c>
      <c r="BQ386" s="4">
        <f t="shared" si="596"/>
        <v>-0.79107119710813301</v>
      </c>
      <c r="BR386" s="4">
        <f t="shared" si="596"/>
        <v>-0.37470383377891636</v>
      </c>
      <c r="BS386" s="4">
        <f t="shared" si="596"/>
        <v>1.5450352668260408</v>
      </c>
      <c r="BT386" s="4">
        <f t="shared" si="596"/>
        <v>-1.8878687263711296</v>
      </c>
      <c r="BU386" s="4">
        <f t="shared" si="596"/>
        <v>1.0098391965330435</v>
      </c>
      <c r="BV386" s="4">
        <f t="shared" si="596"/>
        <v>-1.4734156294891436</v>
      </c>
      <c r="BW386" s="4">
        <f t="shared" si="596"/>
        <v>1.8238011554856186</v>
      </c>
      <c r="BX386" s="4">
        <f t="shared" si="596"/>
        <v>-2.4238335397148632</v>
      </c>
      <c r="BY386" s="4">
        <f t="shared" si="596"/>
        <v>-0.16355120803622647</v>
      </c>
      <c r="BZ386" s="4">
        <f t="shared" si="596"/>
        <v>-0.19014278653415762</v>
      </c>
      <c r="CA386" s="4">
        <f t="shared" si="596"/>
        <v>0.94059106898821376</v>
      </c>
      <c r="CB386" s="4">
        <f t="shared" si="596"/>
        <v>2.6420033486363952</v>
      </c>
      <c r="CC386" s="4">
        <f t="shared" si="596"/>
        <v>1.8953050588606644</v>
      </c>
      <c r="CD386" s="4">
        <f t="shared" si="596"/>
        <v>-0.84098251056005413</v>
      </c>
    </row>
    <row r="387" spans="1:82">
      <c r="A387">
        <v>56</v>
      </c>
      <c r="B387" s="5">
        <v>55</v>
      </c>
      <c r="C387" s="5">
        <v>103</v>
      </c>
      <c r="D387" s="5">
        <v>48</v>
      </c>
      <c r="E387" s="5">
        <v>142</v>
      </c>
      <c r="F387" s="5">
        <v>37</v>
      </c>
      <c r="G387" s="5">
        <v>117</v>
      </c>
      <c r="H387" s="5">
        <v>50</v>
      </c>
      <c r="I387" s="5">
        <v>115</v>
      </c>
      <c r="J387" s="5">
        <v>63</v>
      </c>
      <c r="K387" s="5">
        <v>114</v>
      </c>
      <c r="L387" s="5">
        <v>56</v>
      </c>
      <c r="M387" s="5">
        <v>123</v>
      </c>
      <c r="N387" s="5">
        <v>32</v>
      </c>
      <c r="O387" s="5">
        <v>121</v>
      </c>
      <c r="P387" s="5">
        <v>47</v>
      </c>
      <c r="Q387" s="5">
        <v>108</v>
      </c>
      <c r="R387" s="5">
        <v>85</v>
      </c>
      <c r="S387" s="5">
        <v>163</v>
      </c>
    </row>
    <row r="388" spans="1:82">
      <c r="A388">
        <v>57</v>
      </c>
      <c r="B388" s="5">
        <v>62</v>
      </c>
      <c r="C388" s="5">
        <v>94</v>
      </c>
      <c r="D388" s="5">
        <v>51</v>
      </c>
      <c r="E388" s="5">
        <v>134</v>
      </c>
      <c r="F388" s="5">
        <v>40</v>
      </c>
      <c r="G388" s="5">
        <v>109</v>
      </c>
      <c r="H388" s="5">
        <v>54</v>
      </c>
      <c r="I388" s="5">
        <v>107</v>
      </c>
      <c r="J388" s="5">
        <v>66</v>
      </c>
      <c r="K388" s="5">
        <v>106</v>
      </c>
      <c r="L388" s="5">
        <v>60</v>
      </c>
      <c r="M388" s="5">
        <v>115</v>
      </c>
      <c r="N388" s="5">
        <v>36</v>
      </c>
      <c r="O388" s="5">
        <v>108</v>
      </c>
      <c r="P388" s="5">
        <v>56</v>
      </c>
      <c r="Q388" s="5">
        <v>101</v>
      </c>
      <c r="R388" s="5">
        <v>89</v>
      </c>
      <c r="S388" s="5">
        <v>154</v>
      </c>
      <c r="BM388" s="221" t="s">
        <v>387</v>
      </c>
      <c r="BN388" s="221"/>
      <c r="BO388" s="221" t="s">
        <v>387</v>
      </c>
      <c r="BP388" s="221"/>
      <c r="BQ388" s="221" t="s">
        <v>387</v>
      </c>
      <c r="BR388" s="221"/>
      <c r="BS388" s="221" t="s">
        <v>387</v>
      </c>
      <c r="BT388" s="221"/>
      <c r="BU388" s="221" t="s">
        <v>387</v>
      </c>
      <c r="BV388" s="221"/>
      <c r="BW388" s="221" t="s">
        <v>387</v>
      </c>
      <c r="BX388" s="221"/>
      <c r="BY388" s="221" t="s">
        <v>313</v>
      </c>
      <c r="BZ388" s="221"/>
      <c r="CA388" s="221" t="s">
        <v>315</v>
      </c>
      <c r="CB388" s="221"/>
      <c r="CC388" s="221" t="s">
        <v>85</v>
      </c>
      <c r="CD388" s="221"/>
    </row>
    <row r="389" spans="1:82" ht="13" thickBot="1">
      <c r="A389">
        <v>58</v>
      </c>
      <c r="B389" s="5">
        <v>70</v>
      </c>
      <c r="C389" s="5">
        <v>86</v>
      </c>
      <c r="D389" s="5">
        <v>58</v>
      </c>
      <c r="E389" s="5">
        <v>126</v>
      </c>
      <c r="F389" s="5">
        <v>44</v>
      </c>
      <c r="G389" s="5">
        <v>101</v>
      </c>
      <c r="H389" s="5">
        <v>59</v>
      </c>
      <c r="I389" s="5">
        <v>99</v>
      </c>
      <c r="J389" s="5">
        <v>68</v>
      </c>
      <c r="K389" s="5">
        <v>99</v>
      </c>
      <c r="L389" s="5">
        <v>63</v>
      </c>
      <c r="M389" s="5">
        <v>107</v>
      </c>
      <c r="N389" s="5">
        <v>45</v>
      </c>
      <c r="O389" s="5">
        <v>95</v>
      </c>
      <c r="P389" s="5">
        <v>64</v>
      </c>
      <c r="Q389" s="5">
        <v>96</v>
      </c>
      <c r="R389" s="5">
        <v>95</v>
      </c>
      <c r="S389" s="5">
        <v>144</v>
      </c>
      <c r="BL389" s="199" t="s">
        <v>96</v>
      </c>
      <c r="BM389" s="220" t="s">
        <v>389</v>
      </c>
      <c r="BN389" s="220"/>
      <c r="BO389" s="220" t="s">
        <v>390</v>
      </c>
      <c r="BP389" s="220"/>
      <c r="BQ389" s="220" t="s">
        <v>391</v>
      </c>
      <c r="BR389" s="220"/>
      <c r="BS389" s="220" t="s">
        <v>392</v>
      </c>
      <c r="BT389" s="220"/>
      <c r="BU389" s="220" t="s">
        <v>311</v>
      </c>
      <c r="BV389" s="220"/>
      <c r="BW389" s="220" t="s">
        <v>312</v>
      </c>
      <c r="BX389" s="220"/>
      <c r="BY389" s="220" t="s">
        <v>314</v>
      </c>
      <c r="BZ389" s="220"/>
      <c r="CA389" s="220" t="s">
        <v>84</v>
      </c>
      <c r="CB389" s="220"/>
      <c r="CC389" s="220" t="s">
        <v>86</v>
      </c>
      <c r="CD389" s="220"/>
    </row>
    <row r="390" spans="1:82">
      <c r="A390">
        <v>59</v>
      </c>
      <c r="B390" s="5">
        <v>79</v>
      </c>
      <c r="C390" s="5">
        <v>78</v>
      </c>
      <c r="D390" s="5">
        <v>65</v>
      </c>
      <c r="E390" s="5">
        <v>118</v>
      </c>
      <c r="F390" s="5">
        <v>52</v>
      </c>
      <c r="G390" s="5">
        <v>92</v>
      </c>
      <c r="H390" s="5">
        <v>65</v>
      </c>
      <c r="I390" s="5">
        <v>91</v>
      </c>
      <c r="J390" s="5">
        <v>72</v>
      </c>
      <c r="K390" s="5">
        <v>91</v>
      </c>
      <c r="L390" s="5">
        <v>65</v>
      </c>
      <c r="M390" s="5">
        <v>99</v>
      </c>
      <c r="N390" s="5">
        <v>54</v>
      </c>
      <c r="O390" s="5">
        <v>84</v>
      </c>
      <c r="P390" s="5">
        <v>73</v>
      </c>
      <c r="Q390" s="5">
        <v>91</v>
      </c>
      <c r="R390" s="5">
        <v>101</v>
      </c>
      <c r="S390" s="5">
        <v>135</v>
      </c>
      <c r="BL390" s="200">
        <v>8</v>
      </c>
      <c r="BM390" s="197" t="s">
        <v>94</v>
      </c>
      <c r="BN390" s="197" t="s">
        <v>95</v>
      </c>
      <c r="BO390" s="197" t="s">
        <v>94</v>
      </c>
      <c r="BP390" s="197" t="s">
        <v>95</v>
      </c>
      <c r="BQ390" s="197" t="s">
        <v>94</v>
      </c>
      <c r="BR390" s="197" t="s">
        <v>95</v>
      </c>
      <c r="BS390" s="197" t="s">
        <v>94</v>
      </c>
      <c r="BT390" s="197" t="s">
        <v>95</v>
      </c>
      <c r="BU390" s="197" t="s">
        <v>94</v>
      </c>
      <c r="BV390" s="197" t="s">
        <v>95</v>
      </c>
      <c r="BW390" s="197" t="s">
        <v>94</v>
      </c>
      <c r="BX390" s="197" t="s">
        <v>95</v>
      </c>
      <c r="BY390" s="197" t="s">
        <v>94</v>
      </c>
      <c r="BZ390" s="197" t="s">
        <v>95</v>
      </c>
      <c r="CA390" s="197" t="s">
        <v>94</v>
      </c>
      <c r="CB390" s="197" t="s">
        <v>95</v>
      </c>
      <c r="CC390" s="197" t="s">
        <v>94</v>
      </c>
      <c r="CD390" s="197" t="s">
        <v>95</v>
      </c>
    </row>
    <row r="391" spans="1:82">
      <c r="A391">
        <v>60</v>
      </c>
      <c r="B391" s="5">
        <v>88</v>
      </c>
      <c r="C391" s="5">
        <v>73</v>
      </c>
      <c r="D391" s="5">
        <v>72</v>
      </c>
      <c r="E391" s="5">
        <v>111</v>
      </c>
      <c r="F391" s="5">
        <v>60</v>
      </c>
      <c r="G391" s="5">
        <v>85</v>
      </c>
      <c r="H391" s="5">
        <v>72</v>
      </c>
      <c r="I391" s="5">
        <v>84</v>
      </c>
      <c r="J391" s="5">
        <v>77</v>
      </c>
      <c r="K391" s="5">
        <v>84</v>
      </c>
      <c r="L391" s="5">
        <v>67</v>
      </c>
      <c r="M391" s="5">
        <v>91</v>
      </c>
      <c r="N391" s="5">
        <v>67</v>
      </c>
      <c r="O391" s="5">
        <v>76</v>
      </c>
      <c r="P391" s="5">
        <v>81</v>
      </c>
      <c r="Q391" s="5">
        <v>88</v>
      </c>
      <c r="R391" s="5">
        <v>110</v>
      </c>
      <c r="S391" s="5">
        <v>126</v>
      </c>
      <c r="BL391" s="198">
        <v>1</v>
      </c>
      <c r="BM391" s="4">
        <f>2/$BL$409*COS($BL$390*(AR34*(PI()/180)))*AS34</f>
        <v>18.247054389840947</v>
      </c>
      <c r="BN391" s="4">
        <f>2/$BL$409*SIN($BL$390*(AR34*(PI()/180)))*AS34</f>
        <v>0</v>
      </c>
      <c r="BO391" s="4">
        <f>2/$BL$409*COS($BL$390*(AT34*(PI()/180)))*AU34</f>
        <v>14.351865727545475</v>
      </c>
      <c r="BP391" s="4">
        <f>2/$BL$409*SIN($BL$390*(AT34*(PI()/180)))*AU34</f>
        <v>0</v>
      </c>
      <c r="BQ391" s="4">
        <f>2/$BL$409*COS($BL$390*(AV34*(PI()/180)))*AW34</f>
        <v>15.505064671613368</v>
      </c>
      <c r="BR391" s="4">
        <f>2/$BL$409*SIN($BL$390*(AV34*(PI()/180)))*AW34</f>
        <v>0</v>
      </c>
      <c r="BS391" s="4">
        <f>2/$BL$409*COS($BL$390*(AX34*(PI()/180)))*AY34</f>
        <v>14.155833659406841</v>
      </c>
      <c r="BT391" s="4">
        <f>2/$BL$409*SIN($BL$390*(AX34*(PI()/180)))*AY34</f>
        <v>0</v>
      </c>
      <c r="BU391" s="4">
        <f>2/$BL$409*COS($BL$390*(AZ34*(PI()/180)))*BA34</f>
        <v>15.909652290703264</v>
      </c>
      <c r="BV391" s="4">
        <f>2/$BL$409*SIN($BL$390*(AZ34*(PI()/180)))*BA34</f>
        <v>0</v>
      </c>
      <c r="BW391" s="4">
        <f>2/$BL$409*COS($BL$390*(BB34*(PI()/180)))*BC34</f>
        <v>15.319064869516421</v>
      </c>
      <c r="BX391" s="4">
        <f>2/$BL$409*SIN($BL$390*(BB34*(PI()/180)))*BC34</f>
        <v>0</v>
      </c>
      <c r="BY391" s="4">
        <f>2/$BL$409*COS($BL$390*(BD34*(PI()/180)))*BE34</f>
        <v>24.323555743125155</v>
      </c>
      <c r="BZ391" s="4">
        <f>2/$BL$409*SIN($BL$390*(BD34*(PI()/180)))*BE34</f>
        <v>0</v>
      </c>
      <c r="CA391" s="4">
        <f>2/$BL$409*COS($BL$390*(BF34*(PI()/180)))*BG34</f>
        <v>16.167446036939157</v>
      </c>
      <c r="CB391" s="4">
        <f>2/$BL$409*SIN($BL$390*(BF34*(PI()/180)))*BG34</f>
        <v>0</v>
      </c>
      <c r="CC391" s="4">
        <f>2/$BL$409*COS($BL$390*(BH34*(PI()/180)))*BI34</f>
        <v>16.893792398589682</v>
      </c>
      <c r="CD391" s="4">
        <f>2/$BL$409*SIN($BL$390*(BH34*(PI()/180)))*BI34</f>
        <v>0</v>
      </c>
    </row>
    <row r="392" spans="1:82">
      <c r="A392">
        <v>61</v>
      </c>
      <c r="B392" s="5">
        <v>98</v>
      </c>
      <c r="C392" s="5">
        <v>68</v>
      </c>
      <c r="D392" s="5">
        <v>80</v>
      </c>
      <c r="E392" s="5">
        <v>106</v>
      </c>
      <c r="F392" s="5">
        <v>68</v>
      </c>
      <c r="G392" s="5">
        <v>80</v>
      </c>
      <c r="H392" s="5">
        <v>80</v>
      </c>
      <c r="I392" s="5">
        <v>78</v>
      </c>
      <c r="J392" s="5">
        <v>85</v>
      </c>
      <c r="K392" s="5">
        <v>77</v>
      </c>
      <c r="L392" s="5">
        <v>71</v>
      </c>
      <c r="M392" s="5">
        <v>83</v>
      </c>
      <c r="N392" s="5">
        <v>81</v>
      </c>
      <c r="O392" s="5">
        <v>71</v>
      </c>
      <c r="P392" s="5">
        <v>89</v>
      </c>
      <c r="Q392" s="5">
        <v>84</v>
      </c>
      <c r="R392" s="5">
        <v>118</v>
      </c>
      <c r="S392" s="5">
        <v>119</v>
      </c>
      <c r="BL392" s="198">
        <v>2</v>
      </c>
      <c r="BM392" s="4">
        <f t="shared" ref="BM392:BM409" si="597">2/$BL$409*COS($BL$390*(AR35*(PI()/180)))*AS35</f>
        <v>-15.949456245820759</v>
      </c>
      <c r="BN392" s="4">
        <f t="shared" ref="BN392:BN409" si="598">2/$BL$409*SIN($BL$390*(AR35*(PI()/180)))*AS35</f>
        <v>8.6314140815955334</v>
      </c>
      <c r="BO392" s="4">
        <f t="shared" ref="BO392:BO409" si="599">2/$BL$409*COS($BL$390*(AT35*(PI()/180)))*AU35</f>
        <v>-12.322328468049973</v>
      </c>
      <c r="BP392" s="4">
        <f t="shared" ref="BP392:BP409" si="600">2/$BL$409*SIN($BL$390*(AT35*(PI()/180)))*AU35</f>
        <v>6.6685106888857959</v>
      </c>
      <c r="BQ392" s="4">
        <f t="shared" ref="BQ392:BQ409" si="601">2/$BL$409*COS($BL$390*(AV35*(PI()/180)))*AW35</f>
        <v>-13.03118223065464</v>
      </c>
      <c r="BR392" s="4">
        <f t="shared" ref="BR392:BR409" si="602">2/$BL$409*SIN($BL$390*(AV35*(PI()/180)))*AW35</f>
        <v>7.0521231615643618</v>
      </c>
      <c r="BS392" s="4">
        <f t="shared" ref="BS392:BS409" si="603">2/$BL$409*COS($BL$390*(AX35*(PI()/180)))*AY35</f>
        <v>-12.168295572571035</v>
      </c>
      <c r="BT392" s="4">
        <f t="shared" ref="BT392:BT409" si="604">2/$BL$409*SIN($BL$390*(AX35*(PI()/180)))*AY35</f>
        <v>6.5851522544304393</v>
      </c>
      <c r="BU392" s="4">
        <f t="shared" ref="BU392:BU409" si="605">2/$BL$409*COS($BL$390*(AZ35*(PI()/180)))*BA35</f>
        <v>-13.230660057425297</v>
      </c>
      <c r="BV392" s="4">
        <f t="shared" ref="BV392:BV409" si="606">2/$BL$409*SIN($BL$390*(AZ35*(PI()/180)))*BA35</f>
        <v>7.1600751629628725</v>
      </c>
      <c r="BW392" s="4">
        <f t="shared" ref="BW392:BW409" si="607">2/$BL$409*COS($BL$390*(BB35*(PI()/180)))*BC35</f>
        <v>-12.989037684950166</v>
      </c>
      <c r="BX392" s="4">
        <f t="shared" ref="BX392:BX409" si="608">2/$BL$409*SIN($BL$390*(BB35*(PI()/180)))*BC35</f>
        <v>7.0293156739829996</v>
      </c>
      <c r="BY392" s="4">
        <f t="shared" ref="BY392:BY409" si="609">2/$BL$409*COS($BL$390*(BD35*(PI()/180)))*BE35</f>
        <v>-19.721573651890825</v>
      </c>
      <c r="BZ392" s="4">
        <f t="shared" ref="BZ392:BZ409" si="610">2/$BL$409*SIN($BL$390*(BD35*(PI()/180)))*BE35</f>
        <v>10.672781937300091</v>
      </c>
      <c r="CA392" s="4">
        <f t="shared" ref="CA392:CA409" si="611">2/$BL$409*COS($BL$390*(BF35*(PI()/180)))*BG35</f>
        <v>-13.326623987057584</v>
      </c>
      <c r="CB392" s="4">
        <f t="shared" ref="CB392:CB409" si="612">2/$BL$409*SIN($BL$390*(BF35*(PI()/180)))*BG35</f>
        <v>7.2120082446170146</v>
      </c>
      <c r="CC392" s="4">
        <f t="shared" ref="CC392:CC409" si="613">2/$BL$409*COS($BL$390*(BH35*(PI()/180)))*BI35</f>
        <v>-15.234513466628673</v>
      </c>
      <c r="CD392" s="4">
        <f t="shared" ref="CD392:CD409" si="614">2/$BL$409*SIN($BL$390*(BH35*(PI()/180)))*BI35</f>
        <v>8.244506397926342</v>
      </c>
    </row>
    <row r="393" spans="1:82">
      <c r="A393">
        <v>62</v>
      </c>
      <c r="B393" s="5">
        <v>108</v>
      </c>
      <c r="C393" s="5">
        <v>62</v>
      </c>
      <c r="D393" s="5">
        <v>89</v>
      </c>
      <c r="E393" s="5">
        <v>102</v>
      </c>
      <c r="F393" s="5">
        <v>76</v>
      </c>
      <c r="G393" s="5">
        <v>76</v>
      </c>
      <c r="H393" s="5">
        <v>88</v>
      </c>
      <c r="I393" s="5">
        <v>73</v>
      </c>
      <c r="J393" s="5">
        <v>92</v>
      </c>
      <c r="K393" s="5">
        <v>69</v>
      </c>
      <c r="L393" s="5">
        <v>75</v>
      </c>
      <c r="M393" s="5">
        <v>75</v>
      </c>
      <c r="N393" s="5">
        <v>94</v>
      </c>
      <c r="O393" s="5">
        <v>70</v>
      </c>
      <c r="P393" s="5">
        <v>95</v>
      </c>
      <c r="Q393" s="5">
        <v>80</v>
      </c>
      <c r="R393" s="5">
        <v>128</v>
      </c>
      <c r="S393" s="5">
        <v>111</v>
      </c>
      <c r="BL393" s="198">
        <v>3</v>
      </c>
      <c r="BM393" s="4">
        <f t="shared" si="597"/>
        <v>9.5831932379251068</v>
      </c>
      <c r="BN393" s="4">
        <f t="shared" si="598"/>
        <v>-14.66816921194825</v>
      </c>
      <c r="BO393" s="4">
        <f t="shared" si="599"/>
        <v>7.6090864469881652</v>
      </c>
      <c r="BP393" s="4">
        <f t="shared" si="600"/>
        <v>-11.646573827924803</v>
      </c>
      <c r="BQ393" s="4">
        <f t="shared" si="601"/>
        <v>7.0351110070726826</v>
      </c>
      <c r="BR393" s="4">
        <f t="shared" si="602"/>
        <v>-10.768039015242096</v>
      </c>
      <c r="BS393" s="4">
        <f t="shared" si="603"/>
        <v>7.5169347111135956</v>
      </c>
      <c r="BT393" s="4">
        <f t="shared" si="604"/>
        <v>-11.505525095897397</v>
      </c>
      <c r="BU393" s="4">
        <f t="shared" si="605"/>
        <v>7.3695126500468042</v>
      </c>
      <c r="BV393" s="4">
        <f t="shared" si="606"/>
        <v>-11.279878833361002</v>
      </c>
      <c r="BW393" s="4">
        <f t="shared" si="607"/>
        <v>7.5203377211153333</v>
      </c>
      <c r="BX393" s="4">
        <f t="shared" si="608"/>
        <v>-11.510733790462575</v>
      </c>
      <c r="BY393" s="4">
        <f t="shared" si="609"/>
        <v>10.078439858103271</v>
      </c>
      <c r="BZ393" s="4">
        <f t="shared" si="610"/>
        <v>-15.426200595231888</v>
      </c>
      <c r="CA393" s="4">
        <f t="shared" si="611"/>
        <v>6.9123327017092304</v>
      </c>
      <c r="CB393" s="4">
        <f t="shared" si="612"/>
        <v>-10.58011282885359</v>
      </c>
      <c r="CC393" s="4">
        <f t="shared" si="613"/>
        <v>9.5045942280849118</v>
      </c>
      <c r="CD393" s="4">
        <f t="shared" si="614"/>
        <v>-14.547864471387975</v>
      </c>
    </row>
    <row r="394" spans="1:82">
      <c r="A394">
        <v>63</v>
      </c>
      <c r="B394" s="5">
        <v>117</v>
      </c>
      <c r="C394" s="5">
        <v>61</v>
      </c>
      <c r="D394" s="5">
        <v>97</v>
      </c>
      <c r="E394" s="5">
        <v>96</v>
      </c>
      <c r="F394" s="5">
        <v>80</v>
      </c>
      <c r="G394" s="5">
        <v>68</v>
      </c>
      <c r="H394" s="5">
        <v>96</v>
      </c>
      <c r="I394" s="5">
        <v>69</v>
      </c>
      <c r="J394" s="5">
        <v>100</v>
      </c>
      <c r="K394" s="5">
        <v>63</v>
      </c>
      <c r="L394" s="5">
        <v>80</v>
      </c>
      <c r="M394" s="5">
        <v>67</v>
      </c>
      <c r="N394" s="5">
        <v>107</v>
      </c>
      <c r="O394" s="5">
        <v>70</v>
      </c>
      <c r="P394" s="5">
        <v>97</v>
      </c>
      <c r="Q394" s="5">
        <v>72</v>
      </c>
      <c r="R394" s="5">
        <v>137</v>
      </c>
      <c r="S394" s="5">
        <v>103</v>
      </c>
      <c r="BL394" s="198">
        <v>4</v>
      </c>
      <c r="BM394" s="4">
        <f t="shared" si="597"/>
        <v>-1.2668483300196356</v>
      </c>
      <c r="BN394" s="4">
        <f t="shared" si="598"/>
        <v>15.288585704668368</v>
      </c>
      <c r="BO394" s="4">
        <f t="shared" si="599"/>
        <v>-1.1365146897865479</v>
      </c>
      <c r="BP394" s="4">
        <f t="shared" si="600"/>
        <v>13.715692579511002</v>
      </c>
      <c r="BQ394" s="4">
        <f t="shared" si="601"/>
        <v>-0.89389229960975225</v>
      </c>
      <c r="BR394" s="4">
        <f t="shared" si="602"/>
        <v>10.787675769454555</v>
      </c>
      <c r="BS394" s="4">
        <f t="shared" si="603"/>
        <v>-1.1391194780946239</v>
      </c>
      <c r="BT394" s="4">
        <f t="shared" si="604"/>
        <v>13.747127699522503</v>
      </c>
      <c r="BU394" s="4">
        <f t="shared" si="605"/>
        <v>-1.0176742553680644</v>
      </c>
      <c r="BV394" s="4">
        <f t="shared" si="606"/>
        <v>12.28150182144382</v>
      </c>
      <c r="BW394" s="4">
        <f t="shared" si="607"/>
        <v>-1.0254419084357413</v>
      </c>
      <c r="BX394" s="4">
        <f t="shared" si="608"/>
        <v>12.375243453204479</v>
      </c>
      <c r="BY394" s="4">
        <f t="shared" si="609"/>
        <v>-1.6132804967019005</v>
      </c>
      <c r="BZ394" s="4">
        <f t="shared" si="610"/>
        <v>19.469400207611802</v>
      </c>
      <c r="CA394" s="4">
        <f t="shared" si="611"/>
        <v>-1.0260618154029786</v>
      </c>
      <c r="CB394" s="4">
        <f t="shared" si="612"/>
        <v>12.38272461773929</v>
      </c>
      <c r="CC394" s="4">
        <f t="shared" si="613"/>
        <v>-1.3984884171848533</v>
      </c>
      <c r="CD394" s="4">
        <f t="shared" si="614"/>
        <v>16.87724529958945</v>
      </c>
    </row>
    <row r="395" spans="1:82">
      <c r="A395">
        <v>64</v>
      </c>
      <c r="B395" s="5">
        <v>126</v>
      </c>
      <c r="C395" s="5">
        <v>59</v>
      </c>
      <c r="D395" s="5">
        <v>105</v>
      </c>
      <c r="E395" s="5">
        <v>90</v>
      </c>
      <c r="F395" s="5">
        <v>87</v>
      </c>
      <c r="G395" s="5">
        <v>60</v>
      </c>
      <c r="H395" s="5">
        <v>104</v>
      </c>
      <c r="I395" s="5">
        <v>65</v>
      </c>
      <c r="J395" s="5">
        <v>107</v>
      </c>
      <c r="K395" s="5">
        <v>59</v>
      </c>
      <c r="L395" s="5">
        <v>87</v>
      </c>
      <c r="M395" s="5">
        <v>60</v>
      </c>
      <c r="N395" s="5">
        <v>120</v>
      </c>
      <c r="O395" s="5">
        <v>70</v>
      </c>
      <c r="P395" s="5">
        <v>102</v>
      </c>
      <c r="Q395" s="5">
        <v>63</v>
      </c>
      <c r="R395" s="5">
        <v>146</v>
      </c>
      <c r="S395" s="5">
        <v>97</v>
      </c>
      <c r="BL395" s="198">
        <v>5</v>
      </c>
      <c r="BM395" s="4">
        <f t="shared" si="597"/>
        <v>-5.2301977159129125</v>
      </c>
      <c r="BN395" s="4">
        <f t="shared" si="598"/>
        <v>-11.923649778941567</v>
      </c>
      <c r="BO395" s="4">
        <f t="shared" si="599"/>
        <v>-5.4926923173656625</v>
      </c>
      <c r="BP395" s="4">
        <f t="shared" si="600"/>
        <v>-12.522077193466016</v>
      </c>
      <c r="BQ395" s="4">
        <f t="shared" si="601"/>
        <v>-4.7821280397385921</v>
      </c>
      <c r="BR395" s="4">
        <f t="shared" si="602"/>
        <v>-10.902153807764153</v>
      </c>
      <c r="BS395" s="4">
        <f t="shared" si="603"/>
        <v>-5.5457144647997607</v>
      </c>
      <c r="BT395" s="4">
        <f t="shared" si="604"/>
        <v>-12.642955514109241</v>
      </c>
      <c r="BU395" s="4">
        <f t="shared" si="605"/>
        <v>-5.3179558997272514</v>
      </c>
      <c r="BV395" s="4">
        <f t="shared" si="606"/>
        <v>-12.12371828607553</v>
      </c>
      <c r="BW395" s="4">
        <f t="shared" si="607"/>
        <v>-5.2504879565433695</v>
      </c>
      <c r="BX395" s="4">
        <f t="shared" si="608"/>
        <v>-11.969906868319267</v>
      </c>
      <c r="BY395" s="4">
        <f t="shared" si="609"/>
        <v>-8.4634110302770313</v>
      </c>
      <c r="BZ395" s="4">
        <f t="shared" si="610"/>
        <v>-19.294633691040115</v>
      </c>
      <c r="CA395" s="4">
        <f t="shared" si="611"/>
        <v>-5.3079180510514439</v>
      </c>
      <c r="CB395" s="4">
        <f t="shared" si="612"/>
        <v>-12.10083429609171</v>
      </c>
      <c r="CC395" s="4">
        <f t="shared" si="613"/>
        <v>-6.6642542004410235</v>
      </c>
      <c r="CD395" s="4">
        <f t="shared" si="614"/>
        <v>-15.192969260442036</v>
      </c>
    </row>
    <row r="396" spans="1:82">
      <c r="A396">
        <v>65</v>
      </c>
      <c r="B396" s="5">
        <v>135</v>
      </c>
      <c r="C396" s="5">
        <v>55</v>
      </c>
      <c r="D396" s="5">
        <v>113</v>
      </c>
      <c r="E396" s="5">
        <v>85</v>
      </c>
      <c r="F396" s="5">
        <v>96</v>
      </c>
      <c r="G396" s="5">
        <v>53</v>
      </c>
      <c r="H396" s="5">
        <v>112</v>
      </c>
      <c r="I396" s="5">
        <v>62</v>
      </c>
      <c r="J396" s="5">
        <v>115</v>
      </c>
      <c r="K396" s="5">
        <v>55</v>
      </c>
      <c r="L396" s="5">
        <v>95</v>
      </c>
      <c r="M396" s="5">
        <v>53</v>
      </c>
      <c r="N396" s="5">
        <v>133</v>
      </c>
      <c r="O396" s="5">
        <v>73</v>
      </c>
      <c r="P396" s="5">
        <v>107</v>
      </c>
      <c r="Q396" s="5">
        <v>55</v>
      </c>
      <c r="R396" s="5">
        <v>155</v>
      </c>
      <c r="S396" s="5">
        <v>92</v>
      </c>
      <c r="BL396" s="198">
        <v>6</v>
      </c>
      <c r="BM396" s="4">
        <f t="shared" si="597"/>
        <v>11.435688922960507</v>
      </c>
      <c r="BN396" s="4">
        <f t="shared" si="598"/>
        <v>8.9007539610647388</v>
      </c>
      <c r="BO396" s="4">
        <f t="shared" si="599"/>
        <v>10.277499455111021</v>
      </c>
      <c r="BP396" s="4">
        <f t="shared" si="600"/>
        <v>7.9992989142308843</v>
      </c>
      <c r="BQ396" s="4">
        <f t="shared" si="601"/>
        <v>10.10511506192902</v>
      </c>
      <c r="BR396" s="4">
        <f t="shared" si="602"/>
        <v>7.8651267554062594</v>
      </c>
      <c r="BS396" s="4">
        <f t="shared" si="603"/>
        <v>11.259940045615446</v>
      </c>
      <c r="BT396" s="4">
        <f t="shared" si="604"/>
        <v>8.7639631191032255</v>
      </c>
      <c r="BU396" s="4">
        <f t="shared" si="605"/>
        <v>10.608939172391866</v>
      </c>
      <c r="BV396" s="4">
        <f t="shared" si="606"/>
        <v>8.2572688009876423</v>
      </c>
      <c r="BW396" s="4">
        <f t="shared" si="607"/>
        <v>11.388079247309062</v>
      </c>
      <c r="BX396" s="4">
        <f t="shared" si="608"/>
        <v>8.8636978630898469</v>
      </c>
      <c r="BY396" s="4">
        <f t="shared" si="609"/>
        <v>15.915649212070143</v>
      </c>
      <c r="BZ396" s="4">
        <f t="shared" si="610"/>
        <v>12.387647016422735</v>
      </c>
      <c r="CA396" s="4">
        <f t="shared" si="611"/>
        <v>10.888745439671013</v>
      </c>
      <c r="CB396" s="4">
        <f t="shared" si="612"/>
        <v>8.4750507604824694</v>
      </c>
      <c r="CC396" s="4">
        <f t="shared" si="613"/>
        <v>12.90640717135372</v>
      </c>
      <c r="CD396" s="4">
        <f t="shared" si="614"/>
        <v>10.0454599217798</v>
      </c>
    </row>
    <row r="397" spans="1:82">
      <c r="A397">
        <v>66</v>
      </c>
      <c r="B397" s="5">
        <v>144</v>
      </c>
      <c r="C397" s="5">
        <v>53</v>
      </c>
      <c r="D397" s="5">
        <v>121</v>
      </c>
      <c r="E397" s="5">
        <v>81</v>
      </c>
      <c r="F397" s="5">
        <v>104</v>
      </c>
      <c r="G397" s="5">
        <v>48</v>
      </c>
      <c r="H397" s="5">
        <v>121</v>
      </c>
      <c r="I397" s="5">
        <v>61</v>
      </c>
      <c r="J397" s="5">
        <v>123</v>
      </c>
      <c r="K397" s="5">
        <v>53</v>
      </c>
      <c r="L397" s="5">
        <v>103</v>
      </c>
      <c r="M397" s="5">
        <v>48</v>
      </c>
      <c r="N397" s="5">
        <v>139</v>
      </c>
      <c r="O397" s="5">
        <v>64</v>
      </c>
      <c r="P397" s="5">
        <v>114</v>
      </c>
      <c r="Q397" s="5">
        <v>47</v>
      </c>
      <c r="R397" s="5">
        <v>165</v>
      </c>
      <c r="S397" s="5">
        <v>86</v>
      </c>
      <c r="BL397" s="198">
        <v>7</v>
      </c>
      <c r="BM397" s="4">
        <f t="shared" si="597"/>
        <v>-16.041624926545509</v>
      </c>
      <c r="BN397" s="4">
        <f t="shared" si="598"/>
        <v>-2.676873751141204</v>
      </c>
      <c r="BO397" s="4">
        <f t="shared" si="599"/>
        <v>-14.320202337015482</v>
      </c>
      <c r="BP397" s="4">
        <f t="shared" si="600"/>
        <v>-2.3896191266480749</v>
      </c>
      <c r="BQ397" s="4">
        <f t="shared" si="601"/>
        <v>-13.096529163223897</v>
      </c>
      <c r="BR397" s="4">
        <f t="shared" si="602"/>
        <v>-2.1854241891715174</v>
      </c>
      <c r="BS397" s="4">
        <f t="shared" si="603"/>
        <v>-14.138469198288082</v>
      </c>
      <c r="BT397" s="4">
        <f t="shared" si="604"/>
        <v>-2.3592932294275966</v>
      </c>
      <c r="BU397" s="4">
        <f t="shared" si="605"/>
        <v>-13.165805967626117</v>
      </c>
      <c r="BV397" s="4">
        <f t="shared" si="606"/>
        <v>-2.1969844432054075</v>
      </c>
      <c r="BW397" s="4">
        <f t="shared" si="607"/>
        <v>-14.56905215238455</v>
      </c>
      <c r="BX397" s="4">
        <f t="shared" si="608"/>
        <v>-2.4311448163327571</v>
      </c>
      <c r="BY397" s="4">
        <f t="shared" si="609"/>
        <v>-16.282808908212601</v>
      </c>
      <c r="BZ397" s="4">
        <f t="shared" si="610"/>
        <v>-2.7171202394288083</v>
      </c>
      <c r="CA397" s="4">
        <f t="shared" si="611"/>
        <v>-13.669257716528319</v>
      </c>
      <c r="CB397" s="4">
        <f t="shared" si="612"/>
        <v>-2.2809956813295651</v>
      </c>
      <c r="CC397" s="4">
        <f t="shared" si="613"/>
        <v>-16.184021696999011</v>
      </c>
      <c r="CD397" s="4">
        <f t="shared" si="614"/>
        <v>-2.7006355694619582</v>
      </c>
    </row>
    <row r="398" spans="1:82">
      <c r="A398">
        <v>67</v>
      </c>
      <c r="B398" s="5">
        <v>154</v>
      </c>
      <c r="C398" s="5">
        <v>48</v>
      </c>
      <c r="D398" s="5">
        <v>129</v>
      </c>
      <c r="E398" s="5">
        <v>79</v>
      </c>
      <c r="F398" s="5">
        <v>112</v>
      </c>
      <c r="G398" s="5">
        <v>43</v>
      </c>
      <c r="H398" s="5">
        <v>129</v>
      </c>
      <c r="I398" s="5">
        <v>60</v>
      </c>
      <c r="J398" s="5">
        <v>131</v>
      </c>
      <c r="K398" s="5">
        <v>50</v>
      </c>
      <c r="L398" s="5">
        <v>111</v>
      </c>
      <c r="M398" s="5">
        <v>45</v>
      </c>
      <c r="N398" s="5">
        <v>146</v>
      </c>
      <c r="O398" s="5">
        <v>51</v>
      </c>
      <c r="P398" s="5">
        <v>121</v>
      </c>
      <c r="Q398" s="5">
        <v>41</v>
      </c>
      <c r="R398" s="5">
        <v>174</v>
      </c>
      <c r="S398" s="5">
        <v>82</v>
      </c>
      <c r="BL398" s="198">
        <v>8</v>
      </c>
      <c r="BM398" s="4">
        <f t="shared" si="597"/>
        <v>16.864221370397594</v>
      </c>
      <c r="BN398" s="4">
        <f t="shared" si="598"/>
        <v>-5.7894945091861576</v>
      </c>
      <c r="BO398" s="4">
        <f t="shared" si="599"/>
        <v>14.439783232459712</v>
      </c>
      <c r="BP398" s="4">
        <f t="shared" si="600"/>
        <v>-4.957183845137874</v>
      </c>
      <c r="BQ398" s="4">
        <f t="shared" si="601"/>
        <v>13.092495592744861</v>
      </c>
      <c r="BR398" s="4">
        <f t="shared" si="602"/>
        <v>-4.4946594142077068</v>
      </c>
      <c r="BS398" s="4">
        <f t="shared" si="603"/>
        <v>13.858585001694804</v>
      </c>
      <c r="BT398" s="4">
        <f t="shared" si="604"/>
        <v>-4.7576582404948642</v>
      </c>
      <c r="BU398" s="4">
        <f t="shared" si="605"/>
        <v>12.651158258789478</v>
      </c>
      <c r="BV398" s="4">
        <f t="shared" si="606"/>
        <v>-4.3431481160864278</v>
      </c>
      <c r="BW398" s="4">
        <f t="shared" si="607"/>
        <v>13.417161007335004</v>
      </c>
      <c r="BX398" s="4">
        <f t="shared" si="608"/>
        <v>-4.6061171918191715</v>
      </c>
      <c r="BY398" s="4">
        <f t="shared" si="609"/>
        <v>19.00775381542039</v>
      </c>
      <c r="BZ398" s="4">
        <f t="shared" si="610"/>
        <v>-6.5253701270492837</v>
      </c>
      <c r="CA398" s="4">
        <f t="shared" si="611"/>
        <v>11.988427686853568</v>
      </c>
      <c r="CB398" s="4">
        <f t="shared" si="612"/>
        <v>-4.1156324233650459</v>
      </c>
      <c r="CC398" s="4">
        <f t="shared" si="613"/>
        <v>15.772170467871803</v>
      </c>
      <c r="CD398" s="4">
        <f t="shared" si="614"/>
        <v>-5.4145929608097321</v>
      </c>
    </row>
    <row r="399" spans="1:82">
      <c r="A399">
        <v>68</v>
      </c>
      <c r="B399" s="5">
        <v>164</v>
      </c>
      <c r="C399" s="5">
        <v>45</v>
      </c>
      <c r="D399" s="5">
        <v>137</v>
      </c>
      <c r="E399" s="5">
        <v>76</v>
      </c>
      <c r="F399" s="5">
        <v>120</v>
      </c>
      <c r="G399" s="5">
        <v>41</v>
      </c>
      <c r="H399" s="5">
        <v>137</v>
      </c>
      <c r="I399" s="5">
        <v>61</v>
      </c>
      <c r="J399" s="5">
        <v>139</v>
      </c>
      <c r="K399" s="5">
        <v>49</v>
      </c>
      <c r="L399" s="5">
        <v>119</v>
      </c>
      <c r="M399" s="5">
        <v>44</v>
      </c>
      <c r="N399" s="5">
        <v>155</v>
      </c>
      <c r="O399" s="5">
        <v>42</v>
      </c>
      <c r="P399" s="5">
        <v>130</v>
      </c>
      <c r="Q399" s="5">
        <v>36</v>
      </c>
      <c r="R399" s="5">
        <v>183</v>
      </c>
      <c r="S399" s="5">
        <v>80</v>
      </c>
      <c r="BL399" s="198">
        <v>9</v>
      </c>
      <c r="BM399" s="4">
        <f t="shared" si="597"/>
        <v>-12.028210572900832</v>
      </c>
      <c r="BN399" s="4">
        <f t="shared" si="598"/>
        <v>13.066119752605211</v>
      </c>
      <c r="BO399" s="4">
        <f t="shared" si="599"/>
        <v>-10.180494619296123</v>
      </c>
      <c r="BP399" s="4">
        <f t="shared" si="600"/>
        <v>11.058965174434583</v>
      </c>
      <c r="BQ399" s="4">
        <f t="shared" si="601"/>
        <v>-8.9125327686054359</v>
      </c>
      <c r="BR399" s="4">
        <f t="shared" si="602"/>
        <v>9.6815914343884</v>
      </c>
      <c r="BS399" s="4">
        <f t="shared" si="603"/>
        <v>-10.134235574353397</v>
      </c>
      <c r="BT399" s="4">
        <f t="shared" si="604"/>
        <v>11.008714456158618</v>
      </c>
      <c r="BU399" s="4">
        <f t="shared" si="605"/>
        <v>-10.051911051904394</v>
      </c>
      <c r="BV399" s="4">
        <f t="shared" si="606"/>
        <v>10.919286185646119</v>
      </c>
      <c r="BW399" s="4">
        <f t="shared" si="607"/>
        <v>-9.5929992196407667</v>
      </c>
      <c r="BX399" s="4">
        <f t="shared" si="608"/>
        <v>10.420775046362168</v>
      </c>
      <c r="BY399" s="4">
        <f t="shared" si="609"/>
        <v>-15.442506612739045</v>
      </c>
      <c r="BZ399" s="4">
        <f t="shared" si="610"/>
        <v>16.775033947030799</v>
      </c>
      <c r="CA399" s="4">
        <f t="shared" si="611"/>
        <v>-9.1660502790975027</v>
      </c>
      <c r="CB399" s="4">
        <f t="shared" si="612"/>
        <v>9.9569848631445144</v>
      </c>
      <c r="CC399" s="4">
        <f t="shared" si="613"/>
        <v>-11.528196280414296</v>
      </c>
      <c r="CD399" s="4">
        <f t="shared" si="614"/>
        <v>12.522959439269622</v>
      </c>
    </row>
    <row r="400" spans="1:82">
      <c r="A400">
        <v>69</v>
      </c>
      <c r="B400" s="5">
        <v>174</v>
      </c>
      <c r="C400" s="5">
        <v>43</v>
      </c>
      <c r="D400" s="5">
        <v>146</v>
      </c>
      <c r="E400" s="5">
        <v>76</v>
      </c>
      <c r="F400" s="5">
        <v>128</v>
      </c>
      <c r="G400" s="5">
        <v>39</v>
      </c>
      <c r="H400" s="5">
        <v>145</v>
      </c>
      <c r="I400" s="5">
        <v>61</v>
      </c>
      <c r="J400" s="5">
        <v>147</v>
      </c>
      <c r="K400" s="5">
        <v>50</v>
      </c>
      <c r="L400" s="5">
        <v>127</v>
      </c>
      <c r="M400" s="5">
        <v>43</v>
      </c>
      <c r="N400" s="5">
        <v>169</v>
      </c>
      <c r="O400" s="5">
        <v>33</v>
      </c>
      <c r="P400" s="5">
        <v>138</v>
      </c>
      <c r="Q400" s="5">
        <v>36</v>
      </c>
      <c r="R400" s="5">
        <v>193</v>
      </c>
      <c r="S400" s="5">
        <v>77</v>
      </c>
      <c r="BL400" s="198">
        <v>10</v>
      </c>
      <c r="BM400" s="4">
        <f t="shared" si="597"/>
        <v>4.1785951209094927</v>
      </c>
      <c r="BN400" s="4">
        <f t="shared" si="598"/>
        <v>-16.50089896817725</v>
      </c>
      <c r="BO400" s="4">
        <f t="shared" si="599"/>
        <v>3.4597584477113763</v>
      </c>
      <c r="BP400" s="4">
        <f t="shared" si="600"/>
        <v>-13.662277140542258</v>
      </c>
      <c r="BQ400" s="4">
        <f t="shared" si="601"/>
        <v>3.7629165061671861</v>
      </c>
      <c r="BR400" s="4">
        <f t="shared" si="602"/>
        <v>-14.859421240226963</v>
      </c>
      <c r="BS400" s="4">
        <f t="shared" si="603"/>
        <v>3.744379514104256</v>
      </c>
      <c r="BT400" s="4">
        <f t="shared" si="604"/>
        <v>-14.786220313993713</v>
      </c>
      <c r="BU400" s="4">
        <f t="shared" si="605"/>
        <v>3.7452430142470257</v>
      </c>
      <c r="BV400" s="4">
        <f t="shared" si="606"/>
        <v>-14.789630198943692</v>
      </c>
      <c r="BW400" s="4">
        <f t="shared" si="607"/>
        <v>3.7654492297422673</v>
      </c>
      <c r="BX400" s="4">
        <f t="shared" si="608"/>
        <v>-14.869422739443197</v>
      </c>
      <c r="BY400" s="4">
        <f t="shared" si="609"/>
        <v>5.2546670007290004</v>
      </c>
      <c r="BZ400" s="4">
        <f t="shared" si="610"/>
        <v>-20.750210724309667</v>
      </c>
      <c r="CA400" s="4">
        <f t="shared" si="611"/>
        <v>3.7655539010049299</v>
      </c>
      <c r="CB400" s="4">
        <f t="shared" si="612"/>
        <v>-14.869836076911913</v>
      </c>
      <c r="CC400" s="4">
        <f t="shared" si="613"/>
        <v>4.322171561780749</v>
      </c>
      <c r="CD400" s="4">
        <f t="shared" si="614"/>
        <v>-17.067869511260504</v>
      </c>
    </row>
    <row r="401" spans="1:82">
      <c r="A401">
        <v>70</v>
      </c>
      <c r="B401" s="5">
        <v>184</v>
      </c>
      <c r="C401" s="5">
        <v>41</v>
      </c>
      <c r="D401" s="5">
        <v>154</v>
      </c>
      <c r="E401" s="5">
        <v>77</v>
      </c>
      <c r="F401" s="5">
        <v>137</v>
      </c>
      <c r="G401" s="5">
        <v>38</v>
      </c>
      <c r="H401" s="5">
        <v>153</v>
      </c>
      <c r="I401" s="5">
        <v>62</v>
      </c>
      <c r="J401" s="5">
        <v>155</v>
      </c>
      <c r="K401" s="5">
        <v>51</v>
      </c>
      <c r="L401" s="5">
        <v>135</v>
      </c>
      <c r="M401" s="5">
        <v>43</v>
      </c>
      <c r="N401" s="5">
        <v>183</v>
      </c>
      <c r="O401" s="5">
        <v>26</v>
      </c>
      <c r="P401" s="5">
        <v>147</v>
      </c>
      <c r="Q401" s="5">
        <v>35</v>
      </c>
      <c r="R401" s="5">
        <v>202</v>
      </c>
      <c r="S401" s="5">
        <v>76</v>
      </c>
      <c r="BL401" s="198">
        <v>11</v>
      </c>
      <c r="BM401" s="4">
        <f t="shared" si="597"/>
        <v>4.5049339174855358</v>
      </c>
      <c r="BN401" s="4">
        <f t="shared" si="598"/>
        <v>17.789581732560698</v>
      </c>
      <c r="BO401" s="4">
        <f t="shared" si="599"/>
        <v>3.688239153615942</v>
      </c>
      <c r="BP401" s="4">
        <f t="shared" si="600"/>
        <v>14.564527043962341</v>
      </c>
      <c r="BQ401" s="4">
        <f t="shared" si="601"/>
        <v>3.9100570237648387</v>
      </c>
      <c r="BR401" s="4">
        <f t="shared" si="602"/>
        <v>15.44046600400792</v>
      </c>
      <c r="BS401" s="4">
        <f t="shared" si="603"/>
        <v>3.7529802051201395</v>
      </c>
      <c r="BT401" s="4">
        <f t="shared" si="604"/>
        <v>14.820183674732339</v>
      </c>
      <c r="BU401" s="4">
        <f t="shared" si="605"/>
        <v>3.6216077216277354</v>
      </c>
      <c r="BV401" s="4">
        <f t="shared" si="606"/>
        <v>14.301405469479096</v>
      </c>
      <c r="BW401" s="4">
        <f t="shared" si="607"/>
        <v>3.6684566278696495</v>
      </c>
      <c r="BX401" s="4">
        <f t="shared" si="608"/>
        <v>14.486407616444394</v>
      </c>
      <c r="BY401" s="4">
        <f t="shared" si="609"/>
        <v>5.1283146961374237</v>
      </c>
      <c r="BZ401" s="4">
        <f t="shared" si="610"/>
        <v>20.251256757202324</v>
      </c>
      <c r="CA401" s="4">
        <f t="shared" si="611"/>
        <v>3.9940214098534548</v>
      </c>
      <c r="CB401" s="4">
        <f t="shared" si="612"/>
        <v>15.772033866335505</v>
      </c>
      <c r="CC401" s="4">
        <f t="shared" si="613"/>
        <v>4.360733231403386</v>
      </c>
      <c r="CD401" s="4">
        <f t="shared" si="614"/>
        <v>17.220146100887426</v>
      </c>
    </row>
    <row r="402" spans="1:82">
      <c r="A402">
        <v>71</v>
      </c>
      <c r="B402" s="5">
        <v>194</v>
      </c>
      <c r="C402" s="5">
        <v>42</v>
      </c>
      <c r="D402" s="5">
        <v>161</v>
      </c>
      <c r="E402" s="5">
        <v>78</v>
      </c>
      <c r="F402" s="5">
        <v>145</v>
      </c>
      <c r="G402" s="5">
        <v>38</v>
      </c>
      <c r="H402" s="5">
        <v>161</v>
      </c>
      <c r="I402" s="5">
        <v>63</v>
      </c>
      <c r="J402" s="5">
        <v>162</v>
      </c>
      <c r="K402" s="5">
        <v>52</v>
      </c>
      <c r="L402" s="5">
        <v>143</v>
      </c>
      <c r="M402" s="5">
        <v>45</v>
      </c>
      <c r="N402" s="5">
        <v>196</v>
      </c>
      <c r="O402" s="5">
        <v>22</v>
      </c>
      <c r="P402" s="5">
        <v>155</v>
      </c>
      <c r="Q402" s="5">
        <v>34</v>
      </c>
      <c r="R402" s="5">
        <v>211</v>
      </c>
      <c r="S402" s="5">
        <v>75</v>
      </c>
      <c r="BL402" s="198">
        <v>12</v>
      </c>
      <c r="BM402" s="4">
        <f t="shared" si="597"/>
        <v>-12.17267070658256</v>
      </c>
      <c r="BN402" s="4">
        <f t="shared" si="598"/>
        <v>-13.223045289839456</v>
      </c>
      <c r="BO402" s="4">
        <f t="shared" si="599"/>
        <v>-10.095297529910045</v>
      </c>
      <c r="BP402" s="4">
        <f t="shared" si="600"/>
        <v>-10.966416464401508</v>
      </c>
      <c r="BQ402" s="4">
        <f t="shared" si="601"/>
        <v>-10.464433631700413</v>
      </c>
      <c r="BR402" s="4">
        <f t="shared" si="602"/>
        <v>-11.367405163574096</v>
      </c>
      <c r="BS402" s="4">
        <f t="shared" si="603"/>
        <v>-10.174555405016783</v>
      </c>
      <c r="BT402" s="4">
        <f t="shared" si="604"/>
        <v>-11.052513467875535</v>
      </c>
      <c r="BU402" s="4">
        <f t="shared" si="605"/>
        <v>-9.991550819932181</v>
      </c>
      <c r="BV402" s="4">
        <f t="shared" si="606"/>
        <v>-10.853717494900319</v>
      </c>
      <c r="BW402" s="4">
        <f t="shared" si="607"/>
        <v>-9.4835068135651159</v>
      </c>
      <c r="BX402" s="4">
        <f t="shared" si="608"/>
        <v>-10.301834587085326</v>
      </c>
      <c r="BY402" s="4">
        <f t="shared" si="609"/>
        <v>-16.163512602961788</v>
      </c>
      <c r="BZ402" s="4">
        <f t="shared" si="610"/>
        <v>-17.558255237798907</v>
      </c>
      <c r="CA402" s="4">
        <f t="shared" si="611"/>
        <v>-9.7838726963981664</v>
      </c>
      <c r="CB402" s="4">
        <f t="shared" si="612"/>
        <v>-10.628118914326368</v>
      </c>
      <c r="CC402" s="4">
        <f t="shared" si="613"/>
        <v>-12.054851474362007</v>
      </c>
      <c r="CD402" s="4">
        <f t="shared" si="614"/>
        <v>-13.095059486130497</v>
      </c>
    </row>
    <row r="403" spans="1:82">
      <c r="A403">
        <v>72</v>
      </c>
      <c r="B403" s="5">
        <v>204</v>
      </c>
      <c r="C403" s="5">
        <v>42</v>
      </c>
      <c r="D403" s="5">
        <v>168</v>
      </c>
      <c r="E403" s="5">
        <v>81</v>
      </c>
      <c r="F403" s="5">
        <v>153</v>
      </c>
      <c r="G403" s="5">
        <v>40</v>
      </c>
      <c r="H403" s="5">
        <v>169</v>
      </c>
      <c r="I403" s="5">
        <v>64</v>
      </c>
      <c r="J403" s="5">
        <v>170</v>
      </c>
      <c r="K403" s="5">
        <v>54</v>
      </c>
      <c r="L403" s="5">
        <v>151</v>
      </c>
      <c r="M403" s="5">
        <v>48</v>
      </c>
      <c r="N403" s="5">
        <v>210</v>
      </c>
      <c r="O403" s="5">
        <v>24</v>
      </c>
      <c r="P403" s="5">
        <v>164</v>
      </c>
      <c r="Q403" s="5">
        <v>36</v>
      </c>
      <c r="R403" s="5">
        <v>220</v>
      </c>
      <c r="S403" s="5">
        <v>75</v>
      </c>
      <c r="BL403" s="198">
        <v>13</v>
      </c>
      <c r="BM403" s="4">
        <f t="shared" si="597"/>
        <v>15.106684634322646</v>
      </c>
      <c r="BN403" s="4">
        <f t="shared" si="598"/>
        <v>5.1861313855794027</v>
      </c>
      <c r="BO403" s="4">
        <f t="shared" si="599"/>
        <v>12.765671738349456</v>
      </c>
      <c r="BP403" s="4">
        <f t="shared" si="600"/>
        <v>4.3824606432731397</v>
      </c>
      <c r="BQ403" s="4">
        <f t="shared" si="601"/>
        <v>13.725886665310584</v>
      </c>
      <c r="BR403" s="4">
        <f t="shared" si="602"/>
        <v>4.7121028440708415</v>
      </c>
      <c r="BS403" s="4">
        <f t="shared" si="603"/>
        <v>13.460054431978747</v>
      </c>
      <c r="BT403" s="4">
        <f t="shared" si="604"/>
        <v>4.6208425230968668</v>
      </c>
      <c r="BU403" s="4">
        <f t="shared" si="605"/>
        <v>13.589330712609238</v>
      </c>
      <c r="BV403" s="4">
        <f t="shared" si="606"/>
        <v>4.6652231262945723</v>
      </c>
      <c r="BW403" s="4">
        <f t="shared" si="607"/>
        <v>14.37632453398021</v>
      </c>
      <c r="BX403" s="4">
        <f t="shared" si="608"/>
        <v>4.9353984464303977</v>
      </c>
      <c r="BY403" s="4">
        <f t="shared" si="609"/>
        <v>19.109609887550548</v>
      </c>
      <c r="BZ403" s="4">
        <f t="shared" si="610"/>
        <v>6.5603373607757876</v>
      </c>
      <c r="CA403" s="4">
        <f t="shared" si="611"/>
        <v>12.847945700126903</v>
      </c>
      <c r="CB403" s="4">
        <f t="shared" si="612"/>
        <v>4.4107053300272767</v>
      </c>
      <c r="CC403" s="4">
        <f t="shared" si="613"/>
        <v>16.371508987865337</v>
      </c>
      <c r="CD403" s="4">
        <f t="shared" si="614"/>
        <v>5.6203461346084209</v>
      </c>
    </row>
    <row r="404" spans="1:82">
      <c r="A404">
        <v>73</v>
      </c>
      <c r="B404" s="5">
        <v>213</v>
      </c>
      <c r="C404" s="5">
        <v>44</v>
      </c>
      <c r="D404" s="5">
        <v>174</v>
      </c>
      <c r="E404" s="5">
        <v>85</v>
      </c>
      <c r="F404" s="5">
        <v>161</v>
      </c>
      <c r="G404" s="5">
        <v>40</v>
      </c>
      <c r="H404" s="5">
        <v>178</v>
      </c>
      <c r="I404" s="5">
        <v>67</v>
      </c>
      <c r="J404" s="5">
        <v>178</v>
      </c>
      <c r="K404" s="5">
        <v>57</v>
      </c>
      <c r="L404" s="5">
        <v>159</v>
      </c>
      <c r="M404" s="5">
        <v>51</v>
      </c>
      <c r="N404" s="5">
        <v>224</v>
      </c>
      <c r="O404" s="5">
        <v>27</v>
      </c>
      <c r="P404" s="5">
        <v>172</v>
      </c>
      <c r="Q404" s="5">
        <v>41</v>
      </c>
      <c r="R404" s="5">
        <v>230</v>
      </c>
      <c r="S404" s="5">
        <v>75</v>
      </c>
      <c r="BL404" s="198">
        <v>14</v>
      </c>
      <c r="BM404" s="4">
        <f t="shared" si="597"/>
        <v>-14.999150335073228</v>
      </c>
      <c r="BN404" s="4">
        <f t="shared" si="598"/>
        <v>2.5029155091995912</v>
      </c>
      <c r="BO404" s="4">
        <f t="shared" si="599"/>
        <v>-12.847661598054758</v>
      </c>
      <c r="BP404" s="4">
        <f t="shared" si="600"/>
        <v>2.1438955375709465</v>
      </c>
      <c r="BQ404" s="4">
        <f t="shared" si="601"/>
        <v>-13.729351507672666</v>
      </c>
      <c r="BR404" s="4">
        <f t="shared" si="602"/>
        <v>2.2910235614782199</v>
      </c>
      <c r="BS404" s="4">
        <f t="shared" si="603"/>
        <v>-12.619535099306075</v>
      </c>
      <c r="BT404" s="4">
        <f t="shared" si="604"/>
        <v>2.105827957806623</v>
      </c>
      <c r="BU404" s="4">
        <f t="shared" si="605"/>
        <v>-13.001755519830018</v>
      </c>
      <c r="BV404" s="4">
        <f t="shared" si="606"/>
        <v>2.1696092652200933</v>
      </c>
      <c r="BW404" s="4">
        <f t="shared" si="607"/>
        <v>-14.498502774249802</v>
      </c>
      <c r="BX404" s="4">
        <f t="shared" si="608"/>
        <v>2.4193722073034989</v>
      </c>
      <c r="BY404" s="4">
        <f t="shared" si="609"/>
        <v>-20.157578637923173</v>
      </c>
      <c r="BZ404" s="4">
        <f t="shared" si="610"/>
        <v>3.363704948192451</v>
      </c>
      <c r="CA404" s="4">
        <f t="shared" si="611"/>
        <v>-14.566763521482907</v>
      </c>
      <c r="CB404" s="4">
        <f t="shared" si="612"/>
        <v>2.4307629113835683</v>
      </c>
      <c r="CC404" s="4">
        <f t="shared" si="613"/>
        <v>-16.805310418015999</v>
      </c>
      <c r="CD404" s="4">
        <f t="shared" si="614"/>
        <v>2.8043103204192503</v>
      </c>
    </row>
    <row r="405" spans="1:82">
      <c r="A405">
        <v>74</v>
      </c>
      <c r="B405" s="5">
        <v>223</v>
      </c>
      <c r="C405" s="5">
        <v>45</v>
      </c>
      <c r="D405" s="5">
        <v>182</v>
      </c>
      <c r="E405" s="5">
        <v>88</v>
      </c>
      <c r="F405" s="5">
        <v>169</v>
      </c>
      <c r="G405" s="5">
        <v>45</v>
      </c>
      <c r="H405" s="5">
        <v>186</v>
      </c>
      <c r="I405" s="5">
        <v>70</v>
      </c>
      <c r="J405" s="5">
        <v>184</v>
      </c>
      <c r="K405" s="5">
        <v>61</v>
      </c>
      <c r="L405" s="5">
        <v>167</v>
      </c>
      <c r="M405" s="5">
        <v>53</v>
      </c>
      <c r="N405" s="5">
        <v>237</v>
      </c>
      <c r="O405" s="5">
        <v>33</v>
      </c>
      <c r="P405" s="5">
        <v>181</v>
      </c>
      <c r="Q405" s="5">
        <v>42</v>
      </c>
      <c r="R405" s="5">
        <v>239</v>
      </c>
      <c r="S405" s="5">
        <v>75</v>
      </c>
      <c r="BL405" s="198">
        <v>15</v>
      </c>
      <c r="BM405" s="4">
        <f t="shared" si="597"/>
        <v>11.440590210566494</v>
      </c>
      <c r="BN405" s="4">
        <f t="shared" si="598"/>
        <v>-8.9045687863362328</v>
      </c>
      <c r="BO405" s="4">
        <f t="shared" si="599"/>
        <v>9.1442896442017378</v>
      </c>
      <c r="BP405" s="4">
        <f t="shared" si="600"/>
        <v>-7.1172863148067043</v>
      </c>
      <c r="BQ405" s="4">
        <f t="shared" si="601"/>
        <v>9.4690696097140901</v>
      </c>
      <c r="BR405" s="4">
        <f t="shared" si="602"/>
        <v>-7.370072708699003</v>
      </c>
      <c r="BS405" s="4">
        <f t="shared" si="603"/>
        <v>8.7780530762008677</v>
      </c>
      <c r="BT405" s="4">
        <f t="shared" si="604"/>
        <v>-6.8322329520157323</v>
      </c>
      <c r="BU405" s="4">
        <f t="shared" si="605"/>
        <v>8.6051249691161473</v>
      </c>
      <c r="BV405" s="4">
        <f t="shared" si="606"/>
        <v>-6.6976376036739467</v>
      </c>
      <c r="BW405" s="4">
        <f t="shared" si="607"/>
        <v>9.9058631608977379</v>
      </c>
      <c r="BX405" s="4">
        <f t="shared" si="608"/>
        <v>-7.7100427758333527</v>
      </c>
      <c r="BY405" s="4">
        <f t="shared" si="609"/>
        <v>15.580862995831426</v>
      </c>
      <c r="BZ405" s="4">
        <f t="shared" si="610"/>
        <v>-12.12707244497938</v>
      </c>
      <c r="CA405" s="4">
        <f t="shared" si="611"/>
        <v>10.438473927578205</v>
      </c>
      <c r="CB405" s="4">
        <f t="shared" si="612"/>
        <v>-8.1245903752980357</v>
      </c>
      <c r="CC405" s="4">
        <f t="shared" si="613"/>
        <v>13.052922198319214</v>
      </c>
      <c r="CD405" s="4">
        <f t="shared" si="614"/>
        <v>-10.159497144673388</v>
      </c>
    </row>
    <row r="406" spans="1:82">
      <c r="A406">
        <v>75</v>
      </c>
      <c r="B406" s="5">
        <v>232</v>
      </c>
      <c r="C406" s="5">
        <v>47</v>
      </c>
      <c r="D406" s="5">
        <v>186</v>
      </c>
      <c r="E406" s="5">
        <v>93</v>
      </c>
      <c r="F406" s="5">
        <v>177</v>
      </c>
      <c r="G406" s="5">
        <v>48</v>
      </c>
      <c r="H406" s="5">
        <v>194</v>
      </c>
      <c r="I406" s="5">
        <v>72</v>
      </c>
      <c r="J406" s="5">
        <v>190</v>
      </c>
      <c r="K406" s="5">
        <v>65</v>
      </c>
      <c r="L406" s="5">
        <v>175</v>
      </c>
      <c r="M406" s="5">
        <v>52</v>
      </c>
      <c r="N406" s="5">
        <v>248</v>
      </c>
      <c r="O406" s="5">
        <v>45</v>
      </c>
      <c r="P406" s="5">
        <v>187</v>
      </c>
      <c r="Q406" s="5">
        <v>48</v>
      </c>
      <c r="R406" s="5">
        <v>248</v>
      </c>
      <c r="S406" s="5">
        <v>75</v>
      </c>
      <c r="BL406" s="198">
        <v>16</v>
      </c>
      <c r="BM406" s="4">
        <f t="shared" si="597"/>
        <v>-5.2535320104116332</v>
      </c>
      <c r="BN406" s="4">
        <f t="shared" si="598"/>
        <v>11.976846612133082</v>
      </c>
      <c r="BO406" s="4">
        <f t="shared" si="599"/>
        <v>-4.5693403305917153</v>
      </c>
      <c r="BP406" s="4">
        <f t="shared" si="600"/>
        <v>10.417046693476307</v>
      </c>
      <c r="BQ406" s="4">
        <f t="shared" si="601"/>
        <v>-4.3607325027379717</v>
      </c>
      <c r="BR406" s="4">
        <f t="shared" si="602"/>
        <v>9.9414687487063862</v>
      </c>
      <c r="BS406" s="4">
        <f t="shared" si="603"/>
        <v>-3.8310316670986104</v>
      </c>
      <c r="BT406" s="4">
        <f t="shared" si="604"/>
        <v>8.733872478959043</v>
      </c>
      <c r="BU406" s="4">
        <f t="shared" si="605"/>
        <v>-4.4123597958723195</v>
      </c>
      <c r="BV406" s="4">
        <f t="shared" si="606"/>
        <v>10.059167121847405</v>
      </c>
      <c r="BW406" s="4">
        <f t="shared" si="607"/>
        <v>-4.9016487853678141</v>
      </c>
      <c r="BX406" s="4">
        <f t="shared" si="608"/>
        <v>11.174633662182424</v>
      </c>
      <c r="BY406" s="4">
        <f t="shared" si="609"/>
        <v>-5.6476705826307727</v>
      </c>
      <c r="BZ406" s="4">
        <f t="shared" si="610"/>
        <v>12.875392050523567</v>
      </c>
      <c r="CA406" s="4">
        <f t="shared" si="611"/>
        <v>-4.4585622710855679</v>
      </c>
      <c r="CB406" s="4">
        <f t="shared" si="612"/>
        <v>10.164498155832405</v>
      </c>
      <c r="CC406" s="4">
        <f t="shared" si="613"/>
        <v>-6.6360774111373262</v>
      </c>
      <c r="CD406" s="4">
        <f t="shared" si="614"/>
        <v>15.128732651084668</v>
      </c>
    </row>
    <row r="407" spans="1:82">
      <c r="A407">
        <v>76</v>
      </c>
      <c r="B407" s="5">
        <v>240</v>
      </c>
      <c r="C407" s="5">
        <v>51</v>
      </c>
      <c r="D407" s="5">
        <v>192</v>
      </c>
      <c r="E407" s="5">
        <v>99</v>
      </c>
      <c r="F407" s="5">
        <v>185</v>
      </c>
      <c r="G407" s="5">
        <v>54</v>
      </c>
      <c r="H407" s="5">
        <v>198</v>
      </c>
      <c r="I407" s="5">
        <v>78</v>
      </c>
      <c r="J407" s="5">
        <v>195</v>
      </c>
      <c r="K407" s="5">
        <v>73</v>
      </c>
      <c r="L407" s="5">
        <v>184</v>
      </c>
      <c r="M407" s="5">
        <v>52</v>
      </c>
      <c r="N407" s="5">
        <v>254</v>
      </c>
      <c r="O407" s="5">
        <v>57</v>
      </c>
      <c r="P407" s="5">
        <v>194</v>
      </c>
      <c r="Q407" s="5">
        <v>54</v>
      </c>
      <c r="R407" s="5">
        <v>257</v>
      </c>
      <c r="S407" s="5">
        <v>76</v>
      </c>
      <c r="BL407" s="198">
        <v>17</v>
      </c>
      <c r="BM407" s="4">
        <f t="shared" si="597"/>
        <v>-1.1840023181218342</v>
      </c>
      <c r="BN407" s="4">
        <f t="shared" si="598"/>
        <v>-14.288783026493784</v>
      </c>
      <c r="BO407" s="4">
        <f t="shared" si="599"/>
        <v>-1.1906544343298164</v>
      </c>
      <c r="BP407" s="4">
        <f t="shared" si="600"/>
        <v>-14.369062130434779</v>
      </c>
      <c r="BQ407" s="4">
        <f t="shared" si="601"/>
        <v>-0.86922128649035058</v>
      </c>
      <c r="BR407" s="4">
        <f t="shared" si="602"/>
        <v>-10.489940918673421</v>
      </c>
      <c r="BS407" s="4">
        <f t="shared" si="603"/>
        <v>-1.1594670800096651</v>
      </c>
      <c r="BT407" s="4">
        <f t="shared" si="604"/>
        <v>-13.992686736374809</v>
      </c>
      <c r="BU407" s="4">
        <f t="shared" si="605"/>
        <v>-1.0260525403867042</v>
      </c>
      <c r="BV407" s="4">
        <f t="shared" si="606"/>
        <v>-12.382612684935422</v>
      </c>
      <c r="BW407" s="4">
        <f t="shared" si="607"/>
        <v>-1.0028393641977917</v>
      </c>
      <c r="BX407" s="4">
        <f t="shared" si="608"/>
        <v>-12.10247130949851</v>
      </c>
      <c r="BY407" s="4">
        <f t="shared" si="609"/>
        <v>-1.0500899067319986</v>
      </c>
      <c r="BZ407" s="4">
        <f t="shared" si="610"/>
        <v>-12.672700556368889</v>
      </c>
      <c r="CA407" s="4">
        <f t="shared" si="611"/>
        <v>-0.79142707841418569</v>
      </c>
      <c r="CB407" s="4">
        <f t="shared" si="612"/>
        <v>-9.5511044460544134</v>
      </c>
      <c r="CC407" s="4">
        <f t="shared" si="613"/>
        <v>-1.3596339174066443</v>
      </c>
      <c r="CD407" s="4">
        <f t="shared" si="614"/>
        <v>-16.408341220229111</v>
      </c>
    </row>
    <row r="408" spans="1:82">
      <c r="A408">
        <v>77</v>
      </c>
      <c r="B408" s="5">
        <v>249</v>
      </c>
      <c r="C408" s="5">
        <v>57</v>
      </c>
      <c r="D408" s="5">
        <v>197</v>
      </c>
      <c r="E408" s="5">
        <v>92</v>
      </c>
      <c r="F408" s="5">
        <v>193</v>
      </c>
      <c r="G408" s="5">
        <v>56</v>
      </c>
      <c r="H408" s="5">
        <v>204</v>
      </c>
      <c r="I408" s="5">
        <v>83</v>
      </c>
      <c r="J408" s="5">
        <v>200</v>
      </c>
      <c r="K408" s="5">
        <v>71</v>
      </c>
      <c r="L408" s="5">
        <v>192</v>
      </c>
      <c r="M408" s="5">
        <v>55</v>
      </c>
      <c r="N408" s="5">
        <v>255</v>
      </c>
      <c r="O408" s="5">
        <v>69</v>
      </c>
      <c r="P408" s="5">
        <v>199</v>
      </c>
      <c r="Q408" s="5">
        <v>61</v>
      </c>
      <c r="R408" s="5">
        <v>267</v>
      </c>
      <c r="S408" s="5">
        <v>77</v>
      </c>
      <c r="BL408" s="198">
        <v>18</v>
      </c>
      <c r="BM408" s="4">
        <f t="shared" si="597"/>
        <v>9.1693200327461213</v>
      </c>
      <c r="BN408" s="4">
        <f t="shared" si="598"/>
        <v>14.034689112448186</v>
      </c>
      <c r="BO408" s="4">
        <f t="shared" si="599"/>
        <v>8.4107659020561005</v>
      </c>
      <c r="BP408" s="4">
        <f t="shared" si="600"/>
        <v>12.873635581632616</v>
      </c>
      <c r="BQ408" s="4">
        <f t="shared" si="601"/>
        <v>7.4565614756563923</v>
      </c>
      <c r="BR408" s="4">
        <f t="shared" si="602"/>
        <v>11.413116979771678</v>
      </c>
      <c r="BS408" s="4">
        <f t="shared" si="603"/>
        <v>8.6757414818840157</v>
      </c>
      <c r="BT408" s="4">
        <f t="shared" si="604"/>
        <v>13.279210899321873</v>
      </c>
      <c r="BU408" s="4">
        <f t="shared" si="605"/>
        <v>7.5674155514523616</v>
      </c>
      <c r="BV408" s="4">
        <f t="shared" si="606"/>
        <v>11.582791774095357</v>
      </c>
      <c r="BW408" s="4">
        <f t="shared" si="607"/>
        <v>7.786042818712013</v>
      </c>
      <c r="BX408" s="4">
        <f t="shared" si="608"/>
        <v>11.917425718219389</v>
      </c>
      <c r="BY408" s="4">
        <f t="shared" si="609"/>
        <v>9.7178029724177861</v>
      </c>
      <c r="BZ408" s="4">
        <f t="shared" si="610"/>
        <v>14.874204748753016</v>
      </c>
      <c r="CA408" s="4">
        <f t="shared" si="611"/>
        <v>7.4045887216358803</v>
      </c>
      <c r="CB408" s="4">
        <f t="shared" si="612"/>
        <v>11.333566757684252</v>
      </c>
      <c r="CC408" s="4">
        <f t="shared" si="613"/>
        <v>9.0366381346216809</v>
      </c>
      <c r="CD408" s="4">
        <f t="shared" si="614"/>
        <v>13.831604348869666</v>
      </c>
    </row>
    <row r="409" spans="1:82">
      <c r="A409">
        <v>78</v>
      </c>
      <c r="B409" s="5">
        <v>254</v>
      </c>
      <c r="C409" s="5">
        <v>65</v>
      </c>
      <c r="D409" s="5">
        <v>203</v>
      </c>
      <c r="E409" s="5">
        <v>84</v>
      </c>
      <c r="F409" s="5">
        <v>200</v>
      </c>
      <c r="G409" s="5">
        <v>59</v>
      </c>
      <c r="H409" s="5">
        <v>211</v>
      </c>
      <c r="I409" s="5">
        <v>78</v>
      </c>
      <c r="J409" s="5">
        <v>207</v>
      </c>
      <c r="K409" s="5">
        <v>63</v>
      </c>
      <c r="L409" s="5">
        <v>200</v>
      </c>
      <c r="M409" s="5">
        <v>57</v>
      </c>
      <c r="N409" s="5">
        <v>260</v>
      </c>
      <c r="O409" s="5">
        <v>80</v>
      </c>
      <c r="P409" s="5">
        <v>205</v>
      </c>
      <c r="Q409" s="5">
        <v>65</v>
      </c>
      <c r="R409" s="5">
        <v>276</v>
      </c>
      <c r="S409" s="5">
        <v>80</v>
      </c>
      <c r="BL409" s="198">
        <v>19</v>
      </c>
      <c r="BM409" s="4">
        <f t="shared" si="597"/>
        <v>-15.87637078435896</v>
      </c>
      <c r="BN409" s="4">
        <f t="shared" si="598"/>
        <v>-8.5918622077562627</v>
      </c>
      <c r="BO409" s="4">
        <f t="shared" si="599"/>
        <v>-13.169049991269272</v>
      </c>
      <c r="BP409" s="4">
        <f t="shared" si="600"/>
        <v>-7.1267334625057348</v>
      </c>
      <c r="BQ409" s="4">
        <f t="shared" si="601"/>
        <v>-13.48837750556482</v>
      </c>
      <c r="BR409" s="4">
        <f t="shared" si="602"/>
        <v>-7.2995448713118085</v>
      </c>
      <c r="BS409" s="4">
        <f t="shared" si="603"/>
        <v>-13.175154867996744</v>
      </c>
      <c r="BT409" s="4">
        <f t="shared" si="604"/>
        <v>-7.1300372565749335</v>
      </c>
      <c r="BU409" s="4">
        <f t="shared" si="605"/>
        <v>-13.48728731006474</v>
      </c>
      <c r="BV409" s="4">
        <f t="shared" si="606"/>
        <v>-7.2989548870110239</v>
      </c>
      <c r="BW409" s="4">
        <f t="shared" si="607"/>
        <v>-13.440388368487159</v>
      </c>
      <c r="BX409" s="4">
        <f t="shared" si="608"/>
        <v>-7.2735744490509093</v>
      </c>
      <c r="BY409" s="4">
        <f t="shared" si="609"/>
        <v>-19.972164039622989</v>
      </c>
      <c r="BZ409" s="4">
        <f t="shared" si="610"/>
        <v>-10.808394673435062</v>
      </c>
      <c r="CA409" s="4">
        <f t="shared" si="611"/>
        <v>-13.790130693294001</v>
      </c>
      <c r="CB409" s="4">
        <f t="shared" si="612"/>
        <v>-7.4628455301925216</v>
      </c>
      <c r="CC409" s="4">
        <f t="shared" si="613"/>
        <v>-14.617787941703329</v>
      </c>
      <c r="CD409" s="4">
        <f t="shared" si="614"/>
        <v>-7.9107512342208848</v>
      </c>
    </row>
    <row r="410" spans="1:82">
      <c r="A410">
        <v>79</v>
      </c>
      <c r="B410" s="5">
        <v>263</v>
      </c>
      <c r="C410" s="5">
        <v>69</v>
      </c>
      <c r="D410" s="5">
        <v>211</v>
      </c>
      <c r="E410" s="5">
        <v>78</v>
      </c>
      <c r="F410" s="5">
        <v>208</v>
      </c>
      <c r="G410" s="5">
        <v>59</v>
      </c>
      <c r="H410" s="5">
        <v>217</v>
      </c>
      <c r="I410" s="5">
        <v>71</v>
      </c>
      <c r="J410" s="5">
        <v>215</v>
      </c>
      <c r="K410" s="5">
        <v>61</v>
      </c>
      <c r="L410" s="5">
        <v>208</v>
      </c>
      <c r="M410" s="5">
        <v>59</v>
      </c>
      <c r="N410" s="5">
        <v>265</v>
      </c>
      <c r="O410" s="5">
        <v>83</v>
      </c>
      <c r="P410" s="5">
        <v>212</v>
      </c>
      <c r="Q410" s="5">
        <v>66</v>
      </c>
      <c r="R410" s="5">
        <v>285</v>
      </c>
      <c r="S410" s="5">
        <v>82</v>
      </c>
    </row>
    <row r="411" spans="1:82">
      <c r="A411">
        <v>80</v>
      </c>
      <c r="B411" s="5">
        <v>270</v>
      </c>
      <c r="C411" s="5">
        <v>74</v>
      </c>
      <c r="D411" s="5">
        <v>218</v>
      </c>
      <c r="E411" s="5">
        <v>73</v>
      </c>
      <c r="F411" s="5">
        <v>214</v>
      </c>
      <c r="G411" s="5">
        <v>66</v>
      </c>
      <c r="H411" s="5">
        <v>225</v>
      </c>
      <c r="I411" s="5">
        <v>64</v>
      </c>
      <c r="J411" s="5">
        <v>223</v>
      </c>
      <c r="K411" s="5">
        <v>60</v>
      </c>
      <c r="L411" s="5">
        <v>216</v>
      </c>
      <c r="M411" s="5">
        <v>63</v>
      </c>
      <c r="N411" s="5">
        <v>274</v>
      </c>
      <c r="O411" s="5">
        <v>88</v>
      </c>
      <c r="P411" s="5">
        <v>220</v>
      </c>
      <c r="Q411" s="5">
        <v>71</v>
      </c>
      <c r="R411" s="5">
        <v>295</v>
      </c>
      <c r="S411" s="5">
        <v>85</v>
      </c>
      <c r="BL411" s="153" t="s">
        <v>50</v>
      </c>
      <c r="BM411" s="4">
        <f>SUM(BM391:BM409)</f>
        <v>0.52821789140657849</v>
      </c>
      <c r="BN411" s="4">
        <f>SUM(BN391:BN409)</f>
        <v>0.80969232203464614</v>
      </c>
      <c r="BO411" s="4">
        <f t="shared" ref="BO411:CD411" si="615">SUM(BO391:BO409)</f>
        <v>-1.1772765676304093</v>
      </c>
      <c r="BP411" s="4">
        <f t="shared" si="615"/>
        <v>-0.93319664889013598</v>
      </c>
      <c r="BQ411" s="4">
        <f t="shared" si="615"/>
        <v>0.43389667797448794</v>
      </c>
      <c r="BR411" s="4">
        <f t="shared" si="615"/>
        <v>-0.55196607002214204</v>
      </c>
      <c r="BS411" s="4">
        <f t="shared" si="615"/>
        <v>1.116923719583939</v>
      </c>
      <c r="BT411" s="4">
        <f t="shared" si="615"/>
        <v>-1.3942277436322916</v>
      </c>
      <c r="BU411" s="4">
        <f t="shared" si="615"/>
        <v>-1.0350288771531666</v>
      </c>
      <c r="BV411" s="4">
        <f t="shared" si="615"/>
        <v>-0.56995382021579388</v>
      </c>
      <c r="BW411" s="4">
        <f t="shared" si="615"/>
        <v>0.39287418865541746</v>
      </c>
      <c r="BX411" s="4">
        <f t="shared" si="615"/>
        <v>0.84702115937453382</v>
      </c>
      <c r="BY411" s="4">
        <f t="shared" si="615"/>
        <v>-0.3979402883069838</v>
      </c>
      <c r="BZ411" s="4">
        <f t="shared" si="615"/>
        <v>-0.6501993158294308</v>
      </c>
      <c r="CA411" s="4">
        <f t="shared" si="615"/>
        <v>-1.4791325844403165</v>
      </c>
      <c r="CB411" s="4">
        <f t="shared" si="615"/>
        <v>2.4242649348231344</v>
      </c>
      <c r="CC411" s="4">
        <f t="shared" si="615"/>
        <v>-0.26219684440267699</v>
      </c>
      <c r="CD411" s="4">
        <f t="shared" si="615"/>
        <v>-0.20227024418143902</v>
      </c>
    </row>
    <row r="412" spans="1:82">
      <c r="A412">
        <v>81</v>
      </c>
      <c r="B412" s="5">
        <v>280</v>
      </c>
      <c r="C412" s="5">
        <v>74</v>
      </c>
      <c r="D412" s="5">
        <v>226</v>
      </c>
      <c r="E412" s="5">
        <v>71</v>
      </c>
      <c r="F412" s="5">
        <v>223</v>
      </c>
      <c r="G412" s="5">
        <v>69</v>
      </c>
      <c r="H412" s="5">
        <v>233</v>
      </c>
      <c r="I412" s="5">
        <v>59</v>
      </c>
      <c r="J412" s="5">
        <v>231</v>
      </c>
      <c r="K412" s="5">
        <v>60</v>
      </c>
      <c r="L412" s="5">
        <v>222</v>
      </c>
      <c r="M412" s="5">
        <v>68</v>
      </c>
      <c r="N412" s="5">
        <v>286</v>
      </c>
      <c r="O412" s="5">
        <v>91</v>
      </c>
      <c r="P412" s="5">
        <v>227</v>
      </c>
      <c r="Q412" s="5">
        <v>78</v>
      </c>
      <c r="R412" s="5">
        <v>304</v>
      </c>
      <c r="S412" s="5">
        <v>90</v>
      </c>
    </row>
    <row r="413" spans="1:82">
      <c r="A413">
        <v>82</v>
      </c>
      <c r="B413" s="5">
        <v>286</v>
      </c>
      <c r="C413" s="5">
        <v>73</v>
      </c>
      <c r="D413" s="5">
        <v>234</v>
      </c>
      <c r="E413" s="5">
        <v>69</v>
      </c>
      <c r="F413" s="5">
        <v>228</v>
      </c>
      <c r="G413" s="5">
        <v>77</v>
      </c>
      <c r="H413" s="5">
        <v>241</v>
      </c>
      <c r="I413" s="5">
        <v>56</v>
      </c>
      <c r="J413" s="5">
        <v>239</v>
      </c>
      <c r="K413" s="5">
        <v>60</v>
      </c>
      <c r="L413" s="5">
        <v>228</v>
      </c>
      <c r="M413" s="5">
        <v>75</v>
      </c>
      <c r="N413" s="5">
        <v>296</v>
      </c>
      <c r="O413" s="5">
        <v>101</v>
      </c>
      <c r="P413" s="5">
        <v>231</v>
      </c>
      <c r="Q413" s="5">
        <v>85</v>
      </c>
      <c r="R413" s="5">
        <v>313</v>
      </c>
      <c r="S413" s="5">
        <v>94</v>
      </c>
    </row>
    <row r="414" spans="1:82">
      <c r="A414">
        <v>83</v>
      </c>
      <c r="B414" s="5">
        <v>295</v>
      </c>
      <c r="C414" s="5">
        <v>76</v>
      </c>
      <c r="D414" s="5">
        <v>243</v>
      </c>
      <c r="E414" s="5">
        <v>69</v>
      </c>
      <c r="F414" s="5">
        <v>233</v>
      </c>
      <c r="G414" s="5">
        <v>76</v>
      </c>
      <c r="H414" s="5">
        <v>249</v>
      </c>
      <c r="I414" s="5">
        <v>53</v>
      </c>
      <c r="J414" s="5">
        <v>247</v>
      </c>
      <c r="K414" s="5">
        <v>60</v>
      </c>
      <c r="L414" s="5">
        <v>236</v>
      </c>
      <c r="M414" s="5">
        <v>76</v>
      </c>
      <c r="N414" s="5">
        <v>303</v>
      </c>
      <c r="O414" s="5">
        <v>114</v>
      </c>
      <c r="P414" s="5">
        <v>234</v>
      </c>
      <c r="Q414" s="5">
        <v>93</v>
      </c>
      <c r="R414" s="5">
        <v>322</v>
      </c>
      <c r="S414" s="5">
        <v>98</v>
      </c>
      <c r="BM414" s="221" t="s">
        <v>26</v>
      </c>
      <c r="BN414" s="221"/>
      <c r="BO414" s="221" t="s">
        <v>28</v>
      </c>
      <c r="BP414" s="221"/>
      <c r="BQ414" s="221" t="s">
        <v>28</v>
      </c>
      <c r="BR414" s="221"/>
      <c r="BS414" s="221" t="s">
        <v>31</v>
      </c>
      <c r="BT414" s="221"/>
      <c r="BU414" s="221" t="s">
        <v>31</v>
      </c>
      <c r="BV414" s="221"/>
      <c r="BW414" s="221" t="s">
        <v>31</v>
      </c>
      <c r="BX414" s="221"/>
      <c r="BY414" s="221" t="s">
        <v>31</v>
      </c>
      <c r="BZ414" s="221"/>
      <c r="CA414" s="221" t="s">
        <v>385</v>
      </c>
      <c r="CB414" s="221"/>
      <c r="CC414" s="221" t="s">
        <v>387</v>
      </c>
      <c r="CD414" s="221"/>
    </row>
    <row r="415" spans="1:82" ht="13" thickBot="1">
      <c r="A415">
        <v>84</v>
      </c>
      <c r="B415" s="5">
        <v>304</v>
      </c>
      <c r="C415" s="5">
        <v>77</v>
      </c>
      <c r="D415" s="5">
        <v>251</v>
      </c>
      <c r="E415" s="5">
        <v>71</v>
      </c>
      <c r="F415" s="5">
        <v>241</v>
      </c>
      <c r="G415" s="5">
        <v>73</v>
      </c>
      <c r="H415" s="5">
        <v>257</v>
      </c>
      <c r="I415" s="5">
        <v>52</v>
      </c>
      <c r="J415" s="5">
        <v>254</v>
      </c>
      <c r="K415" s="5">
        <v>62</v>
      </c>
      <c r="L415" s="5">
        <v>244</v>
      </c>
      <c r="M415" s="5">
        <v>75</v>
      </c>
      <c r="N415" s="5">
        <v>311</v>
      </c>
      <c r="O415" s="5">
        <v>124</v>
      </c>
      <c r="P415" s="5">
        <v>240</v>
      </c>
      <c r="Q415" s="5">
        <v>96</v>
      </c>
      <c r="R415" s="5">
        <v>332</v>
      </c>
      <c r="S415" s="5">
        <v>104</v>
      </c>
      <c r="BL415" s="199" t="s">
        <v>96</v>
      </c>
      <c r="BM415" s="220" t="s">
        <v>27</v>
      </c>
      <c r="BN415" s="220"/>
      <c r="BO415" s="220" t="s">
        <v>29</v>
      </c>
      <c r="BP415" s="220"/>
      <c r="BQ415" s="220" t="s">
        <v>30</v>
      </c>
      <c r="BR415" s="220"/>
      <c r="BS415" s="220" t="s">
        <v>32</v>
      </c>
      <c r="BT415" s="220"/>
      <c r="BU415" s="220" t="s">
        <v>382</v>
      </c>
      <c r="BV415" s="220"/>
      <c r="BW415" s="220" t="s">
        <v>383</v>
      </c>
      <c r="BX415" s="220"/>
      <c r="BY415" s="220" t="s">
        <v>384</v>
      </c>
      <c r="BZ415" s="220"/>
      <c r="CA415" s="220" t="s">
        <v>386</v>
      </c>
      <c r="CB415" s="220"/>
      <c r="CC415" s="220" t="s">
        <v>388</v>
      </c>
      <c r="CD415" s="220"/>
    </row>
    <row r="416" spans="1:82">
      <c r="A416">
        <v>85</v>
      </c>
      <c r="B416" s="5">
        <v>311</v>
      </c>
      <c r="C416" s="5">
        <v>78</v>
      </c>
      <c r="D416" s="5">
        <v>259</v>
      </c>
      <c r="E416" s="5">
        <v>73</v>
      </c>
      <c r="F416" s="5">
        <v>249</v>
      </c>
      <c r="G416" s="5">
        <v>71</v>
      </c>
      <c r="H416" s="5">
        <v>266</v>
      </c>
      <c r="I416" s="5">
        <v>54</v>
      </c>
      <c r="J416" s="5">
        <v>262</v>
      </c>
      <c r="K416" s="5">
        <v>64</v>
      </c>
      <c r="L416" s="5">
        <v>252</v>
      </c>
      <c r="M416" s="5">
        <v>75</v>
      </c>
      <c r="N416" s="5">
        <v>324</v>
      </c>
      <c r="O416" s="5">
        <v>121</v>
      </c>
      <c r="P416" s="5">
        <v>247</v>
      </c>
      <c r="Q416" s="5">
        <v>90</v>
      </c>
      <c r="R416" s="5">
        <v>340</v>
      </c>
      <c r="S416" s="5">
        <v>112</v>
      </c>
      <c r="BL416" s="8">
        <v>9</v>
      </c>
      <c r="BM416" s="197" t="s">
        <v>97</v>
      </c>
      <c r="BN416" s="197" t="s">
        <v>98</v>
      </c>
      <c r="BO416" s="197" t="s">
        <v>97</v>
      </c>
      <c r="BP416" s="197" t="s">
        <v>98</v>
      </c>
      <c r="BQ416" s="197" t="s">
        <v>97</v>
      </c>
      <c r="BR416" s="197" t="s">
        <v>98</v>
      </c>
      <c r="BS416" s="197" t="s">
        <v>97</v>
      </c>
      <c r="BT416" s="197" t="s">
        <v>98</v>
      </c>
      <c r="BU416" s="197" t="s">
        <v>97</v>
      </c>
      <c r="BV416" s="197" t="s">
        <v>98</v>
      </c>
      <c r="BW416" s="197" t="s">
        <v>97</v>
      </c>
      <c r="BX416" s="197" t="s">
        <v>98</v>
      </c>
      <c r="BY416" s="197" t="s">
        <v>97</v>
      </c>
      <c r="BZ416" s="197" t="s">
        <v>98</v>
      </c>
      <c r="CA416" s="197" t="s">
        <v>97</v>
      </c>
      <c r="CB416" s="197" t="s">
        <v>98</v>
      </c>
      <c r="CC416" s="197" t="s">
        <v>94</v>
      </c>
      <c r="CD416" s="197" t="s">
        <v>95</v>
      </c>
    </row>
    <row r="417" spans="1:82">
      <c r="A417">
        <v>86</v>
      </c>
      <c r="B417" s="5">
        <v>321</v>
      </c>
      <c r="C417" s="5">
        <v>79</v>
      </c>
      <c r="D417" s="5">
        <v>267</v>
      </c>
      <c r="E417" s="5">
        <v>76</v>
      </c>
      <c r="F417" s="5">
        <v>257</v>
      </c>
      <c r="G417" s="5">
        <v>71</v>
      </c>
      <c r="H417" s="5">
        <v>274</v>
      </c>
      <c r="I417" s="5">
        <v>56</v>
      </c>
      <c r="J417" s="5">
        <v>270</v>
      </c>
      <c r="K417" s="5">
        <v>67</v>
      </c>
      <c r="L417" s="5">
        <v>260</v>
      </c>
      <c r="M417" s="5">
        <v>76</v>
      </c>
      <c r="N417" s="5">
        <v>337</v>
      </c>
      <c r="O417" s="5">
        <v>122</v>
      </c>
      <c r="P417" s="5">
        <v>255</v>
      </c>
      <c r="Q417" s="5">
        <v>87</v>
      </c>
      <c r="R417" s="5">
        <v>349</v>
      </c>
      <c r="S417" s="5">
        <v>121</v>
      </c>
      <c r="BL417" s="198">
        <v>1</v>
      </c>
      <c r="BM417" s="4">
        <f>2/$BL$435*COS($BL$416*(AR9*(PI()/180)))*AS9</f>
        <v>15.243056963600422</v>
      </c>
      <c r="BN417" s="4">
        <f>2/$BL$435*SIN($BL$416*(AR9*(PI()/180)))*AS9</f>
        <v>0</v>
      </c>
      <c r="BO417" s="4">
        <f>2/$BL$435*COS($BL$416*(AT9*(PI()/180)))*AU9</f>
        <v>15.413619045427367</v>
      </c>
      <c r="BP417" s="4">
        <f>2/$BL$435*SIN($BL$416*(AT9*(PI()/180)))*AU9</f>
        <v>0</v>
      </c>
      <c r="BQ417" s="4">
        <f>2/$BL$435*COS($BL$416*(AV9*(PI()/180)))*AW9</f>
        <v>16.18822406374305</v>
      </c>
      <c r="BR417" s="4">
        <f>2/$BL$435*SIN($BL$416*(AV9*(PI()/180)))*AW9</f>
        <v>0</v>
      </c>
      <c r="BS417" s="4">
        <f>2/$BL$435*COS($BL$416*(AX9*(PI()/180)))*AY9</f>
        <v>14.568161619229366</v>
      </c>
      <c r="BT417" s="4">
        <f>2/$BL$435*SIN($BL$416*(AX9*(PI()/180)))*AY9</f>
        <v>0</v>
      </c>
      <c r="BU417" s="4">
        <f>2/$BL$435*COS($BL$416*(AZ9*(PI()/180)))*BA9</f>
        <v>17.349952605170419</v>
      </c>
      <c r="BV417" s="4">
        <f>2/$BL$435*SIN($BL$416*(AZ9*(PI()/180)))*BA9</f>
        <v>0</v>
      </c>
      <c r="BW417" s="4">
        <f>2/$BL$435*COS($BL$416*(BB9*(PI()/180)))*BC9</f>
        <v>19.421602331401786</v>
      </c>
      <c r="BX417" s="4">
        <f>2/$BL$435*SIN($BL$416*(BB9*(PI()/180)))*BC9</f>
        <v>0</v>
      </c>
      <c r="BY417" s="4">
        <f>2/$BL$435*COS($BL$416*(BD9*(PI()/180)))*BE9</f>
        <v>14.532863512868211</v>
      </c>
      <c r="BZ417" s="4">
        <f>2/$BL$435*SIN($BL$416*(BD9*(PI()/180)))*BE9</f>
        <v>0</v>
      </c>
      <c r="CA417" s="4">
        <f>2/$BL$435*COS($BL$416*(BF9*(PI()/180)))*BG9</f>
        <v>17.892761284139155</v>
      </c>
      <c r="CB417" s="4">
        <f>2/$BL$435*SIN($BL$416*(BF9*(PI()/180)))*BG9</f>
        <v>0</v>
      </c>
      <c r="CC417" s="4">
        <f>2/$BL$435*COS($BL$416*(BH9*(PI()/180)))*BI9</f>
        <v>16.334156487068526</v>
      </c>
      <c r="CD417" s="4">
        <f>2/$BL$435*SIN($BL$416*(BH9*(PI()/180)))*BI9</f>
        <v>0</v>
      </c>
    </row>
    <row r="418" spans="1:82">
      <c r="A418">
        <v>87</v>
      </c>
      <c r="B418" s="5">
        <v>328</v>
      </c>
      <c r="C418" s="5">
        <v>79</v>
      </c>
      <c r="D418" s="5">
        <v>275</v>
      </c>
      <c r="E418" s="5">
        <v>80</v>
      </c>
      <c r="F418" s="5">
        <v>266</v>
      </c>
      <c r="G418" s="5">
        <v>73</v>
      </c>
      <c r="H418" s="5">
        <v>282</v>
      </c>
      <c r="I418" s="5">
        <v>60</v>
      </c>
      <c r="J418" s="5">
        <v>278</v>
      </c>
      <c r="K418" s="5">
        <v>70</v>
      </c>
      <c r="L418" s="5">
        <v>268</v>
      </c>
      <c r="M418" s="5">
        <v>79</v>
      </c>
      <c r="N418" s="5">
        <v>351</v>
      </c>
      <c r="O418" s="5">
        <v>120</v>
      </c>
      <c r="P418" s="5">
        <v>264</v>
      </c>
      <c r="Q418" s="5">
        <v>87</v>
      </c>
      <c r="R418" s="5">
        <v>357</v>
      </c>
      <c r="S418" s="5">
        <v>130</v>
      </c>
      <c r="BL418" s="198">
        <v>2</v>
      </c>
      <c r="BM418" s="4">
        <f t="shared" ref="BM418:BM435" si="616">2/$BL$435*COS($BL$416*(AR10*(PI()/180)))*AS10</f>
        <v>-14.542275202071956</v>
      </c>
      <c r="BN418" s="4">
        <f t="shared" ref="BN418:BN435" si="617">2/$BL$435*SIN($BL$416*(AR10*(PI()/180)))*AS10</f>
        <v>2.4266765336165066</v>
      </c>
      <c r="BO418" s="4">
        <f t="shared" ref="BO418:BO435" si="618">2/$BL$435*COS($BL$416*(AT10*(PI()/180)))*AU10</f>
        <v>-14.615413703256497</v>
      </c>
      <c r="BP418" s="4">
        <f t="shared" ref="BP418:BP435" si="619">2/$BL$435*SIN($BL$416*(AT10*(PI()/180)))*AU10</f>
        <v>2.4388811908700783</v>
      </c>
      <c r="BQ418" s="4">
        <f t="shared" ref="BQ418:BQ435" si="620">2/$BL$435*COS($BL$416*(AV10*(PI()/180)))*AW10</f>
        <v>-15.193429357884813</v>
      </c>
      <c r="BR418" s="4">
        <f t="shared" ref="BR418:BR435" si="621">2/$BL$435*SIN($BL$416*(AV10*(PI()/180)))*AW10</f>
        <v>2.5353349441967707</v>
      </c>
      <c r="BS418" s="4">
        <f t="shared" ref="BS418:BS435" si="622">2/$BL$435*COS($BL$416*(AX10*(PI()/180)))*AY10</f>
        <v>-14.540106264549941</v>
      </c>
      <c r="BT418" s="4">
        <f t="shared" ref="BT418:BT435" si="623">2/$BL$435*SIN($BL$416*(AX10*(PI()/180)))*AY10</f>
        <v>2.4263146019576416</v>
      </c>
      <c r="BU418" s="4">
        <f t="shared" ref="BU418:BU435" si="624">2/$BL$435*COS($BL$416*(AZ10*(PI()/180)))*BA10</f>
        <v>-16.38332508642107</v>
      </c>
      <c r="BV418" s="4">
        <f t="shared" ref="BV418:BV435" si="625">2/$BL$435*SIN($BL$416*(AZ10*(PI()/180)))*BA10</f>
        <v>2.7338934229606746</v>
      </c>
      <c r="BW418" s="4">
        <f t="shared" ref="BW418:BW435" si="626">2/$BL$435*COS($BL$416*(BB10*(PI()/180)))*BC10</f>
        <v>-15.659061472091233</v>
      </c>
      <c r="BX418" s="4">
        <f t="shared" ref="BX418:BX435" si="627">2/$BL$435*SIN($BL$416*(BB10*(PI()/180)))*BC10</f>
        <v>2.6130352014908951</v>
      </c>
      <c r="BY418" s="4">
        <f t="shared" ref="BY418:BY435" si="628">2/$BL$435*COS($BL$416*(BD10*(PI()/180)))*BE10</f>
        <v>-13.598511737401889</v>
      </c>
      <c r="BZ418" s="4">
        <f t="shared" ref="BZ418:BZ435" si="629">2/$BL$435*SIN($BL$416*(BD10*(PI()/180)))*BE10</f>
        <v>2.2691902653967193</v>
      </c>
      <c r="CA418" s="4">
        <f t="shared" ref="CA418:CA435" si="630">2/$BL$435*COS($BL$416*(BF10*(PI()/180)))*BG10</f>
        <v>-16.87809125053667</v>
      </c>
      <c r="CB418" s="4">
        <f t="shared" ref="CB418:CB435" si="631">2/$BL$435*SIN($BL$416*(BF10*(PI()/180)))*BG10</f>
        <v>2.816455293328505</v>
      </c>
      <c r="CC418" s="4">
        <f t="shared" ref="CC418:CC435" si="632">2/$BL$435*COS($BL$416*(BH10*(PI()/180)))*BI10</f>
        <v>-15.515497693131849</v>
      </c>
      <c r="CD418" s="4">
        <f t="shared" ref="CD418:CD435" si="633">2/$BL$435*SIN($BL$416*(BH10*(PI()/180)))*BI10</f>
        <v>2.5890786438933322</v>
      </c>
    </row>
    <row r="419" spans="1:82">
      <c r="A419">
        <v>88</v>
      </c>
      <c r="B419" s="5">
        <v>334</v>
      </c>
      <c r="C419" s="5">
        <v>87</v>
      </c>
      <c r="D419" s="5">
        <v>283</v>
      </c>
      <c r="E419" s="5">
        <v>86</v>
      </c>
      <c r="F419" s="5">
        <v>274</v>
      </c>
      <c r="G419" s="5">
        <v>74</v>
      </c>
      <c r="H419" s="5">
        <v>290</v>
      </c>
      <c r="I419" s="5">
        <v>65</v>
      </c>
      <c r="J419" s="5">
        <v>286</v>
      </c>
      <c r="K419" s="5">
        <v>75</v>
      </c>
      <c r="L419" s="5">
        <v>276</v>
      </c>
      <c r="M419" s="5">
        <v>83</v>
      </c>
      <c r="N419" s="5">
        <v>363</v>
      </c>
      <c r="O419" s="5">
        <v>117</v>
      </c>
      <c r="P419" s="5">
        <v>272</v>
      </c>
      <c r="Q419" s="5">
        <v>88</v>
      </c>
      <c r="R419" s="5">
        <v>365</v>
      </c>
      <c r="S419" s="5">
        <v>139</v>
      </c>
      <c r="BL419" s="198">
        <v>3</v>
      </c>
      <c r="BM419" s="4">
        <f t="shared" si="616"/>
        <v>12.810899790857198</v>
      </c>
      <c r="BN419" s="4">
        <f t="shared" si="617"/>
        <v>-4.39798745331231</v>
      </c>
      <c r="BO419" s="4">
        <f t="shared" si="618"/>
        <v>12.470253703136185</v>
      </c>
      <c r="BP419" s="4">
        <f t="shared" si="619"/>
        <v>-4.2810435036854351</v>
      </c>
      <c r="BQ419" s="4">
        <f t="shared" si="620"/>
        <v>12.715206778563786</v>
      </c>
      <c r="BR419" s="4">
        <f t="shared" si="621"/>
        <v>-4.3651360006972135</v>
      </c>
      <c r="BS419" s="4">
        <f t="shared" si="622"/>
        <v>13.942141746457887</v>
      </c>
      <c r="BT419" s="4">
        <f t="shared" si="623"/>
        <v>-4.7863433072034596</v>
      </c>
      <c r="BU419" s="4">
        <f t="shared" si="624"/>
        <v>14.315391992805546</v>
      </c>
      <c r="BV419" s="4">
        <f t="shared" si="625"/>
        <v>-4.9144802786248016</v>
      </c>
      <c r="BW419" s="4">
        <f t="shared" si="626"/>
        <v>11.900580655335792</v>
      </c>
      <c r="BX419" s="4">
        <f t="shared" si="627"/>
        <v>-4.0854744993517693</v>
      </c>
      <c r="BY419" s="4">
        <f t="shared" si="628"/>
        <v>11.594664510640548</v>
      </c>
      <c r="BZ419" s="4">
        <f t="shared" si="629"/>
        <v>-3.9804533542253711</v>
      </c>
      <c r="CA419" s="4">
        <f t="shared" si="630"/>
        <v>14.213620706795416</v>
      </c>
      <c r="CB419" s="4">
        <f t="shared" si="631"/>
        <v>-4.8795421520070716</v>
      </c>
      <c r="CC419" s="4">
        <f t="shared" si="632"/>
        <v>14.359139897624079</v>
      </c>
      <c r="CD419" s="4">
        <f t="shared" si="633"/>
        <v>-4.9294989533191362</v>
      </c>
    </row>
    <row r="420" spans="1:82">
      <c r="A420">
        <v>89</v>
      </c>
      <c r="B420" s="5">
        <v>342</v>
      </c>
      <c r="C420" s="5">
        <v>94</v>
      </c>
      <c r="D420" s="5">
        <v>291</v>
      </c>
      <c r="E420" s="5">
        <v>91</v>
      </c>
      <c r="F420" s="5">
        <v>282</v>
      </c>
      <c r="G420" s="5">
        <v>77</v>
      </c>
      <c r="H420" s="5">
        <v>297</v>
      </c>
      <c r="I420" s="5">
        <v>70</v>
      </c>
      <c r="J420" s="5">
        <v>294</v>
      </c>
      <c r="K420" s="5">
        <v>79</v>
      </c>
      <c r="L420" s="5">
        <v>284</v>
      </c>
      <c r="M420" s="5">
        <v>87</v>
      </c>
      <c r="N420" s="5">
        <v>377</v>
      </c>
      <c r="O420" s="5">
        <v>118</v>
      </c>
      <c r="P420" s="5">
        <v>281</v>
      </c>
      <c r="Q420" s="5">
        <v>92</v>
      </c>
      <c r="R420" s="5">
        <v>372</v>
      </c>
      <c r="S420" s="5">
        <v>148</v>
      </c>
      <c r="BL420" s="198">
        <v>4</v>
      </c>
      <c r="BM420" s="4">
        <f t="shared" si="616"/>
        <v>-10.58545990032199</v>
      </c>
      <c r="BN420" s="4">
        <f t="shared" si="617"/>
        <v>5.7285644247431504</v>
      </c>
      <c r="BO420" s="4">
        <f t="shared" si="618"/>
        <v>-8.6699464935302348</v>
      </c>
      <c r="BP420" s="4">
        <f t="shared" si="619"/>
        <v>4.6919404083476017</v>
      </c>
      <c r="BQ420" s="4">
        <f t="shared" si="620"/>
        <v>-11.340385909842691</v>
      </c>
      <c r="BR420" s="4">
        <f t="shared" si="621"/>
        <v>6.137109950603775</v>
      </c>
      <c r="BS420" s="4">
        <f t="shared" si="622"/>
        <v>-12.259639764152952</v>
      </c>
      <c r="BT420" s="4">
        <f t="shared" si="623"/>
        <v>6.6345852588754175</v>
      </c>
      <c r="BU420" s="4">
        <f t="shared" si="624"/>
        <v>-10.443770755130167</v>
      </c>
      <c r="BV420" s="4">
        <f t="shared" si="625"/>
        <v>5.6518860938854196</v>
      </c>
      <c r="BW420" s="4">
        <f t="shared" si="626"/>
        <v>-8.4388585904408604</v>
      </c>
      <c r="BX420" s="4">
        <f t="shared" si="627"/>
        <v>4.5668818891059386</v>
      </c>
      <c r="BY420" s="4">
        <f t="shared" si="628"/>
        <v>-9.0076218957102547</v>
      </c>
      <c r="BZ420" s="4">
        <f t="shared" si="629"/>
        <v>4.8746811975296067</v>
      </c>
      <c r="CA420" s="4">
        <f t="shared" si="630"/>
        <v>-10.869541310291726</v>
      </c>
      <c r="CB420" s="4">
        <f t="shared" si="631"/>
        <v>5.882301595750147</v>
      </c>
      <c r="CC420" s="4">
        <f t="shared" si="632"/>
        <v>-11.803896411672802</v>
      </c>
      <c r="CD420" s="4">
        <f t="shared" si="633"/>
        <v>6.3879492902528776</v>
      </c>
    </row>
    <row r="421" spans="1:82">
      <c r="A421">
        <v>90</v>
      </c>
      <c r="B421" s="5">
        <v>352</v>
      </c>
      <c r="C421" s="5">
        <v>102</v>
      </c>
      <c r="D421" s="5">
        <v>297</v>
      </c>
      <c r="E421" s="5">
        <v>100</v>
      </c>
      <c r="F421" s="5">
        <v>290</v>
      </c>
      <c r="G421" s="5">
        <v>83</v>
      </c>
      <c r="H421" s="5">
        <v>302</v>
      </c>
      <c r="I421" s="5">
        <v>78</v>
      </c>
      <c r="J421" s="5">
        <v>302</v>
      </c>
      <c r="K421" s="5">
        <v>84</v>
      </c>
      <c r="L421" s="5">
        <v>292</v>
      </c>
      <c r="M421" s="5">
        <v>93</v>
      </c>
      <c r="N421" s="5">
        <v>391</v>
      </c>
      <c r="O421" s="5">
        <v>119</v>
      </c>
      <c r="P421" s="5">
        <v>289</v>
      </c>
      <c r="Q421" s="5">
        <v>94</v>
      </c>
      <c r="R421" s="5">
        <v>378</v>
      </c>
      <c r="S421" s="5">
        <v>157</v>
      </c>
      <c r="BL421" s="198">
        <v>5</v>
      </c>
      <c r="BM421" s="4">
        <f t="shared" si="616"/>
        <v>9.1729404555023741</v>
      </c>
      <c r="BN421" s="4">
        <f t="shared" si="617"/>
        <v>-7.1395861363452724</v>
      </c>
      <c r="BO421" s="4">
        <f t="shared" si="618"/>
        <v>9.3827040478087582</v>
      </c>
      <c r="BP421" s="4">
        <f t="shared" si="619"/>
        <v>-7.302851693644544</v>
      </c>
      <c r="BQ421" s="4">
        <f t="shared" si="620"/>
        <v>12.199271571578061</v>
      </c>
      <c r="BR421" s="4">
        <f t="shared" si="621"/>
        <v>-9.4950741922350836</v>
      </c>
      <c r="BS421" s="4">
        <f t="shared" si="622"/>
        <v>9.4772881908127982</v>
      </c>
      <c r="BT421" s="4">
        <f t="shared" si="623"/>
        <v>-7.3764694871302385</v>
      </c>
      <c r="BU421" s="4">
        <f t="shared" si="624"/>
        <v>8.1315148197336633</v>
      </c>
      <c r="BV421" s="4">
        <f t="shared" si="625"/>
        <v>-6.3290120279405055</v>
      </c>
      <c r="BW421" s="4">
        <f t="shared" si="626"/>
        <v>10.116837613385407</v>
      </c>
      <c r="BX421" s="4">
        <f t="shared" si="627"/>
        <v>-7.8742507834394324</v>
      </c>
      <c r="BY421" s="4">
        <f t="shared" si="628"/>
        <v>6.3696247317746586</v>
      </c>
      <c r="BZ421" s="4">
        <f t="shared" si="629"/>
        <v>-4.9576779277381355</v>
      </c>
      <c r="CA421" s="4">
        <f t="shared" si="630"/>
        <v>8.4527723470401561</v>
      </c>
      <c r="CB421" s="4">
        <f t="shared" si="631"/>
        <v>-6.5790567981295638</v>
      </c>
      <c r="CC421" s="4">
        <f t="shared" si="632"/>
        <v>9.783074477638884</v>
      </c>
      <c r="CD421" s="4">
        <f t="shared" si="633"/>
        <v>-7.614472507502887</v>
      </c>
    </row>
    <row r="422" spans="1:82">
      <c r="A422">
        <v>91</v>
      </c>
      <c r="B422" s="5">
        <v>360</v>
      </c>
      <c r="C422" s="5">
        <v>111</v>
      </c>
      <c r="D422" s="5">
        <v>302</v>
      </c>
      <c r="E422" s="5">
        <v>108</v>
      </c>
      <c r="F422" s="5">
        <v>298</v>
      </c>
      <c r="G422" s="5">
        <v>88</v>
      </c>
      <c r="H422" s="5">
        <v>306</v>
      </c>
      <c r="I422" s="5">
        <v>87</v>
      </c>
      <c r="J422" s="5">
        <v>309</v>
      </c>
      <c r="K422" s="5">
        <v>88</v>
      </c>
      <c r="L422" s="5">
        <v>299</v>
      </c>
      <c r="M422" s="5">
        <v>99</v>
      </c>
      <c r="N422" s="5">
        <v>403</v>
      </c>
      <c r="O422" s="5">
        <v>121</v>
      </c>
      <c r="P422" s="5">
        <v>298</v>
      </c>
      <c r="Q422" s="5">
        <v>102</v>
      </c>
      <c r="R422" s="5">
        <v>383</v>
      </c>
      <c r="S422" s="5">
        <v>167</v>
      </c>
      <c r="BL422" s="198">
        <v>6</v>
      </c>
      <c r="BM422" s="4">
        <f t="shared" si="616"/>
        <v>-8.9319425624251565</v>
      </c>
      <c r="BN422" s="4">
        <f t="shared" si="617"/>
        <v>9.7026760910699537</v>
      </c>
      <c r="BO422" s="4">
        <f t="shared" si="618"/>
        <v>-9.3428244035235828</v>
      </c>
      <c r="BP422" s="4">
        <f t="shared" si="619"/>
        <v>10.149012751658384</v>
      </c>
      <c r="BQ422" s="4">
        <f t="shared" si="620"/>
        <v>-11.146515275720269</v>
      </c>
      <c r="BR422" s="4">
        <f t="shared" si="621"/>
        <v>12.108343342851999</v>
      </c>
      <c r="BS422" s="4">
        <f t="shared" si="622"/>
        <v>-9.1419454253730805</v>
      </c>
      <c r="BT422" s="4">
        <f t="shared" si="623"/>
        <v>9.9308000118341546</v>
      </c>
      <c r="BU422" s="4">
        <f t="shared" si="624"/>
        <v>-8.7319367156538554</v>
      </c>
      <c r="BV422" s="4">
        <f t="shared" si="625"/>
        <v>9.4854118247606554</v>
      </c>
      <c r="BW422" s="4">
        <f t="shared" si="626"/>
        <v>-10.145908917002428</v>
      </c>
      <c r="BX422" s="4">
        <f t="shared" si="627"/>
        <v>11.021395086585096</v>
      </c>
      <c r="BY422" s="4">
        <f t="shared" si="628"/>
        <v>-6.138022369156551</v>
      </c>
      <c r="BZ422" s="4">
        <f t="shared" si="629"/>
        <v>6.6676697114247538</v>
      </c>
      <c r="CA422" s="4">
        <f t="shared" si="630"/>
        <v>-9.8307381137526537</v>
      </c>
      <c r="CB422" s="4">
        <f t="shared" si="631"/>
        <v>10.679028328634896</v>
      </c>
      <c r="CC422" s="4">
        <f t="shared" si="632"/>
        <v>-9.6017508364888862</v>
      </c>
      <c r="CD422" s="4">
        <f t="shared" si="633"/>
        <v>10.430281836509806</v>
      </c>
    </row>
    <row r="423" spans="1:82">
      <c r="A423">
        <v>92</v>
      </c>
      <c r="B423" s="5">
        <v>368</v>
      </c>
      <c r="C423" s="5">
        <v>120</v>
      </c>
      <c r="D423" s="5">
        <v>306</v>
      </c>
      <c r="E423" s="5">
        <v>116</v>
      </c>
      <c r="F423" s="5">
        <v>307</v>
      </c>
      <c r="G423" s="5">
        <v>93</v>
      </c>
      <c r="H423" s="5">
        <v>310</v>
      </c>
      <c r="I423" s="5">
        <v>95</v>
      </c>
      <c r="J423" s="5">
        <v>317</v>
      </c>
      <c r="K423" s="5">
        <v>95</v>
      </c>
      <c r="L423" s="5">
        <v>307</v>
      </c>
      <c r="M423" s="5">
        <v>107</v>
      </c>
      <c r="N423" s="5">
        <v>414</v>
      </c>
      <c r="O423" s="5">
        <v>129</v>
      </c>
      <c r="P423" s="5">
        <v>306</v>
      </c>
      <c r="Q423" s="5">
        <v>108</v>
      </c>
      <c r="R423" s="5">
        <v>387</v>
      </c>
      <c r="S423" s="5">
        <v>176</v>
      </c>
      <c r="BL423" s="198">
        <v>7</v>
      </c>
      <c r="BM423" s="4">
        <f t="shared" si="616"/>
        <v>8.1026197334057617</v>
      </c>
      <c r="BN423" s="4">
        <f t="shared" si="617"/>
        <v>-12.401982758664444</v>
      </c>
      <c r="BO423" s="4">
        <f t="shared" si="618"/>
        <v>8.0766447213871029</v>
      </c>
      <c r="BP423" s="4">
        <f t="shared" si="619"/>
        <v>-12.362225043035341</v>
      </c>
      <c r="BQ423" s="4">
        <f t="shared" si="620"/>
        <v>8.5454044916361802</v>
      </c>
      <c r="BR423" s="4">
        <f t="shared" si="621"/>
        <v>-13.079715284446554</v>
      </c>
      <c r="BS423" s="4">
        <f t="shared" si="622"/>
        <v>7.9513647151535913</v>
      </c>
      <c r="BT423" s="4">
        <f t="shared" si="623"/>
        <v>-12.17046971840772</v>
      </c>
      <c r="BU423" s="4">
        <f t="shared" si="624"/>
        <v>8.1569840470950155</v>
      </c>
      <c r="BV423" s="4">
        <f t="shared" si="625"/>
        <v>-12.48519353533227</v>
      </c>
      <c r="BW423" s="4">
        <f t="shared" si="626"/>
        <v>8.7403824871492013</v>
      </c>
      <c r="BX423" s="4">
        <f t="shared" si="627"/>
        <v>-13.378151323435521</v>
      </c>
      <c r="BY423" s="4">
        <f t="shared" si="628"/>
        <v>6.2443082224592956</v>
      </c>
      <c r="BZ423" s="4">
        <f t="shared" si="629"/>
        <v>-9.5576252450114438</v>
      </c>
      <c r="CA423" s="4">
        <f t="shared" si="630"/>
        <v>8.9774831795843486</v>
      </c>
      <c r="CB423" s="4">
        <f t="shared" si="631"/>
        <v>-13.741060949753638</v>
      </c>
      <c r="CC423" s="4">
        <f t="shared" si="632"/>
        <v>8.6175071143246171</v>
      </c>
      <c r="CD423" s="4">
        <f t="shared" si="633"/>
        <v>-13.190076564237309</v>
      </c>
    </row>
    <row r="424" spans="1:82">
      <c r="A424">
        <v>93</v>
      </c>
      <c r="B424" s="5">
        <v>374</v>
      </c>
      <c r="C424" s="5">
        <v>130</v>
      </c>
      <c r="D424" s="5">
        <v>311</v>
      </c>
      <c r="E424" s="5">
        <v>124</v>
      </c>
      <c r="F424" s="5">
        <v>314</v>
      </c>
      <c r="G424" s="5">
        <v>100</v>
      </c>
      <c r="H424" s="5">
        <v>312</v>
      </c>
      <c r="I424" s="5">
        <v>103</v>
      </c>
      <c r="J424" s="5">
        <v>324</v>
      </c>
      <c r="K424" s="5">
        <v>103</v>
      </c>
      <c r="L424" s="5">
        <v>312</v>
      </c>
      <c r="M424" s="5">
        <v>115</v>
      </c>
      <c r="N424" s="5">
        <v>425</v>
      </c>
      <c r="O424" s="5">
        <v>136</v>
      </c>
      <c r="P424" s="5">
        <v>315</v>
      </c>
      <c r="Q424" s="5">
        <v>116</v>
      </c>
      <c r="R424" s="5">
        <v>390</v>
      </c>
      <c r="S424" s="5">
        <v>185</v>
      </c>
      <c r="BL424" s="198">
        <v>8</v>
      </c>
      <c r="BM424" s="4">
        <f t="shared" si="616"/>
        <v>-6.1997276630754037</v>
      </c>
      <c r="BN424" s="4">
        <f t="shared" si="617"/>
        <v>14.133955424749693</v>
      </c>
      <c r="BO424" s="4">
        <f t="shared" si="618"/>
        <v>-5.8014888339798585</v>
      </c>
      <c r="BP424" s="4">
        <f t="shared" si="619"/>
        <v>13.226062342225354</v>
      </c>
      <c r="BQ424" s="4">
        <f t="shared" si="620"/>
        <v>-5.354192467714773</v>
      </c>
      <c r="BR424" s="4">
        <f t="shared" si="621"/>
        <v>12.206329340065201</v>
      </c>
      <c r="BS424" s="4">
        <f t="shared" si="622"/>
        <v>-5.9767493702316186</v>
      </c>
      <c r="BT424" s="4">
        <f t="shared" si="623"/>
        <v>13.625616119700688</v>
      </c>
      <c r="BU424" s="4">
        <f t="shared" si="624"/>
        <v>-6.6683151648305579</v>
      </c>
      <c r="BV424" s="4">
        <f t="shared" si="625"/>
        <v>15.202227326731402</v>
      </c>
      <c r="BW424" s="4">
        <f t="shared" si="626"/>
        <v>-6.1561661151153997</v>
      </c>
      <c r="BX424" s="4">
        <f t="shared" si="627"/>
        <v>14.034645098464431</v>
      </c>
      <c r="BY424" s="4">
        <f t="shared" si="628"/>
        <v>-5.2213513250434413</v>
      </c>
      <c r="BZ424" s="4">
        <f t="shared" si="629"/>
        <v>11.903482039163272</v>
      </c>
      <c r="CA424" s="4">
        <f t="shared" si="630"/>
        <v>-6.8812359863208927</v>
      </c>
      <c r="CB424" s="4">
        <f t="shared" si="631"/>
        <v>15.687637906597525</v>
      </c>
      <c r="CC424" s="4">
        <f t="shared" si="632"/>
        <v>-6.4124896826760924</v>
      </c>
      <c r="CD424" s="4">
        <f t="shared" si="633"/>
        <v>14.619003972773195</v>
      </c>
    </row>
    <row r="425" spans="1:82">
      <c r="A425">
        <v>94</v>
      </c>
      <c r="B425" s="5">
        <v>378</v>
      </c>
      <c r="C425" s="5">
        <v>140</v>
      </c>
      <c r="D425" s="5">
        <v>313</v>
      </c>
      <c r="E425" s="5">
        <v>132</v>
      </c>
      <c r="F425" s="5">
        <v>319</v>
      </c>
      <c r="G425" s="5">
        <v>107</v>
      </c>
      <c r="H425" s="5">
        <v>314</v>
      </c>
      <c r="I425" s="5">
        <v>111</v>
      </c>
      <c r="J425" s="5">
        <v>329</v>
      </c>
      <c r="K425" s="5">
        <v>111</v>
      </c>
      <c r="L425" s="5">
        <v>316</v>
      </c>
      <c r="M425" s="5">
        <v>123</v>
      </c>
      <c r="N425" s="5">
        <v>437</v>
      </c>
      <c r="O425" s="5">
        <v>147</v>
      </c>
      <c r="P425" s="5">
        <v>323</v>
      </c>
      <c r="Q425" s="5">
        <v>123</v>
      </c>
      <c r="R425" s="5">
        <v>392</v>
      </c>
      <c r="S425" s="5">
        <v>194</v>
      </c>
      <c r="BL425" s="198">
        <v>9</v>
      </c>
      <c r="BM425" s="4">
        <f t="shared" si="616"/>
        <v>3.728575690115759</v>
      </c>
      <c r="BN425" s="4">
        <f t="shared" si="617"/>
        <v>-14.723812424398472</v>
      </c>
      <c r="BO425" s="4">
        <f t="shared" si="618"/>
        <v>3.1863815853624047</v>
      </c>
      <c r="BP425" s="4">
        <f t="shared" si="619"/>
        <v>-12.582736324705511</v>
      </c>
      <c r="BQ425" s="4">
        <f t="shared" si="620"/>
        <v>3.8976146823774402</v>
      </c>
      <c r="BR425" s="4">
        <f t="shared" si="621"/>
        <v>-15.391332309020438</v>
      </c>
      <c r="BS425" s="4">
        <f t="shared" si="622"/>
        <v>3.7633905260660163</v>
      </c>
      <c r="BT425" s="4">
        <f t="shared" si="623"/>
        <v>-14.86129310246991</v>
      </c>
      <c r="BU425" s="4">
        <f t="shared" si="624"/>
        <v>4.1182754553160743</v>
      </c>
      <c r="BV425" s="4">
        <f t="shared" si="625"/>
        <v>-16.262701995516025</v>
      </c>
      <c r="BW425" s="4">
        <f t="shared" si="626"/>
        <v>3.2919750240515233</v>
      </c>
      <c r="BX425" s="4">
        <f t="shared" si="627"/>
        <v>-12.999715384196598</v>
      </c>
      <c r="BY425" s="4">
        <f t="shared" si="628"/>
        <v>3.413457156366801</v>
      </c>
      <c r="BZ425" s="4">
        <f t="shared" si="629"/>
        <v>-13.479437475897136</v>
      </c>
      <c r="CA425" s="4">
        <f t="shared" si="630"/>
        <v>3.9106649346868001</v>
      </c>
      <c r="CB425" s="4">
        <f t="shared" si="631"/>
        <v>-15.442866589953361</v>
      </c>
      <c r="CC425" s="4">
        <f t="shared" si="632"/>
        <v>3.5365893929215275</v>
      </c>
      <c r="CD425" s="4">
        <f t="shared" si="633"/>
        <v>-13.965675681878725</v>
      </c>
    </row>
    <row r="426" spans="1:82">
      <c r="A426">
        <v>95</v>
      </c>
      <c r="B426" s="5">
        <v>380</v>
      </c>
      <c r="C426" s="5">
        <v>150</v>
      </c>
      <c r="D426" s="5">
        <v>316</v>
      </c>
      <c r="E426" s="5">
        <v>140</v>
      </c>
      <c r="F426" s="5">
        <v>321</v>
      </c>
      <c r="G426" s="5">
        <v>115</v>
      </c>
      <c r="H426" s="5">
        <v>315</v>
      </c>
      <c r="I426" s="5">
        <v>119</v>
      </c>
      <c r="J426" s="5">
        <v>333</v>
      </c>
      <c r="K426" s="5">
        <v>119</v>
      </c>
      <c r="L426" s="5">
        <v>320</v>
      </c>
      <c r="M426" s="5">
        <v>131</v>
      </c>
      <c r="N426" s="5">
        <v>448</v>
      </c>
      <c r="O426" s="5">
        <v>161</v>
      </c>
      <c r="P426" s="5">
        <v>328</v>
      </c>
      <c r="Q426" s="5">
        <v>132</v>
      </c>
      <c r="R426" s="5">
        <v>396</v>
      </c>
      <c r="S426" s="5">
        <v>204</v>
      </c>
      <c r="BL426" s="198">
        <v>10</v>
      </c>
      <c r="BM426" s="4">
        <f t="shared" si="616"/>
        <v>-1.1395927774404213</v>
      </c>
      <c r="BN426" s="4">
        <f t="shared" si="617"/>
        <v>13.752839573202394</v>
      </c>
      <c r="BO426" s="4">
        <f t="shared" si="618"/>
        <v>-1.1975182911052971</v>
      </c>
      <c r="BP426" s="4">
        <f t="shared" si="619"/>
        <v>14.451896563031401</v>
      </c>
      <c r="BQ426" s="4">
        <f t="shared" si="620"/>
        <v>-1.3874436845289853</v>
      </c>
      <c r="BR426" s="4">
        <f t="shared" si="621"/>
        <v>16.743955198660906</v>
      </c>
      <c r="BS426" s="4">
        <f t="shared" si="622"/>
        <v>-1.3175669693042091</v>
      </c>
      <c r="BT426" s="4">
        <f t="shared" si="623"/>
        <v>15.900668655070174</v>
      </c>
      <c r="BU426" s="4">
        <f t="shared" si="624"/>
        <v>-1.3256651086507454</v>
      </c>
      <c r="BV426" s="4">
        <f t="shared" si="625"/>
        <v>15.998398663086284</v>
      </c>
      <c r="BW426" s="4">
        <f t="shared" si="626"/>
        <v>-1.2643695087938638</v>
      </c>
      <c r="BX426" s="4">
        <f t="shared" si="627"/>
        <v>15.258670781282493</v>
      </c>
      <c r="BY426" s="4">
        <f t="shared" si="628"/>
        <v>-1.1155112869431896</v>
      </c>
      <c r="BZ426" s="4">
        <f t="shared" si="629"/>
        <v>13.462219202445137</v>
      </c>
      <c r="CA426" s="4">
        <f t="shared" si="630"/>
        <v>-1.0908968099201859</v>
      </c>
      <c r="CB426" s="4">
        <f t="shared" si="631"/>
        <v>13.165166640883651</v>
      </c>
      <c r="CC426" s="4">
        <f t="shared" si="632"/>
        <v>-1.3209427449258373</v>
      </c>
      <c r="CD426" s="4">
        <f t="shared" si="633"/>
        <v>15.941408208249563</v>
      </c>
    </row>
    <row r="427" spans="1:82">
      <c r="A427">
        <v>96</v>
      </c>
      <c r="B427" s="5">
        <v>383</v>
      </c>
      <c r="C427" s="5">
        <v>160</v>
      </c>
      <c r="D427" s="5">
        <v>318</v>
      </c>
      <c r="E427" s="5">
        <v>148</v>
      </c>
      <c r="F427" s="5">
        <v>325</v>
      </c>
      <c r="G427" s="5">
        <v>123</v>
      </c>
      <c r="H427" s="5">
        <v>316</v>
      </c>
      <c r="I427" s="5">
        <v>127</v>
      </c>
      <c r="J427" s="5">
        <v>338</v>
      </c>
      <c r="K427" s="5">
        <v>127</v>
      </c>
      <c r="L427" s="5">
        <v>323</v>
      </c>
      <c r="M427" s="5">
        <v>139</v>
      </c>
      <c r="N427" s="5">
        <v>454</v>
      </c>
      <c r="O427" s="5">
        <v>171</v>
      </c>
      <c r="P427" s="5">
        <v>331</v>
      </c>
      <c r="Q427" s="5">
        <v>140</v>
      </c>
      <c r="R427" s="5">
        <v>398</v>
      </c>
      <c r="S427" s="5">
        <v>213</v>
      </c>
      <c r="BL427" s="198">
        <v>11</v>
      </c>
      <c r="BM427" s="4">
        <f t="shared" si="616"/>
        <v>-0.96847429616419101</v>
      </c>
      <c r="BN427" s="4">
        <f t="shared" si="617"/>
        <v>-11.687746614019172</v>
      </c>
      <c r="BO427" s="4">
        <f t="shared" si="618"/>
        <v>-1.2838330553271486</v>
      </c>
      <c r="BP427" s="4">
        <f t="shared" si="619"/>
        <v>-15.493560856283032</v>
      </c>
      <c r="BQ427" s="4">
        <f t="shared" si="620"/>
        <v>-1.276048391649411</v>
      </c>
      <c r="BR427" s="4">
        <f t="shared" si="621"/>
        <v>-15.399613936988304</v>
      </c>
      <c r="BS427" s="4">
        <f t="shared" si="622"/>
        <v>-1.2738626413838918</v>
      </c>
      <c r="BT427" s="4">
        <f t="shared" si="623"/>
        <v>-15.373235854094318</v>
      </c>
      <c r="BU427" s="4">
        <f t="shared" si="624"/>
        <v>-1.1906414027543821</v>
      </c>
      <c r="BV427" s="4">
        <f t="shared" si="625"/>
        <v>-14.368904862699962</v>
      </c>
      <c r="BW427" s="4">
        <f t="shared" si="626"/>
        <v>-1.4556094042491234</v>
      </c>
      <c r="BX427" s="4">
        <f t="shared" si="627"/>
        <v>-17.566593097234747</v>
      </c>
      <c r="BY427" s="4">
        <f t="shared" si="628"/>
        <v>-1.023420095801598</v>
      </c>
      <c r="BZ427" s="4">
        <f t="shared" si="629"/>
        <v>-12.350843803289134</v>
      </c>
      <c r="CA427" s="4">
        <f t="shared" si="630"/>
        <v>-1.3150412835822405</v>
      </c>
      <c r="CB427" s="4">
        <f t="shared" si="631"/>
        <v>-15.870188161274665</v>
      </c>
      <c r="CC427" s="4">
        <f t="shared" si="632"/>
        <v>-1.3430950698598048</v>
      </c>
      <c r="CD427" s="4">
        <f t="shared" si="633"/>
        <v>-16.208747012939252</v>
      </c>
    </row>
    <row r="428" spans="1:82">
      <c r="A428">
        <v>97</v>
      </c>
      <c r="B428" s="5">
        <v>383</v>
      </c>
      <c r="C428" s="5">
        <v>169</v>
      </c>
      <c r="D428" s="5">
        <v>319</v>
      </c>
      <c r="E428" s="5">
        <v>157</v>
      </c>
      <c r="F428" s="5">
        <v>328</v>
      </c>
      <c r="G428" s="5">
        <v>131</v>
      </c>
      <c r="H428" s="5">
        <v>317</v>
      </c>
      <c r="I428" s="5">
        <v>136</v>
      </c>
      <c r="J428" s="5">
        <v>341</v>
      </c>
      <c r="K428" s="5">
        <v>134</v>
      </c>
      <c r="L428" s="5">
        <v>324</v>
      </c>
      <c r="M428" s="5">
        <v>147</v>
      </c>
      <c r="N428" s="5">
        <v>461</v>
      </c>
      <c r="O428" s="5">
        <v>183</v>
      </c>
      <c r="P428" s="5">
        <v>333</v>
      </c>
      <c r="Q428" s="5">
        <v>149</v>
      </c>
      <c r="R428" s="5">
        <v>400</v>
      </c>
      <c r="S428" s="5">
        <v>222</v>
      </c>
      <c r="BL428" s="198">
        <v>12</v>
      </c>
      <c r="BM428" s="4">
        <f t="shared" si="616"/>
        <v>3.327575875509071</v>
      </c>
      <c r="BN428" s="4">
        <f t="shared" si="617"/>
        <v>13.140299967303816</v>
      </c>
      <c r="BO428" s="4">
        <f t="shared" si="618"/>
        <v>3.6150556922132719</v>
      </c>
      <c r="BP428" s="4">
        <f t="shared" si="619"/>
        <v>14.275532090436336</v>
      </c>
      <c r="BQ428" s="4">
        <f t="shared" si="620"/>
        <v>3.6103330558097353</v>
      </c>
      <c r="BR428" s="4">
        <f t="shared" si="621"/>
        <v>14.256882821028022</v>
      </c>
      <c r="BS428" s="4">
        <f t="shared" si="622"/>
        <v>3.6341862023065201</v>
      </c>
      <c r="BT428" s="4">
        <f t="shared" si="623"/>
        <v>14.351076766367838</v>
      </c>
      <c r="BU428" s="4">
        <f t="shared" si="624"/>
        <v>3.9376973297714639</v>
      </c>
      <c r="BV428" s="4">
        <f t="shared" si="625"/>
        <v>15.54961510403799</v>
      </c>
      <c r="BW428" s="4">
        <f t="shared" si="626"/>
        <v>4.3624314484951308</v>
      </c>
      <c r="BX428" s="4">
        <f t="shared" si="627"/>
        <v>17.226852208518316</v>
      </c>
      <c r="BY428" s="4">
        <f t="shared" si="628"/>
        <v>3.2647841644624398</v>
      </c>
      <c r="BZ428" s="4">
        <f t="shared" si="629"/>
        <v>12.892341107917396</v>
      </c>
      <c r="CA428" s="4">
        <f t="shared" si="630"/>
        <v>4.1709861447945888</v>
      </c>
      <c r="CB428" s="4">
        <f t="shared" si="631"/>
        <v>16.470851800992868</v>
      </c>
      <c r="CC428" s="4">
        <f t="shared" si="632"/>
        <v>3.6996779845259344</v>
      </c>
      <c r="CD428" s="4">
        <f t="shared" si="633"/>
        <v>14.609697965689035</v>
      </c>
    </row>
    <row r="429" spans="1:82">
      <c r="A429">
        <v>98</v>
      </c>
      <c r="B429" s="5">
        <v>384</v>
      </c>
      <c r="C429" s="5">
        <v>179</v>
      </c>
      <c r="D429" s="5">
        <v>319</v>
      </c>
      <c r="E429" s="5">
        <v>165</v>
      </c>
      <c r="F429" s="5">
        <v>330</v>
      </c>
      <c r="G429" s="5">
        <v>140</v>
      </c>
      <c r="H429" s="5">
        <v>318</v>
      </c>
      <c r="I429" s="5">
        <v>144</v>
      </c>
      <c r="J429" s="5">
        <v>343</v>
      </c>
      <c r="K429" s="5">
        <v>142</v>
      </c>
      <c r="L429" s="5">
        <v>325</v>
      </c>
      <c r="M429" s="5">
        <v>155</v>
      </c>
      <c r="N429" s="5">
        <v>466</v>
      </c>
      <c r="O429" s="5">
        <v>197</v>
      </c>
      <c r="P429" s="5">
        <v>335</v>
      </c>
      <c r="Q429" s="5">
        <v>157</v>
      </c>
      <c r="R429" s="5">
        <v>400</v>
      </c>
      <c r="S429" s="5">
        <v>231</v>
      </c>
      <c r="BL429" s="198">
        <v>13</v>
      </c>
      <c r="BM429" s="4">
        <f t="shared" si="616"/>
        <v>-5.962996776940563</v>
      </c>
      <c r="BN429" s="4">
        <f t="shared" si="617"/>
        <v>-13.594263365007205</v>
      </c>
      <c r="BO429" s="4">
        <f t="shared" si="618"/>
        <v>-5.1633284061890938</v>
      </c>
      <c r="BP429" s="4">
        <f t="shared" si="619"/>
        <v>-11.771203108006826</v>
      </c>
      <c r="BQ429" s="4">
        <f t="shared" si="620"/>
        <v>-5.700999024118679</v>
      </c>
      <c r="BR429" s="4">
        <f t="shared" si="621"/>
        <v>-12.996968651269638</v>
      </c>
      <c r="BS429" s="4">
        <f t="shared" si="622"/>
        <v>-5.9023950645646934</v>
      </c>
      <c r="BT429" s="4">
        <f t="shared" si="623"/>
        <v>-13.456105376796673</v>
      </c>
      <c r="BU429" s="4">
        <f t="shared" si="624"/>
        <v>-6.5056014060270062</v>
      </c>
      <c r="BV429" s="4">
        <f t="shared" si="625"/>
        <v>-14.831277320707802</v>
      </c>
      <c r="BW429" s="4">
        <f t="shared" si="626"/>
        <v>-6.2156297072835196</v>
      </c>
      <c r="BX429" s="4">
        <f t="shared" si="627"/>
        <v>-14.170208433942449</v>
      </c>
      <c r="BY429" s="4">
        <f t="shared" si="628"/>
        <v>-5.1124820405369809</v>
      </c>
      <c r="BZ429" s="4">
        <f t="shared" si="629"/>
        <v>-11.655285070200518</v>
      </c>
      <c r="CA429" s="4">
        <f t="shared" si="630"/>
        <v>-5.8912130130607405</v>
      </c>
      <c r="CB429" s="4">
        <f t="shared" si="631"/>
        <v>-13.43061286710865</v>
      </c>
      <c r="CC429" s="4">
        <f t="shared" si="632"/>
        <v>-6.1308193861433606</v>
      </c>
      <c r="CD429" s="4">
        <f t="shared" si="633"/>
        <v>-13.976860376786247</v>
      </c>
    </row>
    <row r="430" spans="1:82">
      <c r="A430">
        <v>99</v>
      </c>
      <c r="B430" s="5">
        <v>384</v>
      </c>
      <c r="C430" s="5">
        <v>189</v>
      </c>
      <c r="D430" s="5">
        <v>319</v>
      </c>
      <c r="E430" s="5">
        <v>173</v>
      </c>
      <c r="F430" s="5">
        <v>330</v>
      </c>
      <c r="G430" s="5">
        <v>148</v>
      </c>
      <c r="H430" s="5">
        <v>318</v>
      </c>
      <c r="I430" s="5">
        <v>152</v>
      </c>
      <c r="J430" s="5">
        <v>344</v>
      </c>
      <c r="K430" s="5">
        <v>150</v>
      </c>
      <c r="L430" s="5">
        <v>325</v>
      </c>
      <c r="M430" s="5">
        <v>163</v>
      </c>
      <c r="N430" s="5">
        <v>469</v>
      </c>
      <c r="O430" s="5">
        <v>210</v>
      </c>
      <c r="P430" s="5">
        <v>335</v>
      </c>
      <c r="Q430" s="5">
        <v>166</v>
      </c>
      <c r="R430" s="5">
        <v>400</v>
      </c>
      <c r="S430" s="5">
        <v>241</v>
      </c>
      <c r="BL430" s="198">
        <v>14</v>
      </c>
      <c r="BM430" s="4">
        <f t="shared" si="616"/>
        <v>8.2556396587055207</v>
      </c>
      <c r="BN430" s="4">
        <f t="shared" si="617"/>
        <v>12.63619719025616</v>
      </c>
      <c r="BO430" s="4">
        <f t="shared" si="618"/>
        <v>7.6002303148762831</v>
      </c>
      <c r="BP430" s="4">
        <f t="shared" si="619"/>
        <v>11.633018508610402</v>
      </c>
      <c r="BQ430" s="4">
        <f t="shared" si="620"/>
        <v>7.0775174864926713</v>
      </c>
      <c r="BR430" s="4">
        <f t="shared" si="621"/>
        <v>10.832946964018845</v>
      </c>
      <c r="BS430" s="4">
        <f t="shared" si="622"/>
        <v>7.6899200061631889</v>
      </c>
      <c r="BT430" s="4">
        <f t="shared" si="623"/>
        <v>11.770298800857587</v>
      </c>
      <c r="BU430" s="4">
        <f t="shared" si="624"/>
        <v>7.977718268014744</v>
      </c>
      <c r="BV430" s="4">
        <f t="shared" si="625"/>
        <v>12.210806833924943</v>
      </c>
      <c r="BW430" s="4">
        <f t="shared" si="626"/>
        <v>6.9732731896128293</v>
      </c>
      <c r="BX430" s="4">
        <f t="shared" si="627"/>
        <v>10.673389189480533</v>
      </c>
      <c r="BY430" s="4">
        <f t="shared" si="628"/>
        <v>5.4555456541027061</v>
      </c>
      <c r="BZ430" s="4">
        <f t="shared" si="629"/>
        <v>8.3503342582295019</v>
      </c>
      <c r="CA430" s="4">
        <f t="shared" si="630"/>
        <v>7.5093405086073091</v>
      </c>
      <c r="CB430" s="4">
        <f t="shared" si="631"/>
        <v>11.493901303635516</v>
      </c>
      <c r="CC430" s="4">
        <f t="shared" si="632"/>
        <v>8.0117646458906986</v>
      </c>
      <c r="CD430" s="4">
        <f t="shared" si="633"/>
        <v>12.262918694694068</v>
      </c>
    </row>
    <row r="431" spans="1:82">
      <c r="A431">
        <v>100</v>
      </c>
      <c r="B431" s="5">
        <v>384</v>
      </c>
      <c r="C431" s="5">
        <v>199</v>
      </c>
      <c r="D431" s="5">
        <v>319</v>
      </c>
      <c r="E431" s="5">
        <v>181</v>
      </c>
      <c r="F431" s="5">
        <v>330</v>
      </c>
      <c r="G431" s="5">
        <v>156</v>
      </c>
      <c r="H431" s="5">
        <v>317</v>
      </c>
      <c r="I431" s="5">
        <v>160</v>
      </c>
      <c r="J431" s="5">
        <v>344</v>
      </c>
      <c r="K431" s="5">
        <v>158</v>
      </c>
      <c r="L431" s="5">
        <v>325</v>
      </c>
      <c r="M431" s="5">
        <v>171</v>
      </c>
      <c r="N431" s="5">
        <v>467</v>
      </c>
      <c r="O431" s="5">
        <v>224</v>
      </c>
      <c r="P431" s="5">
        <v>335</v>
      </c>
      <c r="Q431" s="5">
        <v>174</v>
      </c>
      <c r="R431" s="5">
        <v>399</v>
      </c>
      <c r="S431" s="5">
        <v>250</v>
      </c>
      <c r="BL431" s="198">
        <v>15</v>
      </c>
      <c r="BM431" s="4">
        <f t="shared" si="616"/>
        <v>-9.2103903959339952</v>
      </c>
      <c r="BN431" s="4">
        <f t="shared" si="617"/>
        <v>-10.005151069820526</v>
      </c>
      <c r="BO431" s="4">
        <f t="shared" si="618"/>
        <v>-8.7829949733987487</v>
      </c>
      <c r="BP431" s="4">
        <f t="shared" si="619"/>
        <v>-9.5408758778696345</v>
      </c>
      <c r="BQ431" s="4">
        <f t="shared" si="620"/>
        <v>-10.572731330789574</v>
      </c>
      <c r="BR431" s="4">
        <f t="shared" si="621"/>
        <v>-11.485047825103328</v>
      </c>
      <c r="BS431" s="4">
        <f t="shared" si="622"/>
        <v>-8.7582995299442974</v>
      </c>
      <c r="BT431" s="4">
        <f t="shared" si="623"/>
        <v>-9.5140494750922784</v>
      </c>
      <c r="BU431" s="4">
        <f t="shared" si="624"/>
        <v>-7.9340092880956847</v>
      </c>
      <c r="BV431" s="4">
        <f t="shared" si="625"/>
        <v>-8.6186315785050684</v>
      </c>
      <c r="BW431" s="4">
        <f t="shared" si="626"/>
        <v>-7.4540365612991089</v>
      </c>
      <c r="BX431" s="4">
        <f t="shared" si="627"/>
        <v>-8.09724220904757</v>
      </c>
      <c r="BY431" s="4">
        <f t="shared" si="628"/>
        <v>-5.5943495511554637</v>
      </c>
      <c r="BZ431" s="4">
        <f t="shared" si="629"/>
        <v>-6.0770835969561645</v>
      </c>
      <c r="CA431" s="4">
        <f t="shared" si="630"/>
        <v>-9.3667634130378161</v>
      </c>
      <c r="CB431" s="4">
        <f t="shared" si="631"/>
        <v>-10.175017448129315</v>
      </c>
      <c r="CC431" s="4">
        <f t="shared" si="632"/>
        <v>-8.5916203025045625</v>
      </c>
      <c r="CD431" s="4">
        <f t="shared" si="633"/>
        <v>-9.3329875679366694</v>
      </c>
    </row>
    <row r="432" spans="1:82">
      <c r="BL432" s="198">
        <v>16</v>
      </c>
      <c r="BM432" s="4">
        <f t="shared" si="616"/>
        <v>9.0948636395900468</v>
      </c>
      <c r="BN432" s="4">
        <f t="shared" si="617"/>
        <v>7.0788165112537795</v>
      </c>
      <c r="BO432" s="4">
        <f t="shared" si="618"/>
        <v>7.4238838987294882</v>
      </c>
      <c r="BP432" s="4">
        <f t="shared" si="619"/>
        <v>5.7782407744077178</v>
      </c>
      <c r="BQ432" s="4">
        <f t="shared" si="620"/>
        <v>12.835562793425687</v>
      </c>
      <c r="BR432" s="4">
        <f t="shared" si="621"/>
        <v>9.9903195291262232</v>
      </c>
      <c r="BS432" s="4">
        <f t="shared" si="622"/>
        <v>7.5813330473026799</v>
      </c>
      <c r="BT432" s="4">
        <f t="shared" si="623"/>
        <v>5.9007883657482951</v>
      </c>
      <c r="BU432" s="4">
        <f t="shared" si="624"/>
        <v>8.8304359884169319</v>
      </c>
      <c r="BV432" s="4">
        <f t="shared" si="625"/>
        <v>6.8730042091310537</v>
      </c>
      <c r="BW432" s="4">
        <f t="shared" si="626"/>
        <v>9.2816245058628812</v>
      </c>
      <c r="BX432" s="4">
        <f t="shared" si="627"/>
        <v>7.224178328232906</v>
      </c>
      <c r="BY432" s="4">
        <f t="shared" si="628"/>
        <v>7.3438550952300501</v>
      </c>
      <c r="BZ432" s="4">
        <f t="shared" si="629"/>
        <v>5.7159518563945122</v>
      </c>
      <c r="CA432" s="4">
        <f t="shared" si="630"/>
        <v>9.1986560571150235</v>
      </c>
      <c r="CB432" s="4">
        <f t="shared" si="631"/>
        <v>7.1596013924828377</v>
      </c>
      <c r="CC432" s="4">
        <f t="shared" si="632"/>
        <v>9.0672816506747722</v>
      </c>
      <c r="CD432" s="4">
        <f t="shared" si="633"/>
        <v>7.057348587568069</v>
      </c>
    </row>
    <row r="433" spans="1:82">
      <c r="A433" t="s">
        <v>364</v>
      </c>
      <c r="B433" s="5">
        <f>AVERAGE(B332:B431)</f>
        <v>211.61</v>
      </c>
      <c r="C433" s="5">
        <f>AVERAGE(C332:C431)</f>
        <v>181.81</v>
      </c>
      <c r="D433" s="5">
        <f>AVERAGE(D332:D431)</f>
        <v>182.88</v>
      </c>
      <c r="E433" s="5">
        <f t="shared" ref="E433:S433" si="634">AVERAGE(E332:E431)</f>
        <v>189.79</v>
      </c>
      <c r="F433" s="5">
        <f t="shared" si="634"/>
        <v>182.72</v>
      </c>
      <c r="G433" s="5">
        <f t="shared" si="634"/>
        <v>159.31</v>
      </c>
      <c r="H433" s="5">
        <f t="shared" si="634"/>
        <v>182.73</v>
      </c>
      <c r="I433" s="5">
        <f t="shared" si="634"/>
        <v>168.52</v>
      </c>
      <c r="J433" s="5">
        <f t="shared" si="634"/>
        <v>192.9</v>
      </c>
      <c r="K433" s="5">
        <f t="shared" si="634"/>
        <v>162.55000000000001</v>
      </c>
      <c r="L433" s="5">
        <f t="shared" si="634"/>
        <v>179.47</v>
      </c>
      <c r="M433" s="5">
        <f t="shared" si="634"/>
        <v>171.43</v>
      </c>
      <c r="N433" s="5">
        <f t="shared" si="634"/>
        <v>236.1</v>
      </c>
      <c r="O433" s="5">
        <f t="shared" si="634"/>
        <v>216.04</v>
      </c>
      <c r="P433" s="5">
        <f t="shared" si="634"/>
        <v>181.61</v>
      </c>
      <c r="Q433" s="5">
        <f t="shared" si="634"/>
        <v>167.15</v>
      </c>
      <c r="R433" s="5">
        <f t="shared" si="634"/>
        <v>239.64</v>
      </c>
      <c r="S433" s="5">
        <f t="shared" si="634"/>
        <v>231.98</v>
      </c>
      <c r="BL433" s="198">
        <v>17</v>
      </c>
      <c r="BM433" s="4">
        <f t="shared" si="616"/>
        <v>-11.195977109920722</v>
      </c>
      <c r="BN433" s="4">
        <f t="shared" si="617"/>
        <v>-6.0589598162075102</v>
      </c>
      <c r="BO433" s="4">
        <f t="shared" si="618"/>
        <v>-10.181105862449598</v>
      </c>
      <c r="BP433" s="4">
        <f t="shared" si="619"/>
        <v>-5.5097389624418067</v>
      </c>
      <c r="BQ433" s="4">
        <f t="shared" si="620"/>
        <v>-12.052235918004314</v>
      </c>
      <c r="BR433" s="4">
        <f t="shared" si="621"/>
        <v>-6.5223439102902958</v>
      </c>
      <c r="BS433" s="4">
        <f t="shared" si="622"/>
        <v>-11.932538957336428</v>
      </c>
      <c r="BT433" s="4">
        <f t="shared" si="623"/>
        <v>-6.4575671545244893</v>
      </c>
      <c r="BU433" s="4">
        <f t="shared" si="624"/>
        <v>-12.703585512121874</v>
      </c>
      <c r="BV433" s="4">
        <f t="shared" si="625"/>
        <v>-6.8748366832135615</v>
      </c>
      <c r="BW433" s="4">
        <f t="shared" si="626"/>
        <v>-12.325879916413058</v>
      </c>
      <c r="BX433" s="4">
        <f t="shared" si="627"/>
        <v>-6.6704326366271678</v>
      </c>
      <c r="BY433" s="4">
        <f t="shared" si="628"/>
        <v>-10.226647616609545</v>
      </c>
      <c r="BZ433" s="4">
        <f t="shared" si="629"/>
        <v>-5.5343849273009358</v>
      </c>
      <c r="CA433" s="4">
        <f t="shared" si="630"/>
        <v>-10.223625632615098</v>
      </c>
      <c r="CB433" s="4">
        <f t="shared" si="631"/>
        <v>-5.5327495113468119</v>
      </c>
      <c r="CC433" s="4">
        <f t="shared" si="632"/>
        <v>-12.430154004942731</v>
      </c>
      <c r="CD433" s="4">
        <f t="shared" si="633"/>
        <v>-6.7268629513795197</v>
      </c>
    </row>
    <row r="434" spans="1:82">
      <c r="BL434" s="198">
        <v>18</v>
      </c>
      <c r="BM434" s="4">
        <f t="shared" si="616"/>
        <v>13.808448950723637</v>
      </c>
      <c r="BN434" s="4">
        <f t="shared" si="617"/>
        <v>4.7404465124535475</v>
      </c>
      <c r="BO434" s="4">
        <f t="shared" si="618"/>
        <v>13.251327431758373</v>
      </c>
      <c r="BP434" s="4">
        <f t="shared" si="619"/>
        <v>4.5491864534117017</v>
      </c>
      <c r="BQ434" s="4">
        <f t="shared" si="620"/>
        <v>12.349375465535593</v>
      </c>
      <c r="BR434" s="4">
        <f t="shared" si="621"/>
        <v>4.2395459522997117</v>
      </c>
      <c r="BS434" s="4">
        <f t="shared" si="622"/>
        <v>13.862756541633203</v>
      </c>
      <c r="BT434" s="4">
        <f t="shared" si="623"/>
        <v>4.7590903319618576</v>
      </c>
      <c r="BU434" s="4">
        <f t="shared" si="624"/>
        <v>15.17853120292231</v>
      </c>
      <c r="BV434" s="4">
        <f t="shared" si="625"/>
        <v>5.2107963437334268</v>
      </c>
      <c r="BW434" s="4">
        <f t="shared" si="626"/>
        <v>15.204983446943249</v>
      </c>
      <c r="BX434" s="4">
        <f t="shared" si="627"/>
        <v>5.2198774105761343</v>
      </c>
      <c r="BY434" s="4">
        <f t="shared" si="628"/>
        <v>12.42918047516312</v>
      </c>
      <c r="BZ434" s="4">
        <f t="shared" si="629"/>
        <v>4.2669430467101819</v>
      </c>
      <c r="CA434" s="4">
        <f t="shared" si="630"/>
        <v>14.137344212245585</v>
      </c>
      <c r="CB434" s="4">
        <f t="shared" si="631"/>
        <v>4.8533563983507975</v>
      </c>
      <c r="CC434" s="4">
        <f t="shared" si="632"/>
        <v>15.29047594215726</v>
      </c>
      <c r="CD434" s="4">
        <f t="shared" si="633"/>
        <v>5.249227021254673</v>
      </c>
    </row>
    <row r="435" spans="1:82">
      <c r="BL435" s="198">
        <v>19</v>
      </c>
      <c r="BM435" s="4">
        <f t="shared" si="616"/>
        <v>-14.817087299523212</v>
      </c>
      <c r="BN435" s="4">
        <f t="shared" si="617"/>
        <v>-2.4725345619345451</v>
      </c>
      <c r="BO435" s="4">
        <f t="shared" si="618"/>
        <v>-14.892506821713752</v>
      </c>
      <c r="BP435" s="4">
        <f t="shared" si="619"/>
        <v>-2.4851198542724457</v>
      </c>
      <c r="BQ435" s="4">
        <f t="shared" si="620"/>
        <v>-14.975658805237902</v>
      </c>
      <c r="BR435" s="4">
        <f t="shared" si="621"/>
        <v>-2.498995466192711</v>
      </c>
      <c r="BS435" s="4">
        <f t="shared" si="622"/>
        <v>-14.688046509523151</v>
      </c>
      <c r="BT435" s="4">
        <f t="shared" si="623"/>
        <v>-2.4510014625659022</v>
      </c>
      <c r="BU435" s="4">
        <f t="shared" si="624"/>
        <v>-16.346121914791837</v>
      </c>
      <c r="BV435" s="4">
        <f t="shared" si="625"/>
        <v>-2.7276853116212001</v>
      </c>
      <c r="BW435" s="4">
        <f t="shared" si="626"/>
        <v>-17.667374918963233</v>
      </c>
      <c r="BX435" s="4">
        <f t="shared" si="627"/>
        <v>-2.9481634428379033</v>
      </c>
      <c r="BY435" s="4">
        <f t="shared" si="628"/>
        <v>-14.034137883471523</v>
      </c>
      <c r="BZ435" s="4">
        <f t="shared" si="629"/>
        <v>-2.3418834121976757</v>
      </c>
      <c r="CA435" s="4">
        <f t="shared" si="630"/>
        <v>-16.707596058304585</v>
      </c>
      <c r="CB435" s="4">
        <f t="shared" si="631"/>
        <v>-2.7880046777026646</v>
      </c>
      <c r="CC435" s="4">
        <f t="shared" si="632"/>
        <v>-16.349420465772678</v>
      </c>
      <c r="CD435" s="4">
        <f t="shared" si="633"/>
        <v>-2.7282357424271719</v>
      </c>
    </row>
    <row r="437" spans="1:82">
      <c r="BL437" s="153" t="s">
        <v>50</v>
      </c>
      <c r="BM437" s="4">
        <f>SUM(BM417:BM435)</f>
        <v>-9.3032258078213914E-3</v>
      </c>
      <c r="BN437" s="4">
        <f>SUM(BN417:BN435)</f>
        <v>0.85844802893954464</v>
      </c>
      <c r="BO437" s="4">
        <f t="shared" ref="BO437:CD437" si="635">SUM(BO417:BO435)</f>
        <v>0.4891395962254208</v>
      </c>
      <c r="BP437" s="4">
        <f t="shared" si="635"/>
        <v>-0.13558414094560067</v>
      </c>
      <c r="BQ437" s="4">
        <f t="shared" si="635"/>
        <v>0.41887022367079219</v>
      </c>
      <c r="BR437" s="4">
        <f t="shared" si="635"/>
        <v>-2.1834595333921119</v>
      </c>
      <c r="BS437" s="4">
        <f t="shared" si="635"/>
        <v>-3.3206079012390131</v>
      </c>
      <c r="BT437" s="4">
        <f t="shared" si="635"/>
        <v>-1.1472960259113365</v>
      </c>
      <c r="BU437" s="4">
        <f t="shared" si="635"/>
        <v>-0.23647064523101591</v>
      </c>
      <c r="BV437" s="4">
        <f t="shared" si="635"/>
        <v>1.5033162280906529</v>
      </c>
      <c r="BW437" s="4">
        <f t="shared" si="635"/>
        <v>2.5107955905859747</v>
      </c>
      <c r="BX437" s="4">
        <f t="shared" si="635"/>
        <v>4.869338362358544E-2</v>
      </c>
      <c r="BY437" s="4">
        <f t="shared" si="635"/>
        <v>-0.42377227876260548</v>
      </c>
      <c r="BZ437" s="4">
        <f t="shared" si="635"/>
        <v>0.46813787239456639</v>
      </c>
      <c r="CA437" s="4">
        <f t="shared" si="635"/>
        <v>-0.59111349641422706</v>
      </c>
      <c r="CB437" s="4">
        <f t="shared" si="635"/>
        <v>-0.23079849474899827</v>
      </c>
      <c r="CC437" s="4">
        <f t="shared" si="635"/>
        <v>-0.80001900529230596</v>
      </c>
      <c r="CD437" s="4">
        <f t="shared" si="635"/>
        <v>0.47349686247770251</v>
      </c>
    </row>
    <row r="439" spans="1:82">
      <c r="BM439" s="221" t="s">
        <v>387</v>
      </c>
      <c r="BN439" s="221"/>
      <c r="BO439" s="221" t="s">
        <v>387</v>
      </c>
      <c r="BP439" s="221"/>
      <c r="BQ439" s="221" t="s">
        <v>387</v>
      </c>
      <c r="BR439" s="221"/>
      <c r="BS439" s="221" t="s">
        <v>387</v>
      </c>
      <c r="BT439" s="221"/>
      <c r="BU439" s="221" t="s">
        <v>387</v>
      </c>
      <c r="BV439" s="221"/>
      <c r="BW439" s="221" t="s">
        <v>387</v>
      </c>
      <c r="BX439" s="221"/>
      <c r="BY439" s="221" t="s">
        <v>313</v>
      </c>
      <c r="BZ439" s="221"/>
      <c r="CA439" s="221" t="s">
        <v>315</v>
      </c>
      <c r="CB439" s="221"/>
      <c r="CC439" s="221" t="s">
        <v>85</v>
      </c>
      <c r="CD439" s="221"/>
    </row>
    <row r="440" spans="1:82" ht="13" thickBot="1">
      <c r="BL440" s="199" t="s">
        <v>96</v>
      </c>
      <c r="BM440" s="220" t="s">
        <v>389</v>
      </c>
      <c r="BN440" s="220"/>
      <c r="BO440" s="220" t="s">
        <v>390</v>
      </c>
      <c r="BP440" s="220"/>
      <c r="BQ440" s="220" t="s">
        <v>391</v>
      </c>
      <c r="BR440" s="220"/>
      <c r="BS440" s="220" t="s">
        <v>392</v>
      </c>
      <c r="BT440" s="220"/>
      <c r="BU440" s="220" t="s">
        <v>311</v>
      </c>
      <c r="BV440" s="220"/>
      <c r="BW440" s="220" t="s">
        <v>312</v>
      </c>
      <c r="BX440" s="220"/>
      <c r="BY440" s="220" t="s">
        <v>314</v>
      </c>
      <c r="BZ440" s="220"/>
      <c r="CA440" s="220" t="s">
        <v>84</v>
      </c>
      <c r="CB440" s="220"/>
      <c r="CC440" s="220" t="s">
        <v>86</v>
      </c>
      <c r="CD440" s="220"/>
    </row>
    <row r="441" spans="1:82">
      <c r="BL441" s="200">
        <v>9</v>
      </c>
      <c r="BM441" s="197" t="s">
        <v>94</v>
      </c>
      <c r="BN441" s="197" t="s">
        <v>95</v>
      </c>
      <c r="BO441" s="197" t="s">
        <v>94</v>
      </c>
      <c r="BP441" s="197" t="s">
        <v>95</v>
      </c>
      <c r="BQ441" s="197" t="s">
        <v>94</v>
      </c>
      <c r="BR441" s="197" t="s">
        <v>95</v>
      </c>
      <c r="BS441" s="197" t="s">
        <v>94</v>
      </c>
      <c r="BT441" s="197" t="s">
        <v>95</v>
      </c>
      <c r="BU441" s="197" t="s">
        <v>94</v>
      </c>
      <c r="BV441" s="197" t="s">
        <v>95</v>
      </c>
      <c r="BW441" s="197" t="s">
        <v>94</v>
      </c>
      <c r="BX441" s="197" t="s">
        <v>95</v>
      </c>
      <c r="BY441" s="197" t="s">
        <v>94</v>
      </c>
      <c r="BZ441" s="197" t="s">
        <v>95</v>
      </c>
      <c r="CA441" s="197" t="s">
        <v>94</v>
      </c>
      <c r="CB441" s="197" t="s">
        <v>95</v>
      </c>
      <c r="CC441" s="197" t="s">
        <v>94</v>
      </c>
      <c r="CD441" s="197" t="s">
        <v>95</v>
      </c>
    </row>
    <row r="442" spans="1:82">
      <c r="BL442" s="198">
        <v>1</v>
      </c>
      <c r="BM442" s="4">
        <f>2/$BL$460*COS($BL$441*(AR34*(PI()/180)))*AS34</f>
        <v>18.247054389840947</v>
      </c>
      <c r="BN442" s="4">
        <f>2/$BL$460*SIN($BL$441*(AR34*(PI()/180)))*AS34</f>
        <v>0</v>
      </c>
      <c r="BO442" s="4">
        <f>2/$BL$460*COS($BL$441*(AT34*(PI()/180)))*AU34</f>
        <v>14.351865727545475</v>
      </c>
      <c r="BP442" s="4">
        <f>2/$BL$460*SIN($BL$441*(AT34*(PI()/180)))*AU34</f>
        <v>0</v>
      </c>
      <c r="BQ442" s="4">
        <f>2/$BL$460*COS($BL$441*(AV34*(PI()/180)))*AW34</f>
        <v>15.505064671613368</v>
      </c>
      <c r="BR442" s="4">
        <f>2/$BL$460*SIN($BL$441*(AV34*(PI()/180)))*AW34</f>
        <v>0</v>
      </c>
      <c r="BS442" s="4">
        <f>2/$BL$460*COS($BL$441*(AX34*(PI()/180)))*AY34</f>
        <v>14.155833659406841</v>
      </c>
      <c r="BT442" s="4">
        <f>2/$BL$460*SIN($BL$441*(AX34*(PI()/180)))*AY34</f>
        <v>0</v>
      </c>
      <c r="BU442" s="4">
        <f>2/$BL$460*COS($BL$441*(AZ34*(PI()/180)))*BA34</f>
        <v>15.909652290703264</v>
      </c>
      <c r="BV442" s="4">
        <f>2/$BL$460*SIN($BL$441*(AZ34*(PI()/180)))*BA34</f>
        <v>0</v>
      </c>
      <c r="BW442" s="4">
        <f>2/$BL$460*COS($BL$441*(BB34*(PI()/180)))*BC34</f>
        <v>15.319064869516421</v>
      </c>
      <c r="BX442" s="4">
        <f>2/$BL$460*SIN($BL$441*(BB34*(PI()/180)))*BC34</f>
        <v>0</v>
      </c>
      <c r="BY442" s="4">
        <f>2/$BL$460*COS($BL$441*(BD34*(PI()/180)))*BE34</f>
        <v>24.323555743125155</v>
      </c>
      <c r="BZ442" s="4">
        <f>2/$BL$460*SIN($BL$441*(BD34*(PI()/180)))*BE34</f>
        <v>0</v>
      </c>
      <c r="CA442" s="4">
        <f>2/$BL$460*COS($BL$441*(BF34*(PI()/180)))*BG34</f>
        <v>16.167446036939157</v>
      </c>
      <c r="CB442" s="4">
        <f>2/$BL$460*SIN($BL$441*(BF34*(PI()/180)))*BG34</f>
        <v>0</v>
      </c>
      <c r="CC442" s="4">
        <f>2/$BL$460*COS($BL$441*(BH34*(PI()/180)))*BI34</f>
        <v>16.893792398589682</v>
      </c>
      <c r="CD442" s="4">
        <f>2/$BL$460*SIN($BL$441*(BH34*(PI()/180)))*BI34</f>
        <v>0</v>
      </c>
    </row>
    <row r="443" spans="1:82">
      <c r="BL443" s="198">
        <v>2</v>
      </c>
      <c r="BM443" s="4">
        <f t="shared" ref="BM443:BM460" si="636">2/$BL$460*COS($BL$441*(AR35*(PI()/180)))*AS35</f>
        <v>-17.887886283827051</v>
      </c>
      <c r="BN443" s="4">
        <f t="shared" ref="BN443:BN460" si="637">2/$BL$460*SIN($BL$441*(AR35*(PI()/180)))*AS35</f>
        <v>2.9849602815093865</v>
      </c>
      <c r="BO443" s="4">
        <f t="shared" ref="BO443:BO460" si="638">2/$BL$460*COS($BL$441*(AT35*(PI()/180)))*AU35</f>
        <v>-13.81993260404721</v>
      </c>
      <c r="BP443" s="4">
        <f t="shared" ref="BP443:BP460" si="639">2/$BL$460*SIN($BL$441*(AT35*(PI()/180)))*AU35</f>
        <v>2.3061388730715811</v>
      </c>
      <c r="BQ443" s="4">
        <f t="shared" ref="BQ443:BQ460" si="640">2/$BL$460*COS($BL$441*(AV35*(PI()/180)))*AW35</f>
        <v>-14.614937480822098</v>
      </c>
      <c r="BR443" s="4">
        <f t="shared" ref="BR443:BR460" si="641">2/$BL$460*SIN($BL$441*(AV35*(PI()/180)))*AW35</f>
        <v>2.4388017234009047</v>
      </c>
      <c r="BS443" s="4">
        <f t="shared" ref="BS443:BS460" si="642">2/$BL$460*COS($BL$441*(AX35*(PI()/180)))*AY35</f>
        <v>-13.64717919629277</v>
      </c>
      <c r="BT443" s="4">
        <f t="shared" ref="BT443:BT460" si="643">2/$BL$460*SIN($BL$441*(AX35*(PI()/180)))*AY35</f>
        <v>2.2773114279246038</v>
      </c>
      <c r="BU443" s="4">
        <f t="shared" ref="BU443:BU460" si="644">2/$BL$460*COS($BL$441*(AZ35*(PI()/180)))*BA35</f>
        <v>-14.838659006272438</v>
      </c>
      <c r="BV443" s="4">
        <f t="shared" ref="BV443:BV460" si="645">2/$BL$460*SIN($BL$441*(AZ35*(PI()/180)))*BA35</f>
        <v>2.4761342431291711</v>
      </c>
      <c r="BW443" s="4">
        <f t="shared" ref="BW443:BW460" si="646">2/$BL$460*COS($BL$441*(BB35*(PI()/180)))*BC35</f>
        <v>-14.567670863739606</v>
      </c>
      <c r="BX443" s="4">
        <f t="shared" ref="BX443:BX460" si="647">2/$BL$460*SIN($BL$441*(BB35*(PI()/180)))*BC35</f>
        <v>2.4309143200266941</v>
      </c>
      <c r="BY443" s="4">
        <f t="shared" ref="BY443:BY460" si="648">2/$BL$460*COS($BL$441*(BD35*(PI()/180)))*BE35</f>
        <v>-22.118451023405967</v>
      </c>
      <c r="BZ443" s="4">
        <f t="shared" ref="BZ443:BZ460" si="649">2/$BL$460*SIN($BL$441*(BD35*(PI()/180)))*BE35</f>
        <v>3.6909166765595143</v>
      </c>
      <c r="CA443" s="4">
        <f t="shared" ref="CA443:CA460" si="650">2/$BL$460*COS($BL$441*(BF35*(PI()/180)))*BG35</f>
        <v>-14.946285989547265</v>
      </c>
      <c r="CB443" s="4">
        <f t="shared" ref="CB443:CB460" si="651">2/$BL$460*SIN($BL$441*(BF35*(PI()/180)))*BG35</f>
        <v>2.4940940101579057</v>
      </c>
      <c r="CC443" s="4">
        <f t="shared" ref="CC443:CC460" si="652">2/$BL$460*COS($BL$441*(BH35*(PI()/180)))*BI35</f>
        <v>-17.086052356919208</v>
      </c>
      <c r="CD443" s="4">
        <f t="shared" ref="CD443:CD460" si="653">2/$BL$460*SIN($BL$441*(BH35*(PI()/180)))*BI35</f>
        <v>2.8511578642640023</v>
      </c>
    </row>
    <row r="444" spans="1:82">
      <c r="BL444" s="198">
        <v>3</v>
      </c>
      <c r="BM444" s="4">
        <f t="shared" si="636"/>
        <v>16.571861995282092</v>
      </c>
      <c r="BN444" s="4">
        <f t="shared" si="637"/>
        <v>-5.6891274089340929</v>
      </c>
      <c r="BO444" s="4">
        <f t="shared" si="638"/>
        <v>13.158112059207614</v>
      </c>
      <c r="BP444" s="4">
        <f t="shared" si="639"/>
        <v>-4.5171855755965096</v>
      </c>
      <c r="BQ444" s="4">
        <f t="shared" si="640"/>
        <v>12.165557537681536</v>
      </c>
      <c r="BR444" s="4">
        <f t="shared" si="641"/>
        <v>-4.1764411779613457</v>
      </c>
      <c r="BS444" s="4">
        <f t="shared" si="642"/>
        <v>12.998757467097803</v>
      </c>
      <c r="BT444" s="4">
        <f t="shared" si="643"/>
        <v>-4.4624790750252687</v>
      </c>
      <c r="BU444" s="4">
        <f t="shared" si="644"/>
        <v>12.743825943710524</v>
      </c>
      <c r="BV444" s="4">
        <f t="shared" si="645"/>
        <v>-4.3749609725020395</v>
      </c>
      <c r="BW444" s="4">
        <f t="shared" si="646"/>
        <v>13.004642166562506</v>
      </c>
      <c r="BX444" s="4">
        <f t="shared" si="647"/>
        <v>-4.4644992949032467</v>
      </c>
      <c r="BY444" s="4">
        <f t="shared" si="648"/>
        <v>17.428273677636874</v>
      </c>
      <c r="BZ444" s="4">
        <f t="shared" si="649"/>
        <v>-5.9831339108469779</v>
      </c>
      <c r="CA444" s="4">
        <f t="shared" si="650"/>
        <v>11.953241550517088</v>
      </c>
      <c r="CB444" s="4">
        <f t="shared" si="651"/>
        <v>-4.1035530075025255</v>
      </c>
      <c r="CC444" s="4">
        <f t="shared" si="652"/>
        <v>16.435943631569796</v>
      </c>
      <c r="CD444" s="4">
        <f t="shared" si="653"/>
        <v>-5.6424665757342254</v>
      </c>
    </row>
    <row r="445" spans="1:82">
      <c r="BL445" s="198">
        <v>4</v>
      </c>
      <c r="BM445" s="4">
        <f t="shared" si="636"/>
        <v>-13.491991812716762</v>
      </c>
      <c r="BN445" s="4">
        <f t="shared" si="637"/>
        <v>7.3015008365299359</v>
      </c>
      <c r="BO445" s="4">
        <f t="shared" si="638"/>
        <v>-12.103932669978549</v>
      </c>
      <c r="BP445" s="4">
        <f t="shared" si="639"/>
        <v>6.5503207933947545</v>
      </c>
      <c r="BQ445" s="4">
        <f t="shared" si="640"/>
        <v>-9.5199932793836535</v>
      </c>
      <c r="BR445" s="4">
        <f t="shared" si="641"/>
        <v>5.1519627241148216</v>
      </c>
      <c r="BS445" s="4">
        <f t="shared" si="642"/>
        <v>-12.131673782859739</v>
      </c>
      <c r="BT445" s="4">
        <f t="shared" si="643"/>
        <v>6.5653335329309117</v>
      </c>
      <c r="BU445" s="4">
        <f t="shared" si="644"/>
        <v>-10.838276687175123</v>
      </c>
      <c r="BV445" s="4">
        <f t="shared" si="645"/>
        <v>5.8653820278310125</v>
      </c>
      <c r="BW445" s="4">
        <f t="shared" si="646"/>
        <v>-10.921002542441077</v>
      </c>
      <c r="BX445" s="4">
        <f t="shared" si="647"/>
        <v>5.910151021898864</v>
      </c>
      <c r="BY445" s="4">
        <f t="shared" si="648"/>
        <v>-17.181510001896047</v>
      </c>
      <c r="BZ445" s="4">
        <f t="shared" si="649"/>
        <v>9.2981682314281322</v>
      </c>
      <c r="CA445" s="4">
        <f t="shared" si="650"/>
        <v>-10.927604579581926</v>
      </c>
      <c r="CB445" s="4">
        <f t="shared" si="651"/>
        <v>5.9137238657291782</v>
      </c>
      <c r="CC445" s="4">
        <f t="shared" si="652"/>
        <v>-14.893964674164909</v>
      </c>
      <c r="CD445" s="4">
        <f t="shared" si="653"/>
        <v>8.0602106076852653</v>
      </c>
    </row>
    <row r="446" spans="1:82">
      <c r="BL446" s="198">
        <v>5</v>
      </c>
      <c r="BM446" s="4">
        <f t="shared" si="636"/>
        <v>10.27485163253982</v>
      </c>
      <c r="BN446" s="4">
        <f t="shared" si="637"/>
        <v>-7.9972380312010074</v>
      </c>
      <c r="BO446" s="4">
        <f t="shared" si="638"/>
        <v>10.790528712215748</v>
      </c>
      <c r="BP446" s="4">
        <f t="shared" si="639"/>
        <v>-8.3986056130298863</v>
      </c>
      <c r="BQ446" s="4">
        <f t="shared" si="640"/>
        <v>9.3946077691531524</v>
      </c>
      <c r="BR446" s="4">
        <f t="shared" si="641"/>
        <v>-7.3121167318614209</v>
      </c>
      <c r="BS446" s="4">
        <f t="shared" si="642"/>
        <v>10.894692020701479</v>
      </c>
      <c r="BT446" s="4">
        <f t="shared" si="643"/>
        <v>-8.4796791702810381</v>
      </c>
      <c r="BU446" s="4">
        <f t="shared" si="644"/>
        <v>10.447254736057312</v>
      </c>
      <c r="BV446" s="4">
        <f t="shared" si="645"/>
        <v>-8.1314247528642927</v>
      </c>
      <c r="BW446" s="4">
        <f t="shared" si="646"/>
        <v>10.31471230767877</v>
      </c>
      <c r="BX446" s="4">
        <f t="shared" si="647"/>
        <v>-8.0282628399837463</v>
      </c>
      <c r="BY446" s="4">
        <f t="shared" si="648"/>
        <v>16.626578451655885</v>
      </c>
      <c r="BZ446" s="4">
        <f t="shared" si="649"/>
        <v>-12.940985454352672</v>
      </c>
      <c r="CA446" s="4">
        <f t="shared" si="650"/>
        <v>10.427535136253271</v>
      </c>
      <c r="CB446" s="4">
        <f t="shared" si="651"/>
        <v>-8.1160763722596041</v>
      </c>
      <c r="CC446" s="4">
        <f t="shared" si="652"/>
        <v>13.092090752655203</v>
      </c>
      <c r="CD446" s="4">
        <f t="shared" si="653"/>
        <v>-10.189983254209627</v>
      </c>
    </row>
    <row r="447" spans="1:82">
      <c r="BL447" s="198">
        <v>6</v>
      </c>
      <c r="BM447" s="4">
        <f t="shared" si="636"/>
        <v>-9.8147050799480855</v>
      </c>
      <c r="BN447" s="4">
        <f t="shared" si="637"/>
        <v>10.661611811155598</v>
      </c>
      <c r="BO447" s="4">
        <f t="shared" si="638"/>
        <v>-8.8206864309429047</v>
      </c>
      <c r="BP447" s="4">
        <f t="shared" si="639"/>
        <v>9.5818197152734239</v>
      </c>
      <c r="BQ447" s="4">
        <f t="shared" si="640"/>
        <v>-8.6727371477064406</v>
      </c>
      <c r="BR447" s="4">
        <f t="shared" si="641"/>
        <v>9.421103951248222</v>
      </c>
      <c r="BS447" s="4">
        <f t="shared" si="642"/>
        <v>-9.6638682208052629</v>
      </c>
      <c r="BT447" s="4">
        <f t="shared" si="643"/>
        <v>10.497759303525971</v>
      </c>
      <c r="BU447" s="4">
        <f t="shared" si="644"/>
        <v>-9.1051452946639646</v>
      </c>
      <c r="BV447" s="4">
        <f t="shared" si="645"/>
        <v>9.8908244134820826</v>
      </c>
      <c r="BW447" s="4">
        <f t="shared" si="646"/>
        <v>-9.7738439714815257</v>
      </c>
      <c r="BX447" s="4">
        <f t="shared" si="647"/>
        <v>10.617224815000815</v>
      </c>
      <c r="BY447" s="4">
        <f t="shared" si="648"/>
        <v>-13.659640816107222</v>
      </c>
      <c r="BZ447" s="4">
        <f t="shared" si="649"/>
        <v>14.838325418324457</v>
      </c>
      <c r="CA447" s="4">
        <f t="shared" si="650"/>
        <v>-9.3452896367640825</v>
      </c>
      <c r="CB447" s="4">
        <f t="shared" si="651"/>
        <v>10.151690708827797</v>
      </c>
      <c r="CC447" s="4">
        <f t="shared" si="652"/>
        <v>-11.076952239775542</v>
      </c>
      <c r="CD447" s="4">
        <f t="shared" si="653"/>
        <v>12.03277774209208</v>
      </c>
    </row>
    <row r="448" spans="1:82">
      <c r="BL448" s="198">
        <v>7</v>
      </c>
      <c r="BM448" s="4">
        <f t="shared" si="636"/>
        <v>8.8952569171103502</v>
      </c>
      <c r="BN448" s="4">
        <f t="shared" si="637"/>
        <v>-13.615204285728346</v>
      </c>
      <c r="BO448" s="4">
        <f t="shared" si="638"/>
        <v>7.9407092159327686</v>
      </c>
      <c r="BP448" s="4">
        <f t="shared" si="639"/>
        <v>-12.154160262704552</v>
      </c>
      <c r="BQ448" s="4">
        <f t="shared" si="640"/>
        <v>7.2621690235710972</v>
      </c>
      <c r="BR448" s="4">
        <f t="shared" si="641"/>
        <v>-11.115577181724502</v>
      </c>
      <c r="BS448" s="4">
        <f t="shared" si="642"/>
        <v>7.8399361978167548</v>
      </c>
      <c r="BT448" s="4">
        <f t="shared" si="643"/>
        <v>-11.999915675850657</v>
      </c>
      <c r="BU448" s="4">
        <f t="shared" si="644"/>
        <v>7.3005837712276405</v>
      </c>
      <c r="BV448" s="4">
        <f t="shared" si="645"/>
        <v>-11.174375330198716</v>
      </c>
      <c r="BW448" s="4">
        <f t="shared" si="646"/>
        <v>8.0786991671764437</v>
      </c>
      <c r="BX448" s="4">
        <f t="shared" si="647"/>
        <v>-12.365369606410686</v>
      </c>
      <c r="BY448" s="4">
        <f t="shared" si="648"/>
        <v>9.0289960795109252</v>
      </c>
      <c r="BZ448" s="4">
        <f t="shared" si="649"/>
        <v>-13.819907312752051</v>
      </c>
      <c r="CA448" s="4">
        <f t="shared" si="650"/>
        <v>7.5797532863085548</v>
      </c>
      <c r="CB448" s="4">
        <f t="shared" si="651"/>
        <v>-11.601676083127291</v>
      </c>
      <c r="CC448" s="4">
        <f t="shared" si="652"/>
        <v>8.9742174876978478</v>
      </c>
      <c r="CD448" s="4">
        <f t="shared" si="653"/>
        <v>-13.736062436210604</v>
      </c>
    </row>
    <row r="449" spans="64:82">
      <c r="BL449" s="198">
        <v>8</v>
      </c>
      <c r="BM449" s="4">
        <f t="shared" si="636"/>
        <v>-7.1623568128681026</v>
      </c>
      <c r="BN449" s="4">
        <f t="shared" si="637"/>
        <v>16.328528837186571</v>
      </c>
      <c r="BO449" s="4">
        <f t="shared" si="638"/>
        <v>-6.1326803971447212</v>
      </c>
      <c r="BP449" s="4">
        <f t="shared" si="639"/>
        <v>13.981103054530335</v>
      </c>
      <c r="BQ449" s="4">
        <f t="shared" si="640"/>
        <v>-5.5604775901925292</v>
      </c>
      <c r="BR449" s="4">
        <f t="shared" si="641"/>
        <v>12.676612049942062</v>
      </c>
      <c r="BS449" s="4">
        <f t="shared" si="642"/>
        <v>-5.8858413041135451</v>
      </c>
      <c r="BT449" s="4">
        <f t="shared" si="643"/>
        <v>13.418366604223475</v>
      </c>
      <c r="BU449" s="4">
        <f t="shared" si="644"/>
        <v>-5.3730384317990652</v>
      </c>
      <c r="BV449" s="4">
        <f t="shared" si="645"/>
        <v>12.249293810567716</v>
      </c>
      <c r="BW449" s="4">
        <f t="shared" si="646"/>
        <v>-5.6983653404194188</v>
      </c>
      <c r="BX449" s="4">
        <f t="shared" si="647"/>
        <v>12.990964457215242</v>
      </c>
      <c r="BY449" s="4">
        <f t="shared" si="648"/>
        <v>-8.072730548720628</v>
      </c>
      <c r="BZ449" s="4">
        <f t="shared" si="649"/>
        <v>18.403971905280894</v>
      </c>
      <c r="CA449" s="4">
        <f t="shared" si="650"/>
        <v>-5.091571963662374</v>
      </c>
      <c r="CB449" s="4">
        <f t="shared" si="651"/>
        <v>11.607614896524529</v>
      </c>
      <c r="CC449" s="4">
        <f t="shared" si="652"/>
        <v>-6.6985548945990496</v>
      </c>
      <c r="CD449" s="4">
        <f t="shared" si="653"/>
        <v>15.27116696663686</v>
      </c>
    </row>
    <row r="450" spans="64:82">
      <c r="BL450" s="198">
        <v>9</v>
      </c>
      <c r="BM450" s="4">
        <f t="shared" si="636"/>
        <v>4.3597098394879898</v>
      </c>
      <c r="BN450" s="4">
        <f t="shared" si="637"/>
        <v>-17.216104817610024</v>
      </c>
      <c r="BO450" s="4">
        <f t="shared" si="638"/>
        <v>3.6899921475099182</v>
      </c>
      <c r="BP450" s="4">
        <f t="shared" si="639"/>
        <v>-14.571449460303851</v>
      </c>
      <c r="BQ450" s="4">
        <f t="shared" si="640"/>
        <v>3.2304104231089612</v>
      </c>
      <c r="BR450" s="4">
        <f t="shared" si="641"/>
        <v>-12.756602273025429</v>
      </c>
      <c r="BS450" s="4">
        <f t="shared" si="642"/>
        <v>3.6732252300885944</v>
      </c>
      <c r="BT450" s="4">
        <f t="shared" si="643"/>
        <v>-14.505238400755994</v>
      </c>
      <c r="BU450" s="4">
        <f t="shared" si="644"/>
        <v>3.6433861257283269</v>
      </c>
      <c r="BV450" s="4">
        <f t="shared" si="645"/>
        <v>-14.387406442381831</v>
      </c>
      <c r="BW450" s="4">
        <f t="shared" si="646"/>
        <v>3.4770502922765281</v>
      </c>
      <c r="BX450" s="4">
        <f t="shared" si="647"/>
        <v>-13.730561090497815</v>
      </c>
      <c r="BY450" s="4">
        <f t="shared" si="648"/>
        <v>5.597245543538909</v>
      </c>
      <c r="BZ450" s="4">
        <f t="shared" si="649"/>
        <v>-22.103022796302291</v>
      </c>
      <c r="CA450" s="4">
        <f t="shared" si="650"/>
        <v>3.3222996345819364</v>
      </c>
      <c r="CB450" s="4">
        <f t="shared" si="651"/>
        <v>-13.119464563079132</v>
      </c>
      <c r="CC450" s="4">
        <f t="shared" si="652"/>
        <v>4.17847612915127</v>
      </c>
      <c r="CD450" s="4">
        <f t="shared" si="653"/>
        <v>-16.500429080344038</v>
      </c>
    </row>
    <row r="451" spans="64:82">
      <c r="BL451" s="198">
        <v>10</v>
      </c>
      <c r="BM451" s="4">
        <f t="shared" si="636"/>
        <v>-1.4056458249214034</v>
      </c>
      <c r="BN451" s="4">
        <f t="shared" si="637"/>
        <v>16.96362236544314</v>
      </c>
      <c r="BO451" s="4">
        <f t="shared" si="638"/>
        <v>-1.1638349436936002</v>
      </c>
      <c r="BP451" s="4">
        <f t="shared" si="639"/>
        <v>14.045399011965857</v>
      </c>
      <c r="BQ451" s="4">
        <f t="shared" si="640"/>
        <v>-1.2658148787744936</v>
      </c>
      <c r="BR451" s="4">
        <f t="shared" si="641"/>
        <v>15.27611380291358</v>
      </c>
      <c r="BS451" s="4">
        <f t="shared" si="642"/>
        <v>-1.2595791835836687</v>
      </c>
      <c r="BT451" s="4">
        <f t="shared" si="643"/>
        <v>15.200860153290229</v>
      </c>
      <c r="BU451" s="4">
        <f t="shared" si="644"/>
        <v>-1.2598696580937332</v>
      </c>
      <c r="BV451" s="4">
        <f t="shared" si="645"/>
        <v>15.204365659306152</v>
      </c>
      <c r="BW451" s="4">
        <f t="shared" si="646"/>
        <v>-1.2666668666354801</v>
      </c>
      <c r="BX451" s="4">
        <f t="shared" si="647"/>
        <v>15.286395767315621</v>
      </c>
      <c r="BY451" s="4">
        <f t="shared" si="648"/>
        <v>-1.7676277593794125</v>
      </c>
      <c r="BZ451" s="4">
        <f t="shared" si="649"/>
        <v>21.332094657957938</v>
      </c>
      <c r="CA451" s="4">
        <f t="shared" si="650"/>
        <v>-1.2667020772072377</v>
      </c>
      <c r="CB451" s="4">
        <f t="shared" si="651"/>
        <v>15.2868206957236</v>
      </c>
      <c r="CC451" s="4">
        <f t="shared" si="652"/>
        <v>-1.4539437860370594</v>
      </c>
      <c r="CD451" s="4">
        <f t="shared" si="653"/>
        <v>17.546492074768857</v>
      </c>
    </row>
    <row r="452" spans="64:82">
      <c r="BL452" s="198">
        <v>11</v>
      </c>
      <c r="BM452" s="4">
        <f t="shared" si="636"/>
        <v>-1.5154235740577999</v>
      </c>
      <c r="BN452" s="4">
        <f t="shared" si="637"/>
        <v>-18.288442777108134</v>
      </c>
      <c r="BO452" s="4">
        <f t="shared" si="638"/>
        <v>-1.2406940173879992</v>
      </c>
      <c r="BP452" s="4">
        <f t="shared" si="639"/>
        <v>-14.972950090873663</v>
      </c>
      <c r="BQ452" s="4">
        <f t="shared" si="640"/>
        <v>-1.3153117666664511</v>
      </c>
      <c r="BR452" s="4">
        <f t="shared" si="641"/>
        <v>-15.873452406659547</v>
      </c>
      <c r="BS452" s="4">
        <f t="shared" si="642"/>
        <v>-1.2624723869392027</v>
      </c>
      <c r="BT452" s="4">
        <f t="shared" si="643"/>
        <v>-15.235775925270186</v>
      </c>
      <c r="BU452" s="4">
        <f t="shared" si="644"/>
        <v>-1.2182797390306115</v>
      </c>
      <c r="BV452" s="4">
        <f t="shared" si="645"/>
        <v>-14.702449978465078</v>
      </c>
      <c r="BW452" s="4">
        <f t="shared" si="646"/>
        <v>-1.2340393346735699</v>
      </c>
      <c r="BX452" s="4">
        <f t="shared" si="647"/>
        <v>-14.892640013806059</v>
      </c>
      <c r="BY452" s="4">
        <f t="shared" si="648"/>
        <v>-1.7251238593198897</v>
      </c>
      <c r="BZ452" s="4">
        <f t="shared" si="649"/>
        <v>-20.819148866818669</v>
      </c>
      <c r="CA452" s="4">
        <f t="shared" si="650"/>
        <v>-1.3435567115181617</v>
      </c>
      <c r="CB452" s="4">
        <f t="shared" si="651"/>
        <v>-16.214318199237869</v>
      </c>
      <c r="CC452" s="4">
        <f t="shared" si="652"/>
        <v>-1.4669156218687545</v>
      </c>
      <c r="CD452" s="4">
        <f t="shared" si="653"/>
        <v>-17.70303885240304</v>
      </c>
    </row>
    <row r="453" spans="64:82">
      <c r="BL453" s="198">
        <v>12</v>
      </c>
      <c r="BM453" s="4">
        <f t="shared" si="636"/>
        <v>4.4120704348095199</v>
      </c>
      <c r="BN453" s="4">
        <f t="shared" si="637"/>
        <v>17.422872132525058</v>
      </c>
      <c r="BO453" s="4">
        <f t="shared" si="638"/>
        <v>3.6591118609850639</v>
      </c>
      <c r="BP453" s="4">
        <f t="shared" si="639"/>
        <v>14.449505966534035</v>
      </c>
      <c r="BQ453" s="4">
        <f t="shared" si="640"/>
        <v>3.7929078471238653</v>
      </c>
      <c r="BR453" s="4">
        <f t="shared" si="641"/>
        <v>14.977854367309755</v>
      </c>
      <c r="BS453" s="4">
        <f t="shared" si="642"/>
        <v>3.6878394373660761</v>
      </c>
      <c r="BT453" s="4">
        <f t="shared" si="643"/>
        <v>14.562948600181688</v>
      </c>
      <c r="BU453" s="4">
        <f t="shared" si="644"/>
        <v>3.6215081335175521</v>
      </c>
      <c r="BV453" s="4">
        <f t="shared" si="645"/>
        <v>14.301012204919584</v>
      </c>
      <c r="BW453" s="4">
        <f t="shared" si="646"/>
        <v>3.4373639966961913</v>
      </c>
      <c r="BX453" s="4">
        <f t="shared" si="647"/>
        <v>13.573843453378274</v>
      </c>
      <c r="BY453" s="4">
        <f t="shared" si="648"/>
        <v>5.8585792548905733</v>
      </c>
      <c r="BZ453" s="4">
        <f t="shared" si="649"/>
        <v>23.135006284329446</v>
      </c>
      <c r="CA453" s="4">
        <f t="shared" si="650"/>
        <v>3.5462337314665997</v>
      </c>
      <c r="CB453" s="4">
        <f t="shared" si="651"/>
        <v>14.003760313508506</v>
      </c>
      <c r="CC453" s="4">
        <f t="shared" si="652"/>
        <v>4.3693660223052735</v>
      </c>
      <c r="CD453" s="4">
        <f t="shared" si="653"/>
        <v>17.254236221210959</v>
      </c>
    </row>
    <row r="454" spans="64:82">
      <c r="BL454" s="198">
        <v>13</v>
      </c>
      <c r="BM454" s="4">
        <f t="shared" si="636"/>
        <v>-6.4159182469254814</v>
      </c>
      <c r="BN454" s="4">
        <f t="shared" si="637"/>
        <v>-14.626820311952299</v>
      </c>
      <c r="BO454" s="4">
        <f t="shared" si="638"/>
        <v>-5.4216731349677501</v>
      </c>
      <c r="BP454" s="4">
        <f t="shared" si="639"/>
        <v>-12.360169765771868</v>
      </c>
      <c r="BQ454" s="4">
        <f t="shared" si="640"/>
        <v>-5.8294833607047059</v>
      </c>
      <c r="BR454" s="4">
        <f t="shared" si="641"/>
        <v>-13.289883434752857</v>
      </c>
      <c r="BS454" s="4">
        <f t="shared" si="642"/>
        <v>-5.7165824881611949</v>
      </c>
      <c r="BT454" s="4">
        <f t="shared" si="643"/>
        <v>-13.032495370846663</v>
      </c>
      <c r="BU454" s="4">
        <f t="shared" si="644"/>
        <v>-5.771487059737896</v>
      </c>
      <c r="BV454" s="4">
        <f t="shared" si="645"/>
        <v>-13.157665186272846</v>
      </c>
      <c r="BW454" s="4">
        <f t="shared" si="646"/>
        <v>-6.1057290288380894</v>
      </c>
      <c r="BX454" s="4">
        <f t="shared" si="647"/>
        <v>-13.919660123643565</v>
      </c>
      <c r="BY454" s="4">
        <f t="shared" si="648"/>
        <v>-8.1159895593902132</v>
      </c>
      <c r="BZ454" s="4">
        <f t="shared" si="649"/>
        <v>-18.502592516007841</v>
      </c>
      <c r="CA454" s="4">
        <f t="shared" si="650"/>
        <v>-5.4566154817097647</v>
      </c>
      <c r="CB454" s="4">
        <f t="shared" si="651"/>
        <v>-12.439830292512262</v>
      </c>
      <c r="CC454" s="4">
        <f t="shared" si="652"/>
        <v>-6.9530982996958182</v>
      </c>
      <c r="CD454" s="4">
        <f t="shared" si="653"/>
        <v>-15.851467479300789</v>
      </c>
    </row>
    <row r="455" spans="64:82">
      <c r="BL455" s="198">
        <v>14</v>
      </c>
      <c r="BM455" s="4">
        <f t="shared" si="636"/>
        <v>8.317193325477291</v>
      </c>
      <c r="BN455" s="4">
        <f t="shared" si="637"/>
        <v>12.730412091010848</v>
      </c>
      <c r="BO455" s="4">
        <f t="shared" si="638"/>
        <v>7.1241692298705965</v>
      </c>
      <c r="BP455" s="4">
        <f t="shared" si="639"/>
        <v>10.90435277301283</v>
      </c>
      <c r="BQ455" s="4">
        <f t="shared" si="640"/>
        <v>7.6130759524245537</v>
      </c>
      <c r="BR455" s="4">
        <f t="shared" si="641"/>
        <v>11.652680220580029</v>
      </c>
      <c r="BS455" s="4">
        <f t="shared" si="642"/>
        <v>6.997670584922667</v>
      </c>
      <c r="BT455" s="4">
        <f t="shared" si="643"/>
        <v>10.710732182974519</v>
      </c>
      <c r="BU455" s="4">
        <f t="shared" si="644"/>
        <v>7.2096159991245132</v>
      </c>
      <c r="BV455" s="4">
        <f t="shared" si="645"/>
        <v>11.035138789626847</v>
      </c>
      <c r="BW455" s="4">
        <f t="shared" si="646"/>
        <v>8.0395787634337168</v>
      </c>
      <c r="BX455" s="4">
        <f t="shared" si="647"/>
        <v>12.305491370885903</v>
      </c>
      <c r="BY455" s="4">
        <f t="shared" si="648"/>
        <v>11.177598381228554</v>
      </c>
      <c r="BZ455" s="4">
        <f t="shared" si="649"/>
        <v>17.108587958990302</v>
      </c>
      <c r="CA455" s="4">
        <f t="shared" si="650"/>
        <v>8.077430096248996</v>
      </c>
      <c r="CB455" s="4">
        <f t="shared" si="651"/>
        <v>12.363427148746984</v>
      </c>
      <c r="CC455" s="4">
        <f t="shared" si="652"/>
        <v>9.3187288958934378</v>
      </c>
      <c r="CD455" s="4">
        <f t="shared" si="653"/>
        <v>14.263376401957837</v>
      </c>
    </row>
    <row r="456" spans="64:82">
      <c r="BL456" s="198">
        <v>15</v>
      </c>
      <c r="BM456" s="4">
        <f t="shared" si="636"/>
        <v>-9.8189116207798293</v>
      </c>
      <c r="BN456" s="4">
        <f t="shared" si="637"/>
        <v>-10.666181332605321</v>
      </c>
      <c r="BO456" s="4">
        <f t="shared" si="638"/>
        <v>-7.8481066272526858</v>
      </c>
      <c r="BP456" s="4">
        <f t="shared" si="639"/>
        <v>-8.5253164135568831</v>
      </c>
      <c r="BQ456" s="4">
        <f t="shared" si="640"/>
        <v>-8.1268497444233692</v>
      </c>
      <c r="BR456" s="4">
        <f t="shared" si="641"/>
        <v>-8.8281121558737929</v>
      </c>
      <c r="BS456" s="4">
        <f t="shared" si="642"/>
        <v>-7.5337832901422477</v>
      </c>
      <c r="BT456" s="4">
        <f t="shared" si="643"/>
        <v>-8.1838702492392041</v>
      </c>
      <c r="BU456" s="4">
        <f t="shared" si="644"/>
        <v>-7.3853673632571653</v>
      </c>
      <c r="BV456" s="4">
        <f t="shared" si="645"/>
        <v>-8.022647575083262</v>
      </c>
      <c r="BW456" s="4">
        <f t="shared" si="646"/>
        <v>-8.5017287669791841</v>
      </c>
      <c r="BX456" s="4">
        <f t="shared" si="647"/>
        <v>-9.2353393300045852</v>
      </c>
      <c r="BY456" s="4">
        <f t="shared" si="648"/>
        <v>-13.372309812324996</v>
      </c>
      <c r="BZ456" s="4">
        <f t="shared" si="649"/>
        <v>-14.526200744304886</v>
      </c>
      <c r="CA456" s="4">
        <f t="shared" si="650"/>
        <v>-8.9588431247228275</v>
      </c>
      <c r="CB456" s="4">
        <f t="shared" si="651"/>
        <v>-9.731897891455807</v>
      </c>
      <c r="CC456" s="4">
        <f t="shared" si="652"/>
        <v>-11.202699082765703</v>
      </c>
      <c r="CD456" s="4">
        <f t="shared" si="653"/>
        <v>-12.16937522673213</v>
      </c>
    </row>
    <row r="457" spans="64:82">
      <c r="BL457" s="198">
        <v>16</v>
      </c>
      <c r="BM457" s="4">
        <f t="shared" si="636"/>
        <v>10.320692426130785</v>
      </c>
      <c r="BN457" s="4">
        <f t="shared" si="637"/>
        <v>8.0329173530038265</v>
      </c>
      <c r="BO457" s="4">
        <f t="shared" si="638"/>
        <v>8.9765810979910245</v>
      </c>
      <c r="BP457" s="4">
        <f t="shared" si="639"/>
        <v>6.9867535137592993</v>
      </c>
      <c r="BQ457" s="4">
        <f t="shared" si="640"/>
        <v>8.5667659060982402</v>
      </c>
      <c r="BR457" s="4">
        <f t="shared" si="641"/>
        <v>6.6677815465155943</v>
      </c>
      <c r="BS457" s="4">
        <f t="shared" si="642"/>
        <v>7.5261556287336306</v>
      </c>
      <c r="BT457" s="4">
        <f t="shared" si="643"/>
        <v>5.8578420570301848</v>
      </c>
      <c r="BU457" s="4">
        <f t="shared" si="644"/>
        <v>8.6681889891169259</v>
      </c>
      <c r="BV457" s="4">
        <f t="shared" si="645"/>
        <v>6.7467223006759607</v>
      </c>
      <c r="BW457" s="4">
        <f t="shared" si="646"/>
        <v>9.629409204025194</v>
      </c>
      <c r="BX457" s="4">
        <f t="shared" si="647"/>
        <v>7.4948700242574731</v>
      </c>
      <c r="BY457" s="4">
        <f t="shared" si="648"/>
        <v>11.094987313662907</v>
      </c>
      <c r="BZ457" s="4">
        <f t="shared" si="649"/>
        <v>8.6355752543914317</v>
      </c>
      <c r="CA457" s="4">
        <f t="shared" si="650"/>
        <v>8.7589548843388148</v>
      </c>
      <c r="CB457" s="4">
        <f t="shared" si="651"/>
        <v>6.8173682326235889</v>
      </c>
      <c r="CC457" s="4">
        <f t="shared" si="652"/>
        <v>13.036736759309521</v>
      </c>
      <c r="CD457" s="4">
        <f t="shared" si="653"/>
        <v>10.146899511824795</v>
      </c>
    </row>
    <row r="458" spans="64:82">
      <c r="BL458" s="198">
        <v>17</v>
      </c>
      <c r="BM458" s="4">
        <f t="shared" si="636"/>
        <v>-12.609678052056612</v>
      </c>
      <c r="BN458" s="4">
        <f t="shared" si="637"/>
        <v>-6.8240165072350525</v>
      </c>
      <c r="BO458" s="4">
        <f t="shared" si="638"/>
        <v>-12.680523389488538</v>
      </c>
      <c r="BP458" s="4">
        <f t="shared" si="639"/>
        <v>-6.8623560865724684</v>
      </c>
      <c r="BQ458" s="4">
        <f t="shared" si="640"/>
        <v>-9.2572458777145208</v>
      </c>
      <c r="BR458" s="4">
        <f t="shared" si="641"/>
        <v>-5.0097709410395597</v>
      </c>
      <c r="BS458" s="4">
        <f t="shared" si="642"/>
        <v>-12.348376660336562</v>
      </c>
      <c r="BT458" s="4">
        <f t="shared" si="643"/>
        <v>-6.6826072656112911</v>
      </c>
      <c r="BU458" s="4">
        <f t="shared" si="644"/>
        <v>-10.927505800237642</v>
      </c>
      <c r="BV458" s="4">
        <f t="shared" si="645"/>
        <v>-5.913670409020976</v>
      </c>
      <c r="BW458" s="4">
        <f t="shared" si="646"/>
        <v>-10.680284427586804</v>
      </c>
      <c r="BX458" s="4">
        <f t="shared" si="647"/>
        <v>-5.7798808926712324</v>
      </c>
      <c r="BY458" s="4">
        <f t="shared" si="648"/>
        <v>-11.183504835200942</v>
      </c>
      <c r="BZ458" s="4">
        <f t="shared" si="649"/>
        <v>-6.0522101586651695</v>
      </c>
      <c r="CA458" s="4">
        <f t="shared" si="650"/>
        <v>-8.4287340554478014</v>
      </c>
      <c r="CB458" s="4">
        <f t="shared" si="651"/>
        <v>-4.5614027647667816</v>
      </c>
      <c r="CC458" s="4">
        <f t="shared" si="652"/>
        <v>-14.480162500315423</v>
      </c>
      <c r="CD458" s="4">
        <f t="shared" si="653"/>
        <v>-7.8362720698870074</v>
      </c>
    </row>
    <row r="459" spans="64:82">
      <c r="BL459" s="198">
        <v>18</v>
      </c>
      <c r="BM459" s="4">
        <f t="shared" si="636"/>
        <v>15.856166352972863</v>
      </c>
      <c r="BN459" s="4">
        <f t="shared" si="637"/>
        <v>5.4434287845844134</v>
      </c>
      <c r="BO459" s="4">
        <f t="shared" si="638"/>
        <v>14.544426721135247</v>
      </c>
      <c r="BP459" s="4">
        <f t="shared" si="639"/>
        <v>4.9931080001732244</v>
      </c>
      <c r="BQ459" s="4">
        <f t="shared" si="640"/>
        <v>12.894356261635151</v>
      </c>
      <c r="BR459" s="4">
        <f t="shared" si="641"/>
        <v>4.4266380959172551</v>
      </c>
      <c r="BS459" s="4">
        <f t="shared" si="642"/>
        <v>15.002639201256146</v>
      </c>
      <c r="BT459" s="4">
        <f t="shared" si="643"/>
        <v>5.1504125432905008</v>
      </c>
      <c r="BU459" s="4">
        <f t="shared" si="644"/>
        <v>13.086052119174058</v>
      </c>
      <c r="BV459" s="4">
        <f t="shared" si="645"/>
        <v>4.4924473669342211</v>
      </c>
      <c r="BW459" s="4">
        <f t="shared" si="646"/>
        <v>13.464116174805747</v>
      </c>
      <c r="BX459" s="4">
        <f t="shared" si="647"/>
        <v>4.6222369211700984</v>
      </c>
      <c r="BY459" s="4">
        <f t="shared" si="648"/>
        <v>16.804637635700779</v>
      </c>
      <c r="BZ459" s="4">
        <f t="shared" si="649"/>
        <v>5.7690393872244927</v>
      </c>
      <c r="CA459" s="4">
        <f t="shared" si="650"/>
        <v>12.804481698349287</v>
      </c>
      <c r="CB459" s="4">
        <f t="shared" si="651"/>
        <v>4.3957841193694822</v>
      </c>
      <c r="CC459" s="4">
        <f t="shared" si="652"/>
        <v>15.626724448755759</v>
      </c>
      <c r="CD459" s="4">
        <f t="shared" si="653"/>
        <v>5.3646612793752446</v>
      </c>
    </row>
    <row r="460" spans="64:82">
      <c r="BL460" s="198">
        <v>19</v>
      </c>
      <c r="BM460" s="4">
        <f t="shared" si="636"/>
        <v>-17.805918321817185</v>
      </c>
      <c r="BN460" s="4">
        <f t="shared" si="637"/>
        <v>-2.9712822478337708</v>
      </c>
      <c r="BO460" s="4">
        <f t="shared" si="638"/>
        <v>-14.769561110998952</v>
      </c>
      <c r="BP460" s="4">
        <f t="shared" si="639"/>
        <v>-2.4646038437476423</v>
      </c>
      <c r="BQ460" s="4">
        <f t="shared" si="640"/>
        <v>-15.127698352480932</v>
      </c>
      <c r="BR460" s="4">
        <f t="shared" si="641"/>
        <v>-2.5243663793647868</v>
      </c>
      <c r="BS460" s="4">
        <f t="shared" si="642"/>
        <v>-14.776407948846881</v>
      </c>
      <c r="BT460" s="4">
        <f t="shared" si="643"/>
        <v>-2.4657463789083494</v>
      </c>
      <c r="BU460" s="4">
        <f t="shared" si="644"/>
        <v>-15.126475659190829</v>
      </c>
      <c r="BV460" s="4">
        <f t="shared" si="645"/>
        <v>-2.5241623479409778</v>
      </c>
      <c r="BW460" s="4">
        <f t="shared" si="646"/>
        <v>-15.073876816895408</v>
      </c>
      <c r="BX460" s="4">
        <f t="shared" si="647"/>
        <v>-2.5153851535528906</v>
      </c>
      <c r="BY460" s="4">
        <f t="shared" si="648"/>
        <v>-22.399497116167932</v>
      </c>
      <c r="BZ460" s="4">
        <f t="shared" si="649"/>
        <v>-3.7378149747056244</v>
      </c>
      <c r="CA460" s="4">
        <f t="shared" si="650"/>
        <v>-15.466125357432663</v>
      </c>
      <c r="CB460" s="4">
        <f t="shared" si="651"/>
        <v>-2.5808398582287517</v>
      </c>
      <c r="CC460" s="4">
        <f t="shared" si="652"/>
        <v>-16.394372597548468</v>
      </c>
      <c r="CD460" s="4">
        <f t="shared" si="653"/>
        <v>-2.7357369265129172</v>
      </c>
    </row>
    <row r="462" spans="64:82">
      <c r="BL462" s="153" t="s">
        <v>50</v>
      </c>
      <c r="BM462" s="4">
        <f>SUM(BM442:BM460)</f>
        <v>-0.67357831626665288</v>
      </c>
      <c r="BN462" s="4">
        <f>SUM(BN442:BN460)</f>
        <v>-2.4563227259271514E-2</v>
      </c>
      <c r="BO462" s="4">
        <f t="shared" ref="BO462:CD462" si="654">SUM(BO442:BO460)</f>
        <v>0.23387144649054292</v>
      </c>
      <c r="BP462" s="4">
        <f t="shared" si="654"/>
        <v>-1.028295410441983</v>
      </c>
      <c r="BQ462" s="4">
        <f t="shared" si="654"/>
        <v>1.1343659135407318</v>
      </c>
      <c r="BR462" s="4">
        <f t="shared" si="654"/>
        <v>1.8032257996789807</v>
      </c>
      <c r="BS462" s="4">
        <f t="shared" si="654"/>
        <v>-1.4490150346910813</v>
      </c>
      <c r="BT462" s="4">
        <f t="shared" si="654"/>
        <v>-0.80624110641656799</v>
      </c>
      <c r="BU462" s="4">
        <f t="shared" si="654"/>
        <v>0.78596340890165095</v>
      </c>
      <c r="BV462" s="4">
        <f t="shared" si="654"/>
        <v>-0.12744217825727144</v>
      </c>
      <c r="BW462" s="4">
        <f t="shared" si="654"/>
        <v>0.94142898248135332</v>
      </c>
      <c r="BX462" s="4">
        <f t="shared" si="654"/>
        <v>0.30049380567515893</v>
      </c>
      <c r="BY462" s="4">
        <f t="shared" si="654"/>
        <v>-1.6559332509626863</v>
      </c>
      <c r="BZ462" s="4">
        <f t="shared" si="654"/>
        <v>3.7266690397304285</v>
      </c>
      <c r="CA462" s="4">
        <f t="shared" si="654"/>
        <v>1.4060470774095997</v>
      </c>
      <c r="CB462" s="4">
        <f t="shared" si="654"/>
        <v>0.56522495904154679</v>
      </c>
      <c r="CC462" s="4">
        <f t="shared" si="654"/>
        <v>0.21936047223785593</v>
      </c>
      <c r="CD462" s="4">
        <f t="shared" si="654"/>
        <v>0.426146768481523</v>
      </c>
    </row>
  </sheetData>
  <mergeCells count="468">
    <mergeCell ref="CA134:CB134"/>
    <mergeCell ref="CC134:CD134"/>
    <mergeCell ref="BY133:BZ133"/>
    <mergeCell ref="CA133:CB133"/>
    <mergeCell ref="CC133:CD133"/>
    <mergeCell ref="BM134:BN134"/>
    <mergeCell ref="BO134:BP134"/>
    <mergeCell ref="BQ134:BR134"/>
    <mergeCell ref="BS134:BT134"/>
    <mergeCell ref="BU134:BV134"/>
    <mergeCell ref="BW134:BX134"/>
    <mergeCell ref="BY134:BZ134"/>
    <mergeCell ref="BM133:BN133"/>
    <mergeCell ref="BO133:BP133"/>
    <mergeCell ref="BQ133:BR133"/>
    <mergeCell ref="BS133:BT133"/>
    <mergeCell ref="BU133:BV133"/>
    <mergeCell ref="BW133:BX133"/>
    <mergeCell ref="BM109:BN109"/>
    <mergeCell ref="BO109:BP109"/>
    <mergeCell ref="BQ109:BR109"/>
    <mergeCell ref="BS109:BT109"/>
    <mergeCell ref="BU109:BV109"/>
    <mergeCell ref="BW109:BX109"/>
    <mergeCell ref="BY109:BZ109"/>
    <mergeCell ref="CA109:CB109"/>
    <mergeCell ref="CC109:CD109"/>
    <mergeCell ref="BM108:BN108"/>
    <mergeCell ref="BO108:BP108"/>
    <mergeCell ref="BQ108:BR108"/>
    <mergeCell ref="BS108:BT108"/>
    <mergeCell ref="BU108:BV108"/>
    <mergeCell ref="BW108:BX108"/>
    <mergeCell ref="BY108:BZ108"/>
    <mergeCell ref="CA108:CB108"/>
    <mergeCell ref="CC108:CD108"/>
    <mergeCell ref="BY82:BZ82"/>
    <mergeCell ref="CA82:CB82"/>
    <mergeCell ref="CC82:CD82"/>
    <mergeCell ref="BM83:BN83"/>
    <mergeCell ref="BO83:BP83"/>
    <mergeCell ref="BQ83:BR83"/>
    <mergeCell ref="BS83:BT83"/>
    <mergeCell ref="BU83:BV83"/>
    <mergeCell ref="BW83:BX83"/>
    <mergeCell ref="BY83:BZ83"/>
    <mergeCell ref="BM82:BN82"/>
    <mergeCell ref="BO82:BP82"/>
    <mergeCell ref="BQ82:BR82"/>
    <mergeCell ref="BS82:BT82"/>
    <mergeCell ref="BU82:BV82"/>
    <mergeCell ref="BW82:BX82"/>
    <mergeCell ref="CA83:CB83"/>
    <mergeCell ref="CC83:CD83"/>
    <mergeCell ref="BM58:BN58"/>
    <mergeCell ref="BO58:BP58"/>
    <mergeCell ref="BQ58:BR58"/>
    <mergeCell ref="BS58:BT58"/>
    <mergeCell ref="BU58:BV58"/>
    <mergeCell ref="BW58:BX58"/>
    <mergeCell ref="BY58:BZ58"/>
    <mergeCell ref="CA58:CB58"/>
    <mergeCell ref="CC58:CD58"/>
    <mergeCell ref="BM57:BN57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BU31:BV31"/>
    <mergeCell ref="BW31:BX31"/>
    <mergeCell ref="BY31:BZ31"/>
    <mergeCell ref="CA31:CB31"/>
    <mergeCell ref="CC31:CD31"/>
    <mergeCell ref="BM32:BN32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BU6:BV6"/>
    <mergeCell ref="BW6:BX6"/>
    <mergeCell ref="BY6:BZ6"/>
    <mergeCell ref="CA6:CB6"/>
    <mergeCell ref="CC6:CD6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BF32:BG32"/>
    <mergeCell ref="BH32:BI32"/>
    <mergeCell ref="BM6:BN6"/>
    <mergeCell ref="BO6:BP6"/>
    <mergeCell ref="BQ6:BR6"/>
    <mergeCell ref="BS6:BT6"/>
    <mergeCell ref="BD31:BE31"/>
    <mergeCell ref="BF31:BG31"/>
    <mergeCell ref="BH31:BI31"/>
    <mergeCell ref="BF7:BG7"/>
    <mergeCell ref="BH7:BI7"/>
    <mergeCell ref="BM31:BN31"/>
    <mergeCell ref="BO31:BP31"/>
    <mergeCell ref="BQ31:BR31"/>
    <mergeCell ref="BS31:BT31"/>
    <mergeCell ref="AR32:AS32"/>
    <mergeCell ref="AT32:AU32"/>
    <mergeCell ref="AV32:AW32"/>
    <mergeCell ref="AX32:AY32"/>
    <mergeCell ref="AZ32:BA32"/>
    <mergeCell ref="BB32:BC32"/>
    <mergeCell ref="BD32:BE32"/>
    <mergeCell ref="BB7:BC7"/>
    <mergeCell ref="BD7:BE7"/>
    <mergeCell ref="AR31:AS31"/>
    <mergeCell ref="AT31:AU31"/>
    <mergeCell ref="AV31:AW31"/>
    <mergeCell ref="AX31:AY31"/>
    <mergeCell ref="AZ31:BA31"/>
    <mergeCell ref="BB31:BC31"/>
    <mergeCell ref="AZ6:BA6"/>
    <mergeCell ref="BB6:BC6"/>
    <mergeCell ref="BD6:BE6"/>
    <mergeCell ref="BF6:BG6"/>
    <mergeCell ref="BH6:BI6"/>
    <mergeCell ref="AR7:AS7"/>
    <mergeCell ref="AT7:AU7"/>
    <mergeCell ref="AV7:AW7"/>
    <mergeCell ref="AX7:AY7"/>
    <mergeCell ref="AZ7:BA7"/>
    <mergeCell ref="AR6:AS6"/>
    <mergeCell ref="AT6:AU6"/>
    <mergeCell ref="R221:S221"/>
    <mergeCell ref="L113:M113"/>
    <mergeCell ref="AM6:AN6"/>
    <mergeCell ref="AM7:AN7"/>
    <mergeCell ref="AV6:AW6"/>
    <mergeCell ref="AX6:AY6"/>
    <mergeCell ref="AM112:AN112"/>
    <mergeCell ref="W113:X113"/>
    <mergeCell ref="Y113:Z113"/>
    <mergeCell ref="AA113:AB113"/>
    <mergeCell ref="AC113:AD113"/>
    <mergeCell ref="AE113:AF113"/>
    <mergeCell ref="AG113:AH113"/>
    <mergeCell ref="AI113:AJ113"/>
    <mergeCell ref="AK113:AL113"/>
    <mergeCell ref="AM113:AN113"/>
    <mergeCell ref="AA112:AB112"/>
    <mergeCell ref="AC112:AD112"/>
    <mergeCell ref="AE112:AF112"/>
    <mergeCell ref="AG112:AH112"/>
    <mergeCell ref="AI112:AJ112"/>
    <mergeCell ref="AK112:AL112"/>
    <mergeCell ref="AE7:AF7"/>
    <mergeCell ref="AG7:AH7"/>
    <mergeCell ref="B329:C329"/>
    <mergeCell ref="B330:C330"/>
    <mergeCell ref="R329:S329"/>
    <mergeCell ref="R330:S330"/>
    <mergeCell ref="P329:Q329"/>
    <mergeCell ref="P330:Q330"/>
    <mergeCell ref="N329:O329"/>
    <mergeCell ref="N330:O330"/>
    <mergeCell ref="L329:M329"/>
    <mergeCell ref="L330:M330"/>
    <mergeCell ref="D330:E330"/>
    <mergeCell ref="J329:K329"/>
    <mergeCell ref="J330:K330"/>
    <mergeCell ref="H329:I329"/>
    <mergeCell ref="H330:I330"/>
    <mergeCell ref="F329:G329"/>
    <mergeCell ref="F330:G330"/>
    <mergeCell ref="D329:E329"/>
    <mergeCell ref="R222:S222"/>
    <mergeCell ref="R112:S112"/>
    <mergeCell ref="R113:S113"/>
    <mergeCell ref="P112:Q112"/>
    <mergeCell ref="P113:Q113"/>
    <mergeCell ref="B222:C222"/>
    <mergeCell ref="D222:E222"/>
    <mergeCell ref="F222:G222"/>
    <mergeCell ref="H222:I222"/>
    <mergeCell ref="N112:O112"/>
    <mergeCell ref="N113:O113"/>
    <mergeCell ref="L112:M112"/>
    <mergeCell ref="N221:O221"/>
    <mergeCell ref="P221:Q221"/>
    <mergeCell ref="J222:K222"/>
    <mergeCell ref="L222:M222"/>
    <mergeCell ref="N222:O222"/>
    <mergeCell ref="P222:Q222"/>
    <mergeCell ref="B221:C221"/>
    <mergeCell ref="D221:E221"/>
    <mergeCell ref="F221:G221"/>
    <mergeCell ref="H221:I221"/>
    <mergeCell ref="J221:K221"/>
    <mergeCell ref="L221:M221"/>
    <mergeCell ref="B112:C112"/>
    <mergeCell ref="B113:C113"/>
    <mergeCell ref="R6:S6"/>
    <mergeCell ref="R7:S7"/>
    <mergeCell ref="N6:O6"/>
    <mergeCell ref="N7:O7"/>
    <mergeCell ref="J112:K112"/>
    <mergeCell ref="J113:K113"/>
    <mergeCell ref="B6:C6"/>
    <mergeCell ref="B7:C7"/>
    <mergeCell ref="F112:G112"/>
    <mergeCell ref="F113:G113"/>
    <mergeCell ref="W6:X6"/>
    <mergeCell ref="Y6:Z6"/>
    <mergeCell ref="W112:X112"/>
    <mergeCell ref="Y112:Z112"/>
    <mergeCell ref="H112:I112"/>
    <mergeCell ref="H113:I113"/>
    <mergeCell ref="D112:E112"/>
    <mergeCell ref="D113:E113"/>
    <mergeCell ref="W7:X7"/>
    <mergeCell ref="Y7:Z7"/>
    <mergeCell ref="AI6:AJ6"/>
    <mergeCell ref="AK6:AL6"/>
    <mergeCell ref="D6:E6"/>
    <mergeCell ref="D7:E7"/>
    <mergeCell ref="L6:M6"/>
    <mergeCell ref="L7:M7"/>
    <mergeCell ref="J6:K6"/>
    <mergeCell ref="J7:K7"/>
    <mergeCell ref="P6:Q6"/>
    <mergeCell ref="P7:Q7"/>
    <mergeCell ref="H6:I6"/>
    <mergeCell ref="H7:I7"/>
    <mergeCell ref="F6:G6"/>
    <mergeCell ref="F7:G7"/>
    <mergeCell ref="AA6:AB6"/>
    <mergeCell ref="AC6:AD6"/>
    <mergeCell ref="AE6:AF6"/>
    <mergeCell ref="AG6:AH6"/>
    <mergeCell ref="AA7:AB7"/>
    <mergeCell ref="AC7:AD7"/>
    <mergeCell ref="AI7:AJ7"/>
    <mergeCell ref="AK7:AL7"/>
    <mergeCell ref="BU159:BV159"/>
    <mergeCell ref="BW159:BX159"/>
    <mergeCell ref="BY159:BZ159"/>
    <mergeCell ref="CA159:CB159"/>
    <mergeCell ref="BM159:BN159"/>
    <mergeCell ref="BO159:BP159"/>
    <mergeCell ref="BQ159:BR159"/>
    <mergeCell ref="BS159:BT159"/>
    <mergeCell ref="CC159:CD159"/>
    <mergeCell ref="BM160:BN160"/>
    <mergeCell ref="BO160:BP160"/>
    <mergeCell ref="BQ160:BR160"/>
    <mergeCell ref="BS160:BT160"/>
    <mergeCell ref="BU160:BV160"/>
    <mergeCell ref="BW160:BX160"/>
    <mergeCell ref="BY160:BZ160"/>
    <mergeCell ref="CA160:CB160"/>
    <mergeCell ref="CC160:CD160"/>
    <mergeCell ref="BU184:BV184"/>
    <mergeCell ref="BW184:BX184"/>
    <mergeCell ref="BY184:BZ184"/>
    <mergeCell ref="CA184:CB184"/>
    <mergeCell ref="BM184:BN184"/>
    <mergeCell ref="BO184:BP184"/>
    <mergeCell ref="BQ184:BR184"/>
    <mergeCell ref="BS184:BT184"/>
    <mergeCell ref="CC184:CD184"/>
    <mergeCell ref="BM185:BN185"/>
    <mergeCell ref="BO185:BP185"/>
    <mergeCell ref="BQ185:BR185"/>
    <mergeCell ref="BS185:BT185"/>
    <mergeCell ref="BU185:BV185"/>
    <mergeCell ref="BW185:BX185"/>
    <mergeCell ref="BY185:BZ185"/>
    <mergeCell ref="CA185:CB185"/>
    <mergeCell ref="CC185:CD185"/>
    <mergeCell ref="BU210:BV210"/>
    <mergeCell ref="BW210:BX210"/>
    <mergeCell ref="BY210:BZ210"/>
    <mergeCell ref="CA210:CB210"/>
    <mergeCell ref="BM210:BN210"/>
    <mergeCell ref="BO210:BP210"/>
    <mergeCell ref="BQ210:BR210"/>
    <mergeCell ref="BS210:BT210"/>
    <mergeCell ref="CC210:CD210"/>
    <mergeCell ref="BM211:BN211"/>
    <mergeCell ref="BO211:BP211"/>
    <mergeCell ref="BQ211:BR211"/>
    <mergeCell ref="BS211:BT211"/>
    <mergeCell ref="BU211:BV211"/>
    <mergeCell ref="BW211:BX211"/>
    <mergeCell ref="BY211:BZ211"/>
    <mergeCell ref="CA211:CB211"/>
    <mergeCell ref="CC211:CD211"/>
    <mergeCell ref="BU235:BV235"/>
    <mergeCell ref="BW235:BX235"/>
    <mergeCell ref="BY235:BZ235"/>
    <mergeCell ref="CA235:CB235"/>
    <mergeCell ref="BM235:BN235"/>
    <mergeCell ref="BO235:BP235"/>
    <mergeCell ref="BQ235:BR235"/>
    <mergeCell ref="BS235:BT235"/>
    <mergeCell ref="CC235:CD235"/>
    <mergeCell ref="BM236:BN236"/>
    <mergeCell ref="BO236:BP236"/>
    <mergeCell ref="BQ236:BR236"/>
    <mergeCell ref="BS236:BT236"/>
    <mergeCell ref="BU236:BV236"/>
    <mergeCell ref="BW236:BX236"/>
    <mergeCell ref="BY236:BZ236"/>
    <mergeCell ref="CA236:CB236"/>
    <mergeCell ref="CC236:CD236"/>
    <mergeCell ref="BU261:BV261"/>
    <mergeCell ref="BW261:BX261"/>
    <mergeCell ref="BY261:BZ261"/>
    <mergeCell ref="CA261:CB261"/>
    <mergeCell ref="BM261:BN261"/>
    <mergeCell ref="BO261:BP261"/>
    <mergeCell ref="BQ261:BR261"/>
    <mergeCell ref="BS261:BT261"/>
    <mergeCell ref="CC261:CD261"/>
    <mergeCell ref="BM262:BN262"/>
    <mergeCell ref="BO262:BP262"/>
    <mergeCell ref="BQ262:BR262"/>
    <mergeCell ref="BS262:BT262"/>
    <mergeCell ref="BU262:BV262"/>
    <mergeCell ref="BW262:BX262"/>
    <mergeCell ref="BY262:BZ262"/>
    <mergeCell ref="CA262:CB262"/>
    <mergeCell ref="CC262:CD262"/>
    <mergeCell ref="BU286:BV286"/>
    <mergeCell ref="BW286:BX286"/>
    <mergeCell ref="BY286:BZ286"/>
    <mergeCell ref="CA286:CB286"/>
    <mergeCell ref="BM286:BN286"/>
    <mergeCell ref="BO286:BP286"/>
    <mergeCell ref="BQ286:BR286"/>
    <mergeCell ref="BS286:BT286"/>
    <mergeCell ref="CC286:CD286"/>
    <mergeCell ref="BM287:BN287"/>
    <mergeCell ref="BO287:BP287"/>
    <mergeCell ref="BQ287:BR287"/>
    <mergeCell ref="BS287:BT287"/>
    <mergeCell ref="BU287:BV287"/>
    <mergeCell ref="BW287:BX287"/>
    <mergeCell ref="BY287:BZ287"/>
    <mergeCell ref="CA287:CB287"/>
    <mergeCell ref="CC287:CD287"/>
    <mergeCell ref="BU312:BV312"/>
    <mergeCell ref="BW312:BX312"/>
    <mergeCell ref="BY312:BZ312"/>
    <mergeCell ref="CA312:CB312"/>
    <mergeCell ref="BM312:BN312"/>
    <mergeCell ref="BO312:BP312"/>
    <mergeCell ref="BQ312:BR312"/>
    <mergeCell ref="BS312:BT312"/>
    <mergeCell ref="CC312:CD312"/>
    <mergeCell ref="BM313:BN313"/>
    <mergeCell ref="BO313:BP313"/>
    <mergeCell ref="BQ313:BR313"/>
    <mergeCell ref="BS313:BT313"/>
    <mergeCell ref="BU313:BV313"/>
    <mergeCell ref="BW313:BX313"/>
    <mergeCell ref="BY313:BZ313"/>
    <mergeCell ref="CA313:CB313"/>
    <mergeCell ref="CC313:CD313"/>
    <mergeCell ref="BU337:BV337"/>
    <mergeCell ref="BW337:BX337"/>
    <mergeCell ref="BY337:BZ337"/>
    <mergeCell ref="CA337:CB337"/>
    <mergeCell ref="BM337:BN337"/>
    <mergeCell ref="BO337:BP337"/>
    <mergeCell ref="BQ337:BR337"/>
    <mergeCell ref="BS337:BT337"/>
    <mergeCell ref="CC337:CD337"/>
    <mergeCell ref="BM338:BN338"/>
    <mergeCell ref="BO338:BP338"/>
    <mergeCell ref="BQ338:BR338"/>
    <mergeCell ref="BS338:BT338"/>
    <mergeCell ref="BU338:BV338"/>
    <mergeCell ref="BW338:BX338"/>
    <mergeCell ref="BY338:BZ338"/>
    <mergeCell ref="CA338:CB338"/>
    <mergeCell ref="CC338:CD338"/>
    <mergeCell ref="BU363:BV363"/>
    <mergeCell ref="BW363:BX363"/>
    <mergeCell ref="BY363:BZ363"/>
    <mergeCell ref="CA363:CB363"/>
    <mergeCell ref="BM363:BN363"/>
    <mergeCell ref="BO363:BP363"/>
    <mergeCell ref="BQ363:BR363"/>
    <mergeCell ref="BS363:BT363"/>
    <mergeCell ref="CC363:CD363"/>
    <mergeCell ref="BM364:BN364"/>
    <mergeCell ref="BO364:BP364"/>
    <mergeCell ref="BQ364:BR364"/>
    <mergeCell ref="BS364:BT364"/>
    <mergeCell ref="BU364:BV364"/>
    <mergeCell ref="BW364:BX364"/>
    <mergeCell ref="BY364:BZ364"/>
    <mergeCell ref="CA364:CB364"/>
    <mergeCell ref="CC364:CD364"/>
    <mergeCell ref="BU388:BV388"/>
    <mergeCell ref="BW388:BX388"/>
    <mergeCell ref="BY388:BZ388"/>
    <mergeCell ref="CA388:CB388"/>
    <mergeCell ref="BM388:BN388"/>
    <mergeCell ref="BO388:BP388"/>
    <mergeCell ref="BQ388:BR388"/>
    <mergeCell ref="BS388:BT388"/>
    <mergeCell ref="CC388:CD388"/>
    <mergeCell ref="BM389:BN389"/>
    <mergeCell ref="BO389:BP389"/>
    <mergeCell ref="BQ389:BR389"/>
    <mergeCell ref="BS389:BT389"/>
    <mergeCell ref="BU389:BV389"/>
    <mergeCell ref="BW389:BX389"/>
    <mergeCell ref="BY389:BZ389"/>
    <mergeCell ref="CA389:CB389"/>
    <mergeCell ref="CC389:CD389"/>
    <mergeCell ref="BU414:BV414"/>
    <mergeCell ref="BW414:BX414"/>
    <mergeCell ref="BY414:BZ414"/>
    <mergeCell ref="CA414:CB414"/>
    <mergeCell ref="BM414:BN414"/>
    <mergeCell ref="BO414:BP414"/>
    <mergeCell ref="BQ414:BR414"/>
    <mergeCell ref="BS414:BT414"/>
    <mergeCell ref="CC414:CD414"/>
    <mergeCell ref="BM415:BN415"/>
    <mergeCell ref="BO415:BP415"/>
    <mergeCell ref="BQ415:BR415"/>
    <mergeCell ref="BS415:BT415"/>
    <mergeCell ref="BU415:BV415"/>
    <mergeCell ref="BW415:BX415"/>
    <mergeCell ref="BY415:BZ415"/>
    <mergeCell ref="CA415:CB415"/>
    <mergeCell ref="CC415:CD415"/>
    <mergeCell ref="BU439:BV439"/>
    <mergeCell ref="BW439:BX439"/>
    <mergeCell ref="BY439:BZ439"/>
    <mergeCell ref="CA439:CB439"/>
    <mergeCell ref="BM439:BN439"/>
    <mergeCell ref="BO439:BP439"/>
    <mergeCell ref="BQ439:BR439"/>
    <mergeCell ref="BS439:BT439"/>
    <mergeCell ref="CC439:CD439"/>
    <mergeCell ref="BM440:BN440"/>
    <mergeCell ref="BO440:BP440"/>
    <mergeCell ref="BQ440:BR440"/>
    <mergeCell ref="BS440:BT440"/>
    <mergeCell ref="BU440:BV440"/>
    <mergeCell ref="BW440:BX440"/>
    <mergeCell ref="BY440:BZ440"/>
    <mergeCell ref="CA440:CB440"/>
    <mergeCell ref="CC440:CD440"/>
  </mergeCells>
  <phoneticPr fontId="4"/>
  <pageMargins left="0.75" right="0.75" top="1" bottom="1" header="0.5" footer="0.5"/>
  <pageSetup paperSize="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P145"/>
  <sheetViews>
    <sheetView workbookViewId="0">
      <selection activeCell="B2" sqref="B2"/>
    </sheetView>
  </sheetViews>
  <sheetFormatPr baseColWidth="10" defaultRowHeight="12" x14ac:dyDescent="0"/>
  <cols>
    <col min="2" max="2" width="13.6640625" customWidth="1"/>
    <col min="3" max="3" width="11.33203125" bestFit="1" customWidth="1"/>
    <col min="4" max="4" width="11" bestFit="1" customWidth="1"/>
    <col min="5" max="5" width="11.6640625" bestFit="1" customWidth="1"/>
    <col min="22" max="22" width="13.83203125" customWidth="1"/>
    <col min="23" max="25" width="12.1640625" bestFit="1" customWidth="1"/>
    <col min="26" max="26" width="12" bestFit="1" customWidth="1"/>
    <col min="27" max="41" width="12.1640625" bestFit="1" customWidth="1"/>
    <col min="42" max="42" width="11.6640625" bestFit="1" customWidth="1"/>
  </cols>
  <sheetData>
    <row r="2" spans="2:42" ht="15">
      <c r="B2" s="22" t="s">
        <v>339</v>
      </c>
    </row>
    <row r="5" spans="2:42">
      <c r="B5" t="s">
        <v>424</v>
      </c>
      <c r="V5" s="1" t="s">
        <v>442</v>
      </c>
    </row>
    <row r="6" spans="2:42">
      <c r="C6" s="7" t="s">
        <v>330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W6" t="s">
        <v>114</v>
      </c>
    </row>
    <row r="7" spans="2:42">
      <c r="B7" s="183" t="s">
        <v>160</v>
      </c>
      <c r="C7" s="8" t="s">
        <v>394</v>
      </c>
      <c r="D7" s="8" t="s">
        <v>395</v>
      </c>
      <c r="E7" s="8" t="s">
        <v>467</v>
      </c>
      <c r="F7" s="8" t="s">
        <v>468</v>
      </c>
      <c r="G7" s="8" t="s">
        <v>465</v>
      </c>
      <c r="H7" s="8" t="s">
        <v>466</v>
      </c>
      <c r="I7" s="8" t="s">
        <v>463</v>
      </c>
      <c r="J7" s="8" t="s">
        <v>464</v>
      </c>
      <c r="K7" s="8" t="s">
        <v>461</v>
      </c>
      <c r="L7" s="8" t="s">
        <v>462</v>
      </c>
      <c r="M7" s="8" t="s">
        <v>459</v>
      </c>
      <c r="N7" s="8" t="s">
        <v>460</v>
      </c>
      <c r="O7" s="8" t="s">
        <v>457</v>
      </c>
      <c r="P7" s="8" t="s">
        <v>458</v>
      </c>
      <c r="Q7" s="185" t="s">
        <v>199</v>
      </c>
      <c r="R7" s="185" t="s">
        <v>200</v>
      </c>
      <c r="V7" s="183" t="s">
        <v>160</v>
      </c>
      <c r="W7" s="24" t="s">
        <v>508</v>
      </c>
      <c r="X7" s="23" t="s">
        <v>509</v>
      </c>
      <c r="Y7" s="23" t="s">
        <v>510</v>
      </c>
      <c r="Z7" s="23" t="s">
        <v>511</v>
      </c>
      <c r="AA7" s="23" t="s">
        <v>512</v>
      </c>
      <c r="AB7" s="23" t="s">
        <v>513</v>
      </c>
      <c r="AC7" s="23" t="s">
        <v>514</v>
      </c>
      <c r="AD7" s="23" t="s">
        <v>515</v>
      </c>
      <c r="AE7" s="23" t="s">
        <v>516</v>
      </c>
      <c r="AF7" s="23" t="s">
        <v>477</v>
      </c>
      <c r="AG7" s="23" t="s">
        <v>478</v>
      </c>
      <c r="AH7" s="23" t="s">
        <v>479</v>
      </c>
      <c r="AI7" s="23" t="s">
        <v>480</v>
      </c>
      <c r="AJ7" s="23" t="s">
        <v>481</v>
      </c>
      <c r="AK7" s="23" t="s">
        <v>482</v>
      </c>
      <c r="AL7" s="23" t="s">
        <v>483</v>
      </c>
      <c r="AM7" s="23" t="s">
        <v>484</v>
      </c>
      <c r="AN7" s="23" t="s">
        <v>485</v>
      </c>
      <c r="AO7" s="23" t="s">
        <v>486</v>
      </c>
      <c r="AP7" s="23" t="s">
        <v>487</v>
      </c>
    </row>
    <row r="8" spans="2:42">
      <c r="B8" s="178" t="s">
        <v>537</v>
      </c>
      <c r="C8">
        <v>5.4000000000000003E-3</v>
      </c>
      <c r="D8">
        <v>-0.1182</v>
      </c>
      <c r="E8">
        <v>-2.0299999999999999E-2</v>
      </c>
      <c r="F8">
        <v>-5.9900000000000002E-2</v>
      </c>
      <c r="G8">
        <v>9.6600000000000005E-2</v>
      </c>
      <c r="H8">
        <v>-6.4000000000000003E-3</v>
      </c>
      <c r="I8">
        <v>-7.3300000000000004E-2</v>
      </c>
      <c r="J8">
        <v>-8.0000000000000002E-3</v>
      </c>
      <c r="K8">
        <v>-7.9000000000000008E-3</v>
      </c>
      <c r="L8">
        <v>3.61E-2</v>
      </c>
      <c r="M8">
        <v>9.3399999999999997E-2</v>
      </c>
      <c r="N8">
        <v>4.1000000000000003E-3</v>
      </c>
      <c r="O8">
        <v>7.7999999999999996E-3</v>
      </c>
      <c r="P8">
        <v>-2.2800000000000001E-2</v>
      </c>
      <c r="Q8">
        <v>0.15060000000000001</v>
      </c>
      <c r="R8">
        <v>2.18E-2</v>
      </c>
      <c r="V8" s="178" t="s">
        <v>537</v>
      </c>
      <c r="W8" s="34">
        <v>-0.50832883200000001</v>
      </c>
      <c r="X8" s="34">
        <v>9.4027179000000002E-2</v>
      </c>
      <c r="Y8" s="34">
        <v>-0.358634075</v>
      </c>
      <c r="Z8" s="34">
        <v>5.2093423999999999E-2</v>
      </c>
      <c r="AA8" s="34">
        <v>-0.16707849999999999</v>
      </c>
      <c r="AB8" s="34">
        <v>-0.15148835799999999</v>
      </c>
      <c r="AC8" s="34">
        <v>-6.5252208000000006E-2</v>
      </c>
      <c r="AD8" s="34">
        <v>4.6078422000000001E-2</v>
      </c>
      <c r="AE8" s="34">
        <v>5.7705600000000005E-4</v>
      </c>
      <c r="AF8" s="34">
        <v>-0.19342246799999999</v>
      </c>
      <c r="AG8" s="34">
        <v>5.8452999999999999E-4</v>
      </c>
      <c r="AH8" s="34">
        <v>0.18382109599999999</v>
      </c>
      <c r="AI8" s="34">
        <v>0.138321628</v>
      </c>
      <c r="AJ8" s="34">
        <v>-0.163446018</v>
      </c>
      <c r="AK8" s="34">
        <v>7.2424763000000003E-2</v>
      </c>
      <c r="AL8" s="34">
        <v>3.4124084999999998E-2</v>
      </c>
      <c r="AM8" s="34">
        <v>0.34190329200000003</v>
      </c>
      <c r="AN8" s="34">
        <v>2.2167136E-2</v>
      </c>
      <c r="AO8" s="34">
        <v>0.54548234600000001</v>
      </c>
      <c r="AP8" s="34">
        <v>7.6045502000000001E-2</v>
      </c>
    </row>
    <row r="9" spans="2:42">
      <c r="B9" s="178" t="s">
        <v>306</v>
      </c>
      <c r="C9">
        <v>-1.7899999999999999E-2</v>
      </c>
      <c r="D9">
        <v>-6.4100000000000004E-2</v>
      </c>
      <c r="E9">
        <v>-3.0200000000000001E-2</v>
      </c>
      <c r="F9">
        <v>-3.8199999999999998E-2</v>
      </c>
      <c r="G9">
        <v>1.29E-2</v>
      </c>
      <c r="H9">
        <v>-2.0899999999999998E-2</v>
      </c>
      <c r="I9">
        <v>-6.1600000000000002E-2</v>
      </c>
      <c r="J9">
        <v>-1.77E-2</v>
      </c>
      <c r="K9">
        <v>3.7499999999999999E-2</v>
      </c>
      <c r="L9">
        <v>5.0900000000000001E-2</v>
      </c>
      <c r="M9">
        <v>5.5999999999999999E-3</v>
      </c>
      <c r="N9">
        <v>-3.1E-2</v>
      </c>
      <c r="O9">
        <v>-3.3E-3</v>
      </c>
      <c r="P9">
        <v>2.3900000000000001E-2</v>
      </c>
      <c r="Q9">
        <v>4.1399999999999999E-2</v>
      </c>
      <c r="R9">
        <v>-2.9999999999999997E-4</v>
      </c>
      <c r="V9" s="178" t="s">
        <v>306</v>
      </c>
      <c r="W9" s="34">
        <v>-0.48390302099999999</v>
      </c>
      <c r="X9" s="34">
        <v>0.16356751999999999</v>
      </c>
      <c r="Y9" s="34">
        <v>-0.29316687400000002</v>
      </c>
      <c r="Z9" s="34">
        <v>5.0669974E-2</v>
      </c>
      <c r="AA9" s="34">
        <v>-0.22820652699999999</v>
      </c>
      <c r="AB9" s="34">
        <v>-0.20085591999999999</v>
      </c>
      <c r="AC9" s="34">
        <v>-0.1038591</v>
      </c>
      <c r="AD9" s="34">
        <v>7.9246430000000007E-2</v>
      </c>
      <c r="AE9" s="34">
        <v>-1.2963898E-2</v>
      </c>
      <c r="AF9" s="34">
        <v>-0.27658943899999999</v>
      </c>
      <c r="AG9" s="34">
        <v>6.3212069999999997E-3</v>
      </c>
      <c r="AH9" s="34">
        <v>0.15225298200000001</v>
      </c>
      <c r="AI9" s="34">
        <v>0.19715798000000001</v>
      </c>
      <c r="AJ9" s="34">
        <v>-0.16355654999999999</v>
      </c>
      <c r="AK9" s="34">
        <v>9.3944630000000001E-2</v>
      </c>
      <c r="AL9" s="34">
        <v>6.5293773999999999E-2</v>
      </c>
      <c r="AM9" s="34">
        <v>0.347440262</v>
      </c>
      <c r="AN9" s="34">
        <v>1.2235825000000001E-2</v>
      </c>
      <c r="AO9" s="34">
        <v>0.47723534200000001</v>
      </c>
      <c r="AP9" s="34">
        <v>0.117735403</v>
      </c>
    </row>
    <row r="10" spans="2:42">
      <c r="B10" s="178" t="s">
        <v>307</v>
      </c>
      <c r="C10">
        <v>-1.1999999999999999E-3</v>
      </c>
      <c r="D10">
        <v>-3.7900000000000003E-2</v>
      </c>
      <c r="E10">
        <v>-1.23E-2</v>
      </c>
      <c r="F10">
        <v>-1.03E-2</v>
      </c>
      <c r="G10">
        <v>-1.09E-2</v>
      </c>
      <c r="H10">
        <v>2.9999999999999997E-4</v>
      </c>
      <c r="I10">
        <v>8.4900000000000003E-2</v>
      </c>
      <c r="J10">
        <v>-1.0800000000000001E-2</v>
      </c>
      <c r="K10">
        <v>5.5999999999999999E-3</v>
      </c>
      <c r="L10">
        <v>-4.4499999999999998E-2</v>
      </c>
      <c r="M10">
        <v>8.7900000000000006E-2</v>
      </c>
      <c r="N10">
        <v>1.9E-2</v>
      </c>
      <c r="O10">
        <v>-1.8E-3</v>
      </c>
      <c r="P10">
        <v>-6.6400000000000001E-2</v>
      </c>
      <c r="Q10">
        <v>1.5800000000000002E-2</v>
      </c>
      <c r="R10">
        <v>8.6999999999999994E-3</v>
      </c>
      <c r="V10" s="178" t="s">
        <v>307</v>
      </c>
      <c r="W10" s="34">
        <v>-0.48053338099999998</v>
      </c>
      <c r="X10" s="34">
        <v>0.13377551200000001</v>
      </c>
      <c r="Y10" s="34">
        <v>-0.29154117299999999</v>
      </c>
      <c r="Z10" s="34">
        <v>-2.3681016999999999E-2</v>
      </c>
      <c r="AA10" s="34">
        <v>-0.15068357199999999</v>
      </c>
      <c r="AB10" s="34">
        <v>-0.17796488399999999</v>
      </c>
      <c r="AC10" s="34">
        <v>-0.184994295</v>
      </c>
      <c r="AD10" s="34">
        <v>0.126381782</v>
      </c>
      <c r="AE10" s="34">
        <v>-9.8793800000000001E-3</v>
      </c>
      <c r="AF10" s="34">
        <v>-0.241616524</v>
      </c>
      <c r="AG10" s="34">
        <v>1.3953500000000001E-3</v>
      </c>
      <c r="AH10" s="34">
        <v>0.20472511800000001</v>
      </c>
      <c r="AI10" s="34">
        <v>0.126027581</v>
      </c>
      <c r="AJ10" s="34">
        <v>-0.196203553</v>
      </c>
      <c r="AK10" s="34">
        <v>0.19474893400000001</v>
      </c>
      <c r="AL10" s="34">
        <v>0.113437963</v>
      </c>
      <c r="AM10" s="34">
        <v>0.29795066799999997</v>
      </c>
      <c r="AN10" s="34">
        <v>-6.2535780999999999E-2</v>
      </c>
      <c r="AO10" s="34">
        <v>0.49750926899999998</v>
      </c>
      <c r="AP10" s="34">
        <v>0.12368138300000001</v>
      </c>
    </row>
    <row r="11" spans="2:42">
      <c r="B11" s="178" t="s">
        <v>308</v>
      </c>
      <c r="C11">
        <v>-3.3E-3</v>
      </c>
      <c r="D11">
        <v>4.0000000000000001E-3</v>
      </c>
      <c r="E11">
        <v>5.4000000000000003E-3</v>
      </c>
      <c r="F11">
        <v>-3.6499999999999998E-2</v>
      </c>
      <c r="G11">
        <v>6.7799999999999999E-2</v>
      </c>
      <c r="H11">
        <v>-6.8999999999999999E-3</v>
      </c>
      <c r="I11">
        <v>-2.0000000000000001E-4</v>
      </c>
      <c r="J11">
        <v>1.01E-2</v>
      </c>
      <c r="K11">
        <v>5.9999999999999995E-4</v>
      </c>
      <c r="L11">
        <v>-1.7299999999999999E-2</v>
      </c>
      <c r="M11">
        <v>8.1500000000000003E-2</v>
      </c>
      <c r="N11">
        <v>9.1999999999999998E-3</v>
      </c>
      <c r="O11">
        <v>9.7999999999999997E-3</v>
      </c>
      <c r="P11">
        <v>-0.1308</v>
      </c>
      <c r="Q11">
        <v>7.6799999999999993E-2</v>
      </c>
      <c r="R11">
        <v>9.1999999999999998E-3</v>
      </c>
      <c r="V11" s="178" t="s">
        <v>308</v>
      </c>
      <c r="W11" s="34">
        <v>-0.48500875100000002</v>
      </c>
      <c r="X11" s="34">
        <v>8.4346579000000005E-2</v>
      </c>
      <c r="Y11" s="34">
        <v>-0.34485623300000001</v>
      </c>
      <c r="Z11" s="34">
        <v>-1.6396253E-2</v>
      </c>
      <c r="AA11" s="34">
        <v>-0.143976674</v>
      </c>
      <c r="AB11" s="34">
        <v>-0.163976074</v>
      </c>
      <c r="AC11" s="34">
        <v>-0.123728719</v>
      </c>
      <c r="AD11" s="34">
        <v>0.14340359</v>
      </c>
      <c r="AE11" s="34">
        <v>-1.4133868000000001E-2</v>
      </c>
      <c r="AF11" s="34">
        <v>-0.21389355299999999</v>
      </c>
      <c r="AG11" s="34">
        <v>3.8398519999999999E-3</v>
      </c>
      <c r="AH11" s="34">
        <v>0.18162336500000001</v>
      </c>
      <c r="AI11" s="34">
        <v>0.14454302799999999</v>
      </c>
      <c r="AJ11" s="34">
        <v>-0.18336696399999999</v>
      </c>
      <c r="AK11" s="34">
        <v>0.116024791</v>
      </c>
      <c r="AL11" s="34">
        <v>0.15768674399999999</v>
      </c>
      <c r="AM11" s="34">
        <v>0.32693202500000001</v>
      </c>
      <c r="AN11" s="34">
        <v>-4.6924742999999998E-2</v>
      </c>
      <c r="AO11" s="34">
        <v>0.52036455000000004</v>
      </c>
      <c r="AP11" s="34">
        <v>5.7497309000000003E-2</v>
      </c>
    </row>
    <row r="12" spans="2:42">
      <c r="B12" s="178" t="s">
        <v>427</v>
      </c>
      <c r="C12">
        <v>2.8999999999999998E-3</v>
      </c>
      <c r="D12">
        <v>1.54E-2</v>
      </c>
      <c r="E12">
        <v>6.9999999999999999E-4</v>
      </c>
      <c r="F12">
        <v>5.4699999999999999E-2</v>
      </c>
      <c r="G12">
        <v>-7.4399999999999994E-2</v>
      </c>
      <c r="H12">
        <v>1.9900000000000001E-2</v>
      </c>
      <c r="I12">
        <v>6.8999999999999999E-3</v>
      </c>
      <c r="J12">
        <v>8.8999999999999999E-3</v>
      </c>
      <c r="K12">
        <v>1.78E-2</v>
      </c>
      <c r="L12">
        <v>4.6699999999999998E-2</v>
      </c>
      <c r="M12">
        <v>-3.27E-2</v>
      </c>
      <c r="N12">
        <v>-1.26E-2</v>
      </c>
      <c r="O12">
        <v>-1.03E-2</v>
      </c>
      <c r="P12">
        <v>-1.2699999999999999E-2</v>
      </c>
      <c r="Q12">
        <v>6.1000000000000004E-3</v>
      </c>
      <c r="R12">
        <v>-2.8500000000000001E-2</v>
      </c>
      <c r="V12" s="178" t="s">
        <v>427</v>
      </c>
      <c r="W12" s="34">
        <v>-0.46348098599999998</v>
      </c>
      <c r="X12" s="34">
        <v>0.17461365500000001</v>
      </c>
      <c r="Y12" s="34">
        <v>-0.27423054899999999</v>
      </c>
      <c r="Z12" s="34">
        <v>-1.4055511E-2</v>
      </c>
      <c r="AA12" s="34">
        <v>-0.23999553600000001</v>
      </c>
      <c r="AB12" s="34">
        <v>-0.13455613399999999</v>
      </c>
      <c r="AC12" s="34">
        <v>-0.166378739</v>
      </c>
      <c r="AD12" s="34">
        <v>0.12574545300000001</v>
      </c>
      <c r="AE12" s="34">
        <v>-1.80099E-4</v>
      </c>
      <c r="AF12" s="34">
        <v>-0.33863197299999998</v>
      </c>
      <c r="AG12" s="34">
        <v>-9.9110810000000004E-3</v>
      </c>
      <c r="AH12" s="34">
        <v>0.13753502300000001</v>
      </c>
      <c r="AI12" s="34">
        <v>0.24297674999999999</v>
      </c>
      <c r="AJ12" s="34">
        <v>-0.15038386500000001</v>
      </c>
      <c r="AK12" s="34">
        <v>0.16780607</v>
      </c>
      <c r="AL12" s="34">
        <v>0.11984249299999999</v>
      </c>
      <c r="AM12" s="34">
        <v>0.29589167700000002</v>
      </c>
      <c r="AN12" s="34">
        <v>-3.5011142000000002E-2</v>
      </c>
      <c r="AO12" s="34">
        <v>0.447502493</v>
      </c>
      <c r="AP12" s="34">
        <v>0.114902002</v>
      </c>
    </row>
    <row r="13" spans="2:42">
      <c r="B13" s="178" t="s">
        <v>428</v>
      </c>
      <c r="C13">
        <v>2.2000000000000001E-3</v>
      </c>
      <c r="D13">
        <v>1.6000000000000001E-3</v>
      </c>
      <c r="E13">
        <v>2.9399999999999999E-2</v>
      </c>
      <c r="F13">
        <v>-1.8700000000000001E-2</v>
      </c>
      <c r="G13">
        <v>-4.1000000000000002E-2</v>
      </c>
      <c r="H13">
        <v>-1.35E-2</v>
      </c>
      <c r="I13">
        <v>0.1056</v>
      </c>
      <c r="J13">
        <v>4.4000000000000003E-3</v>
      </c>
      <c r="K13">
        <v>-9.4000000000000004E-3</v>
      </c>
      <c r="L13">
        <v>7.8399999999999997E-2</v>
      </c>
      <c r="M13">
        <v>-0.1206</v>
      </c>
      <c r="N13">
        <v>-6.7000000000000002E-3</v>
      </c>
      <c r="O13">
        <v>-1.3599999999999999E-2</v>
      </c>
      <c r="P13">
        <v>-1.1599999999999999E-2</v>
      </c>
      <c r="Q13">
        <v>-3.09E-2</v>
      </c>
      <c r="R13">
        <v>-2.7799999999999998E-2</v>
      </c>
      <c r="V13" s="178" t="s">
        <v>428</v>
      </c>
      <c r="W13" s="34">
        <v>-0.38318951099999998</v>
      </c>
      <c r="X13" s="34">
        <v>0.15970715999999999</v>
      </c>
      <c r="Y13" s="34">
        <v>-0.33631603900000001</v>
      </c>
      <c r="Z13" s="34">
        <v>4.3803922000000002E-2</v>
      </c>
      <c r="AA13" s="34">
        <v>-0.226849513</v>
      </c>
      <c r="AB13" s="34">
        <v>-0.18354285300000001</v>
      </c>
      <c r="AC13" s="34">
        <v>-0.224033119</v>
      </c>
      <c r="AD13" s="34">
        <v>0.127055947</v>
      </c>
      <c r="AE13" s="34">
        <v>-5.5376440000000004E-3</v>
      </c>
      <c r="AF13" s="34">
        <v>-0.33794761699999998</v>
      </c>
      <c r="AG13" s="34">
        <v>-8.5442099999999996E-4</v>
      </c>
      <c r="AH13" s="34">
        <v>0.138315838</v>
      </c>
      <c r="AI13" s="34">
        <v>0.25456895000000002</v>
      </c>
      <c r="AJ13" s="34">
        <v>-0.18844486399999999</v>
      </c>
      <c r="AK13" s="34">
        <v>0.22140859700000001</v>
      </c>
      <c r="AL13" s="34">
        <v>0.128882573</v>
      </c>
      <c r="AM13" s="34">
        <v>0.31416702499999999</v>
      </c>
      <c r="AN13" s="34">
        <v>-4.5358350000000002E-3</v>
      </c>
      <c r="AO13" s="34">
        <v>0.38663567599999998</v>
      </c>
      <c r="AP13" s="34">
        <v>0.11670572899999999</v>
      </c>
    </row>
    <row r="14" spans="2:42">
      <c r="B14" s="178" t="s">
        <v>103</v>
      </c>
      <c r="C14">
        <v>-1.8E-3</v>
      </c>
      <c r="D14">
        <v>8.5000000000000006E-3</v>
      </c>
      <c r="E14">
        <v>1.2699999999999999E-2</v>
      </c>
      <c r="F14">
        <v>-4.1000000000000003E-3</v>
      </c>
      <c r="G14">
        <v>3.0000000000000001E-3</v>
      </c>
      <c r="H14">
        <v>5.4999999999999997E-3</v>
      </c>
      <c r="I14">
        <v>2.7900000000000001E-2</v>
      </c>
      <c r="J14">
        <v>-1.0200000000000001E-2</v>
      </c>
      <c r="K14">
        <v>-6.7000000000000002E-3</v>
      </c>
      <c r="L14">
        <v>-2.1899999999999999E-2</v>
      </c>
      <c r="M14">
        <v>4.0300000000000002E-2</v>
      </c>
      <c r="N14">
        <v>-1.0500000000000001E-2</v>
      </c>
      <c r="O14">
        <v>-8.3000000000000001E-3</v>
      </c>
      <c r="P14">
        <v>4.65E-2</v>
      </c>
      <c r="Q14">
        <v>3.4200000000000001E-2</v>
      </c>
      <c r="R14">
        <v>-1.7500000000000002E-2</v>
      </c>
      <c r="V14" s="178" t="s">
        <v>103</v>
      </c>
      <c r="W14" s="34">
        <v>-0.47956458400000002</v>
      </c>
      <c r="X14" s="34">
        <v>0.20017088699999999</v>
      </c>
      <c r="Y14" s="34">
        <v>-0.32424203899999998</v>
      </c>
      <c r="Z14" s="34">
        <v>-1.0432841999999999E-2</v>
      </c>
      <c r="AA14" s="34">
        <v>-0.17164468999999999</v>
      </c>
      <c r="AB14" s="34">
        <v>-0.17276549999999999</v>
      </c>
      <c r="AC14" s="34">
        <v>-0.15879349100000001</v>
      </c>
      <c r="AD14" s="34">
        <v>0.108722347</v>
      </c>
      <c r="AE14" s="34">
        <v>9.3989699999999998E-4</v>
      </c>
      <c r="AF14" s="34">
        <v>-0.25769703300000002</v>
      </c>
      <c r="AG14" s="34">
        <v>4.3138400000000002E-3</v>
      </c>
      <c r="AH14" s="34">
        <v>0.10928334000000001</v>
      </c>
      <c r="AI14" s="34">
        <v>0.18421248700000001</v>
      </c>
      <c r="AJ14" s="34">
        <v>-0.17592475499999999</v>
      </c>
      <c r="AK14" s="34">
        <v>0.15592081999999999</v>
      </c>
      <c r="AL14" s="34">
        <v>8.7811620000000007E-2</v>
      </c>
      <c r="AM14" s="34">
        <v>0.30174575999999997</v>
      </c>
      <c r="AN14" s="34">
        <v>-4.1060544999999997E-2</v>
      </c>
      <c r="AO14" s="34">
        <v>0.48711199999999999</v>
      </c>
      <c r="AP14" s="34">
        <v>0.151892481</v>
      </c>
    </row>
    <row r="15" spans="2:42">
      <c r="B15" s="178" t="s">
        <v>280</v>
      </c>
      <c r="C15">
        <v>3.8E-3</v>
      </c>
      <c r="D15">
        <v>2.6800000000000001E-2</v>
      </c>
      <c r="E15">
        <v>2.0999999999999999E-3</v>
      </c>
      <c r="F15">
        <v>-7.0000000000000001E-3</v>
      </c>
      <c r="G15">
        <v>6.7000000000000002E-3</v>
      </c>
      <c r="H15">
        <v>-1.1900000000000001E-2</v>
      </c>
      <c r="I15">
        <v>-4.3499999999999997E-2</v>
      </c>
      <c r="J15">
        <v>-6.6E-3</v>
      </c>
      <c r="K15">
        <v>2.5999999999999999E-3</v>
      </c>
      <c r="L15">
        <v>-3.0499999999999999E-2</v>
      </c>
      <c r="M15">
        <v>4.2099999999999999E-2</v>
      </c>
      <c r="N15">
        <v>5.0000000000000001E-3</v>
      </c>
      <c r="O15">
        <v>-2E-3</v>
      </c>
      <c r="P15">
        <v>3.5299999999999998E-2</v>
      </c>
      <c r="Q15">
        <v>-4.1500000000000002E-2</v>
      </c>
      <c r="R15">
        <v>-1.0699999999999999E-2</v>
      </c>
      <c r="V15" s="178" t="s">
        <v>280</v>
      </c>
      <c r="W15" s="34">
        <v>-0.46625684299999998</v>
      </c>
      <c r="X15" s="34">
        <v>0.20496394900000001</v>
      </c>
      <c r="Y15" s="34">
        <v>-0.29788292999999999</v>
      </c>
      <c r="Z15" s="34">
        <v>-9.5165479999999997E-3</v>
      </c>
      <c r="AA15" s="34">
        <v>-0.188859791</v>
      </c>
      <c r="AB15" s="34">
        <v>-0.19842541699999999</v>
      </c>
      <c r="AC15" s="34">
        <v>-0.102196433</v>
      </c>
      <c r="AD15" s="34">
        <v>0.12931820999999999</v>
      </c>
      <c r="AE15" s="34">
        <v>-5.1856970000000004E-3</v>
      </c>
      <c r="AF15" s="34">
        <v>-0.28731257599999999</v>
      </c>
      <c r="AG15" s="34">
        <v>-4.2979800000000001E-4</v>
      </c>
      <c r="AH15" s="34">
        <v>0.120637355</v>
      </c>
      <c r="AI15" s="34">
        <v>0.18308876299999999</v>
      </c>
      <c r="AJ15" s="34">
        <v>-0.202274442</v>
      </c>
      <c r="AK15" s="34">
        <v>0.10768369799999999</v>
      </c>
      <c r="AL15" s="34">
        <v>0.12376682999999999</v>
      </c>
      <c r="AM15" s="34">
        <v>0.28882015500000002</v>
      </c>
      <c r="AN15" s="34">
        <v>-6.1060349999999999E-2</v>
      </c>
      <c r="AO15" s="34">
        <v>0.48121887400000002</v>
      </c>
      <c r="AP15" s="34">
        <v>0.17990298800000001</v>
      </c>
    </row>
    <row r="16" spans="2:42">
      <c r="B16" s="178" t="s">
        <v>281</v>
      </c>
      <c r="C16">
        <v>9.4000000000000004E-3</v>
      </c>
      <c r="D16">
        <v>5.6500000000000002E-2</v>
      </c>
      <c r="E16">
        <v>-2.7000000000000001E-3</v>
      </c>
      <c r="F16">
        <v>0.1031</v>
      </c>
      <c r="G16">
        <v>-2.92E-2</v>
      </c>
      <c r="H16">
        <v>1.46E-2</v>
      </c>
      <c r="I16">
        <v>-2.4400000000000002E-2</v>
      </c>
      <c r="J16">
        <v>1.95E-2</v>
      </c>
      <c r="K16">
        <v>2.1899999999999999E-2</v>
      </c>
      <c r="L16">
        <v>5.3900000000000003E-2</v>
      </c>
      <c r="M16">
        <v>-0.13009999999999999</v>
      </c>
      <c r="N16">
        <v>1E-3</v>
      </c>
      <c r="O16">
        <v>-3.5099999999999999E-2</v>
      </c>
      <c r="P16">
        <v>-0.13270000000000001</v>
      </c>
      <c r="Q16">
        <v>7.6799999999999993E-2</v>
      </c>
      <c r="R16">
        <v>-1.5299999999999999E-2</v>
      </c>
      <c r="V16" s="178" t="s">
        <v>281</v>
      </c>
      <c r="W16" s="34">
        <v>-0.43901863000000002</v>
      </c>
      <c r="X16" s="34">
        <v>8.9889211999999996E-2</v>
      </c>
      <c r="Y16" s="34">
        <v>-0.32855839100000001</v>
      </c>
      <c r="Z16" s="34">
        <v>-4.1468557000000003E-2</v>
      </c>
      <c r="AA16" s="34">
        <v>-0.28472957799999998</v>
      </c>
      <c r="AB16" s="34">
        <v>-7.8864034999999999E-2</v>
      </c>
      <c r="AC16" s="34">
        <v>-0.13256950100000001</v>
      </c>
      <c r="AD16" s="34">
        <v>0.15710223700000001</v>
      </c>
      <c r="AE16" s="34">
        <v>-7.1196510000000003E-3</v>
      </c>
      <c r="AF16" s="34">
        <v>-0.31884526499999999</v>
      </c>
      <c r="AG16" s="34">
        <v>-1.3696680000000001E-3</v>
      </c>
      <c r="AH16" s="34">
        <v>0.15125329600000001</v>
      </c>
      <c r="AI16" s="34">
        <v>0.28589004000000001</v>
      </c>
      <c r="AJ16" s="34">
        <v>-9.9212471999999996E-2</v>
      </c>
      <c r="AK16" s="34">
        <v>0.15623105100000001</v>
      </c>
      <c r="AL16" s="34">
        <v>0.16955177799999999</v>
      </c>
      <c r="AM16" s="34">
        <v>0.34782315499999999</v>
      </c>
      <c r="AN16" s="34">
        <v>-7.1621916999999993E-2</v>
      </c>
      <c r="AO16" s="34">
        <v>0.40342117300000002</v>
      </c>
      <c r="AP16" s="34">
        <v>4.2215722999999997E-2</v>
      </c>
    </row>
    <row r="17" spans="2:42">
      <c r="B17" s="178" t="s">
        <v>529</v>
      </c>
      <c r="C17">
        <v>-1.9E-3</v>
      </c>
      <c r="D17">
        <v>2.23E-2</v>
      </c>
      <c r="E17">
        <v>1.5699999999999999E-2</v>
      </c>
      <c r="F17">
        <v>-4.9399999999999999E-2</v>
      </c>
      <c r="G17">
        <v>-4.3900000000000002E-2</v>
      </c>
      <c r="H17">
        <v>-3.2000000000000002E-3</v>
      </c>
      <c r="I17">
        <v>-2.92E-2</v>
      </c>
      <c r="J17">
        <v>1.55E-2</v>
      </c>
      <c r="K17">
        <v>-2.46E-2</v>
      </c>
      <c r="L17">
        <v>2.1000000000000001E-2</v>
      </c>
      <c r="M17">
        <v>-2.29E-2</v>
      </c>
      <c r="N17">
        <v>-1.2800000000000001E-2</v>
      </c>
      <c r="O17">
        <v>8.0999999999999996E-3</v>
      </c>
      <c r="P17">
        <v>-3.5200000000000002E-2</v>
      </c>
      <c r="Q17">
        <v>-6.3399999999999998E-2</v>
      </c>
      <c r="R17">
        <v>-4.07E-2</v>
      </c>
      <c r="V17" s="178" t="s">
        <v>529</v>
      </c>
      <c r="W17" s="34">
        <v>-0.43035256399999999</v>
      </c>
      <c r="X17" s="34">
        <v>0.180222673</v>
      </c>
      <c r="Y17" s="34">
        <v>-0.29401294300000003</v>
      </c>
      <c r="Z17" s="34">
        <v>1.0477748E-2</v>
      </c>
      <c r="AA17" s="34">
        <v>-0.22393058699999999</v>
      </c>
      <c r="AB17" s="34">
        <v>-0.21210135999999999</v>
      </c>
      <c r="AC17" s="34">
        <v>-0.14128153099999999</v>
      </c>
      <c r="AD17" s="34">
        <v>0.150546136</v>
      </c>
      <c r="AE17" s="34">
        <v>2.0581321E-2</v>
      </c>
      <c r="AF17" s="34">
        <v>-0.31088228200000001</v>
      </c>
      <c r="AG17" s="34">
        <v>-5.6703220000000002E-3</v>
      </c>
      <c r="AH17" s="34">
        <v>0.150284362</v>
      </c>
      <c r="AI17" s="34">
        <v>0.23425328400000001</v>
      </c>
      <c r="AJ17" s="34">
        <v>-0.22838192900000001</v>
      </c>
      <c r="AK17" s="34">
        <v>0.12112553500000001</v>
      </c>
      <c r="AL17" s="34">
        <v>0.162443269</v>
      </c>
      <c r="AM17" s="34">
        <v>0.266280507</v>
      </c>
      <c r="AN17" s="34">
        <v>-1.9722336E-2</v>
      </c>
      <c r="AO17" s="34">
        <v>0.4530073</v>
      </c>
      <c r="AP17" s="34">
        <v>0.11711371900000001</v>
      </c>
    </row>
    <row r="18" spans="2:42">
      <c r="B18" s="178" t="s">
        <v>530</v>
      </c>
      <c r="C18">
        <v>1.15E-2</v>
      </c>
      <c r="D18">
        <v>2.0199999999999999E-2</v>
      </c>
      <c r="E18">
        <v>2.0299999999999999E-2</v>
      </c>
      <c r="F18">
        <v>-5.0000000000000001E-3</v>
      </c>
      <c r="G18">
        <v>-6.6E-3</v>
      </c>
      <c r="H18">
        <v>2.9000000000000001E-2</v>
      </c>
      <c r="I18">
        <v>-1.5900000000000001E-2</v>
      </c>
      <c r="J18">
        <v>2.5100000000000001E-2</v>
      </c>
      <c r="K18">
        <v>-1.9699999999999999E-2</v>
      </c>
      <c r="L18">
        <v>4.1399999999999999E-2</v>
      </c>
      <c r="M18">
        <v>-6.3600000000000004E-2</v>
      </c>
      <c r="N18">
        <v>3.49E-2</v>
      </c>
      <c r="O18">
        <v>6.9599999999999995E-2</v>
      </c>
      <c r="P18">
        <v>-4.9200000000000001E-2</v>
      </c>
      <c r="Q18">
        <v>7.1999999999999998E-3</v>
      </c>
      <c r="R18">
        <v>-2.8400000000000002E-2</v>
      </c>
      <c r="V18" s="178" t="s">
        <v>530</v>
      </c>
      <c r="W18" s="34">
        <v>-0.39403913600000001</v>
      </c>
      <c r="X18" s="34">
        <v>0.13634431799999999</v>
      </c>
      <c r="Y18" s="34">
        <v>-0.331919456</v>
      </c>
      <c r="Z18" s="34">
        <v>-8.50251E-4</v>
      </c>
      <c r="AA18" s="34">
        <v>-0.22966273700000001</v>
      </c>
      <c r="AB18" s="34">
        <v>-0.12834227600000001</v>
      </c>
      <c r="AC18" s="34">
        <v>-0.162676769</v>
      </c>
      <c r="AD18" s="34">
        <v>0.142198084</v>
      </c>
      <c r="AE18" s="34">
        <v>7.352964E-3</v>
      </c>
      <c r="AF18" s="34">
        <v>-0.307454897</v>
      </c>
      <c r="AG18" s="34">
        <v>-4.4477532E-2</v>
      </c>
      <c r="AH18" s="34">
        <v>0.14544429</v>
      </c>
      <c r="AI18" s="34">
        <v>0.249107946</v>
      </c>
      <c r="AJ18" s="34">
        <v>-0.212745452</v>
      </c>
      <c r="AK18" s="34">
        <v>0.110499611</v>
      </c>
      <c r="AL18" s="34">
        <v>0.14255641099999999</v>
      </c>
      <c r="AM18" s="34">
        <v>0.31525787100000002</v>
      </c>
      <c r="AN18" s="34">
        <v>-2.4733291000000001E-2</v>
      </c>
      <c r="AO18" s="34">
        <v>0.48055723900000002</v>
      </c>
      <c r="AP18" s="34">
        <v>0.10758306400000001</v>
      </c>
    </row>
    <row r="19" spans="2:42">
      <c r="B19" s="178" t="s">
        <v>531</v>
      </c>
      <c r="C19">
        <v>-2.3999999999999998E-3</v>
      </c>
      <c r="D19">
        <v>1.9199999999999998E-2</v>
      </c>
      <c r="E19">
        <v>-6.6E-3</v>
      </c>
      <c r="F19">
        <v>6.2199999999999998E-2</v>
      </c>
      <c r="G19">
        <v>-1.14E-2</v>
      </c>
      <c r="H19">
        <v>-3.0000000000000001E-3</v>
      </c>
      <c r="I19">
        <v>-1.8499999999999999E-2</v>
      </c>
      <c r="J19">
        <v>-3.5000000000000001E-3</v>
      </c>
      <c r="K19">
        <v>7.7000000000000002E-3</v>
      </c>
      <c r="L19">
        <v>-2.3699999999999999E-2</v>
      </c>
      <c r="M19">
        <v>-7.5700000000000003E-2</v>
      </c>
      <c r="N19">
        <v>1.49E-2</v>
      </c>
      <c r="O19">
        <v>-3.2500000000000001E-2</v>
      </c>
      <c r="P19">
        <v>0.14249999999999999</v>
      </c>
      <c r="Q19">
        <v>-1.89E-2</v>
      </c>
      <c r="R19">
        <v>1.67E-2</v>
      </c>
      <c r="V19" s="178" t="s">
        <v>531</v>
      </c>
      <c r="W19" s="34">
        <v>-0.42547242899999999</v>
      </c>
      <c r="X19" s="34">
        <v>0.241468712</v>
      </c>
      <c r="Y19" s="34">
        <v>-0.31863443699999999</v>
      </c>
      <c r="Z19" s="34">
        <v>-1.6164199000000001E-2</v>
      </c>
      <c r="AA19" s="34">
        <v>-0.25882311699999999</v>
      </c>
      <c r="AB19" s="34">
        <v>-0.14989617099999999</v>
      </c>
      <c r="AC19" s="34">
        <v>-0.119614492</v>
      </c>
      <c r="AD19" s="34">
        <v>7.5230663000000003E-2</v>
      </c>
      <c r="AE19" s="34">
        <v>-1.7786904999999999E-2</v>
      </c>
      <c r="AF19" s="34">
        <v>-0.30880564999999999</v>
      </c>
      <c r="AG19" s="34">
        <v>1.9803838000000001E-2</v>
      </c>
      <c r="AH19" s="34">
        <v>7.3358926000000005E-2</v>
      </c>
      <c r="AI19" s="34">
        <v>0.22744091899999999</v>
      </c>
      <c r="AJ19" s="34">
        <v>-0.159681666</v>
      </c>
      <c r="AK19" s="34">
        <v>0.149452218</v>
      </c>
      <c r="AL19" s="34">
        <v>7.1618352999999996E-2</v>
      </c>
      <c r="AM19" s="34">
        <v>0.32275263599999998</v>
      </c>
      <c r="AN19" s="34">
        <v>-6.6950645000000003E-2</v>
      </c>
      <c r="AO19" s="34">
        <v>0.42088176999999999</v>
      </c>
      <c r="AP19" s="34">
        <v>0.23982167700000001</v>
      </c>
    </row>
    <row r="20" spans="2:42">
      <c r="B20" s="178" t="s">
        <v>475</v>
      </c>
      <c r="C20">
        <v>-1.0200000000000001E-2</v>
      </c>
      <c r="D20">
        <v>1.6799999999999999E-2</v>
      </c>
      <c r="E20">
        <v>-4.8999999999999998E-3</v>
      </c>
      <c r="F20">
        <v>-3.5000000000000003E-2</v>
      </c>
      <c r="G20">
        <v>4.7300000000000002E-2</v>
      </c>
      <c r="H20">
        <v>-5.9999999999999995E-4</v>
      </c>
      <c r="I20">
        <v>2.4899999999999999E-2</v>
      </c>
      <c r="J20">
        <v>-1.6999999999999999E-3</v>
      </c>
      <c r="K20">
        <v>-1.04E-2</v>
      </c>
      <c r="L20">
        <v>-2.8400000000000002E-2</v>
      </c>
      <c r="M20">
        <v>-2.1600000000000001E-2</v>
      </c>
      <c r="N20">
        <v>1.77E-2</v>
      </c>
      <c r="O20">
        <v>1.6899999999999998E-2</v>
      </c>
      <c r="P20">
        <v>-9.0300000000000005E-2</v>
      </c>
      <c r="Q20">
        <v>5.7700000000000001E-2</v>
      </c>
      <c r="R20">
        <v>3.5000000000000001E-3</v>
      </c>
      <c r="V20" s="178" t="s">
        <v>475</v>
      </c>
      <c r="W20" s="34">
        <v>-0.435015716</v>
      </c>
      <c r="X20" s="34">
        <v>0.110079778</v>
      </c>
      <c r="Y20" s="34">
        <v>-0.360201253</v>
      </c>
      <c r="Z20" s="34">
        <v>-1.8650348000000001E-2</v>
      </c>
      <c r="AA20" s="34">
        <v>-0.20047288899999999</v>
      </c>
      <c r="AB20" s="34">
        <v>-0.16795469199999999</v>
      </c>
      <c r="AC20" s="34">
        <v>-0.15909295400000001</v>
      </c>
      <c r="AD20" s="34">
        <v>0.15040325600000001</v>
      </c>
      <c r="AE20" s="34">
        <v>-2.6225189999999998E-3</v>
      </c>
      <c r="AF20" s="34">
        <v>-0.22159983599999999</v>
      </c>
      <c r="AG20" s="34">
        <v>1.3287170000000001E-3</v>
      </c>
      <c r="AH20" s="34">
        <v>0.161103369</v>
      </c>
      <c r="AI20" s="34">
        <v>0.18700755699999999</v>
      </c>
      <c r="AJ20" s="34">
        <v>-0.19495996600000001</v>
      </c>
      <c r="AK20" s="34">
        <v>0.13781732699999999</v>
      </c>
      <c r="AL20" s="34">
        <v>0.14415850999999999</v>
      </c>
      <c r="AM20" s="34">
        <v>0.35275142199999998</v>
      </c>
      <c r="AN20" s="34">
        <v>-5.3049908999999999E-2</v>
      </c>
      <c r="AO20" s="34">
        <v>0.47850030599999999</v>
      </c>
      <c r="AP20" s="34">
        <v>9.0469838999999996E-2</v>
      </c>
    </row>
    <row r="21" spans="2:42">
      <c r="B21" s="178" t="s">
        <v>476</v>
      </c>
      <c r="C21">
        <v>1.9300000000000001E-2</v>
      </c>
      <c r="D21">
        <v>2.98E-2</v>
      </c>
      <c r="E21">
        <v>-7.0000000000000001E-3</v>
      </c>
      <c r="F21">
        <v>2.12E-2</v>
      </c>
      <c r="G21">
        <v>7.4399999999999994E-2</v>
      </c>
      <c r="H21">
        <v>-0.02</v>
      </c>
      <c r="I21">
        <v>4.1099999999999998E-2</v>
      </c>
      <c r="J21">
        <v>-8.0000000000000002E-3</v>
      </c>
      <c r="K21">
        <v>-2.5999999999999999E-3</v>
      </c>
      <c r="L21">
        <v>-4.0800000000000003E-2</v>
      </c>
      <c r="M21">
        <v>0.1396</v>
      </c>
      <c r="N21">
        <v>1.12E-2</v>
      </c>
      <c r="O21">
        <v>1.5E-3</v>
      </c>
      <c r="P21">
        <v>2.07E-2</v>
      </c>
      <c r="Q21">
        <v>-1.4800000000000001E-2</v>
      </c>
      <c r="R21">
        <v>2.3400000000000001E-2</v>
      </c>
      <c r="V21" s="178" t="s">
        <v>476</v>
      </c>
      <c r="W21" s="34">
        <v>-0.47819628600000003</v>
      </c>
      <c r="X21" s="34">
        <v>0.18064809200000001</v>
      </c>
      <c r="Y21" s="34">
        <v>-0.32625561600000003</v>
      </c>
      <c r="Z21" s="34">
        <v>-2.3336993E-2</v>
      </c>
      <c r="AA21" s="34">
        <v>-0.102413051</v>
      </c>
      <c r="AB21" s="34">
        <v>-0.18109920199999999</v>
      </c>
      <c r="AC21" s="34">
        <v>-0.116371025</v>
      </c>
      <c r="AD21" s="34">
        <v>0.12195201999999999</v>
      </c>
      <c r="AE21" s="34">
        <v>-1.9622622999999999E-2</v>
      </c>
      <c r="AF21" s="34">
        <v>-0.27404662899999999</v>
      </c>
      <c r="AG21" s="34">
        <v>-3.03317E-3</v>
      </c>
      <c r="AH21" s="34">
        <v>0.12171219799999999</v>
      </c>
      <c r="AI21" s="34">
        <v>8.0701961000000003E-2</v>
      </c>
      <c r="AJ21" s="34">
        <v>-0.17280399199999999</v>
      </c>
      <c r="AK21" s="34">
        <v>0.148298126</v>
      </c>
      <c r="AL21" s="34">
        <v>0.12556044199999999</v>
      </c>
      <c r="AM21" s="34">
        <v>0.30023879599999997</v>
      </c>
      <c r="AN21" s="34">
        <v>-7.8424643000000002E-2</v>
      </c>
      <c r="AO21" s="34">
        <v>0.51665288799999998</v>
      </c>
      <c r="AP21" s="34">
        <v>0.17983870499999999</v>
      </c>
    </row>
    <row r="22" spans="2:42">
      <c r="B22" s="178" t="s">
        <v>453</v>
      </c>
      <c r="C22">
        <v>-6.4999999999999997E-3</v>
      </c>
      <c r="D22">
        <v>1.77E-2</v>
      </c>
      <c r="E22">
        <v>-7.6E-3</v>
      </c>
      <c r="F22">
        <v>3.8100000000000002E-2</v>
      </c>
      <c r="G22">
        <v>-1.1599999999999999E-2</v>
      </c>
      <c r="H22">
        <v>2.18E-2</v>
      </c>
      <c r="I22">
        <v>-2.4400000000000002E-2</v>
      </c>
      <c r="J22">
        <v>2.3E-3</v>
      </c>
      <c r="K22">
        <v>1.9599999999999999E-2</v>
      </c>
      <c r="L22">
        <v>-6.9999999999999999E-4</v>
      </c>
      <c r="M22">
        <v>-3.9300000000000002E-2</v>
      </c>
      <c r="N22">
        <v>-2.3800000000000002E-2</v>
      </c>
      <c r="O22">
        <v>-3.9399999999999998E-2</v>
      </c>
      <c r="P22">
        <v>1.03E-2</v>
      </c>
      <c r="Q22">
        <v>-7.5700000000000003E-2</v>
      </c>
      <c r="R22">
        <v>1.3100000000000001E-2</v>
      </c>
      <c r="V22" s="178" t="s">
        <v>453</v>
      </c>
      <c r="W22" s="34">
        <v>-0.43750903899999999</v>
      </c>
      <c r="X22" s="34">
        <v>0.20870401099999999</v>
      </c>
      <c r="Y22" s="34">
        <v>-0.296311571</v>
      </c>
      <c r="Z22" s="34">
        <v>-4.3716526999999998E-2</v>
      </c>
      <c r="AA22" s="34">
        <v>-0.23774854200000001</v>
      </c>
      <c r="AB22" s="34">
        <v>-0.185915683</v>
      </c>
      <c r="AC22" s="34">
        <v>-0.10845476</v>
      </c>
      <c r="AD22" s="34">
        <v>0.134467052</v>
      </c>
      <c r="AE22" s="34">
        <v>-2.4441134E-2</v>
      </c>
      <c r="AF22" s="34">
        <v>-0.34244784299999997</v>
      </c>
      <c r="AG22" s="34">
        <v>2.5678149000000001E-2</v>
      </c>
      <c r="AH22" s="34">
        <v>0.14907926299999999</v>
      </c>
      <c r="AI22" s="34">
        <v>0.207079402</v>
      </c>
      <c r="AJ22" s="34">
        <v>-0.17783352899999999</v>
      </c>
      <c r="AK22" s="34">
        <v>0.14131728399999999</v>
      </c>
      <c r="AL22" s="34">
        <v>0.13139693499999999</v>
      </c>
      <c r="AM22" s="34">
        <v>0.30939009899999997</v>
      </c>
      <c r="AN22" s="34">
        <v>-3.9225963000000003E-2</v>
      </c>
      <c r="AO22" s="34">
        <v>0.42100011300000001</v>
      </c>
      <c r="AP22" s="34">
        <v>0.16549228399999999</v>
      </c>
    </row>
    <row r="23" spans="2:42">
      <c r="B23" s="178" t="s">
        <v>454</v>
      </c>
      <c r="C23">
        <v>-8.0000000000000004E-4</v>
      </c>
      <c r="D23">
        <v>-1.46E-2</v>
      </c>
      <c r="E23">
        <v>2.3400000000000001E-2</v>
      </c>
      <c r="F23">
        <v>2.8E-3</v>
      </c>
      <c r="G23">
        <v>-5.8999999999999999E-3</v>
      </c>
      <c r="H23">
        <v>1.52E-2</v>
      </c>
      <c r="I23">
        <v>-3.73E-2</v>
      </c>
      <c r="J23">
        <v>-3.0099999999999998E-2</v>
      </c>
      <c r="K23">
        <v>-3.7499999999999999E-2</v>
      </c>
      <c r="L23">
        <v>-0.1032</v>
      </c>
      <c r="M23">
        <v>3.7600000000000001E-2</v>
      </c>
      <c r="N23">
        <v>-5.0000000000000001E-3</v>
      </c>
      <c r="O23">
        <v>2.6200000000000001E-2</v>
      </c>
      <c r="P23">
        <v>0.16880000000000001</v>
      </c>
      <c r="Q23">
        <v>-0.11459999999999999</v>
      </c>
      <c r="R23">
        <v>3.4000000000000002E-2</v>
      </c>
      <c r="V23" s="178" t="s">
        <v>454</v>
      </c>
      <c r="W23" s="34">
        <v>-0.39580875500000001</v>
      </c>
      <c r="X23" s="34">
        <v>0.29266191200000002</v>
      </c>
      <c r="Y23" s="34">
        <v>-0.29355343099999998</v>
      </c>
      <c r="Z23" s="34">
        <v>-4.8702269999999999E-2</v>
      </c>
      <c r="AA23" s="34">
        <v>-0.19469098100000001</v>
      </c>
      <c r="AB23" s="34">
        <v>-0.22989496500000001</v>
      </c>
      <c r="AC23" s="34">
        <v>-0.105175673</v>
      </c>
      <c r="AD23" s="34">
        <v>8.8494481999999999E-2</v>
      </c>
      <c r="AE23" s="34">
        <v>-1.6290054000000002E-2</v>
      </c>
      <c r="AF23" s="34">
        <v>-0.27820759099999998</v>
      </c>
      <c r="AG23" s="34">
        <v>1.0472393E-2</v>
      </c>
      <c r="AH23" s="34">
        <v>0.111838991</v>
      </c>
      <c r="AI23" s="34">
        <v>0.164154563</v>
      </c>
      <c r="AJ23" s="34">
        <v>-0.21772825600000001</v>
      </c>
      <c r="AK23" s="34">
        <v>0.105422237</v>
      </c>
      <c r="AL23" s="34">
        <v>5.2353575999999999E-2</v>
      </c>
      <c r="AM23" s="34">
        <v>0.23768114700000001</v>
      </c>
      <c r="AN23" s="34">
        <v>-5.9055912000000002E-2</v>
      </c>
      <c r="AO23" s="34">
        <v>0.48778855500000001</v>
      </c>
      <c r="AP23" s="34">
        <v>0.28824003199999998</v>
      </c>
    </row>
    <row r="24" spans="2:42">
      <c r="B24" s="178" t="s">
        <v>455</v>
      </c>
      <c r="C24">
        <v>-1.3599999999999999E-2</v>
      </c>
      <c r="D24">
        <v>1.6799999999999999E-2</v>
      </c>
      <c r="E24">
        <v>-1.7899999999999999E-2</v>
      </c>
      <c r="F24">
        <v>4.1599999999999998E-2</v>
      </c>
      <c r="G24">
        <v>-3.5799999999999998E-2</v>
      </c>
      <c r="H24">
        <v>-1.0800000000000001E-2</v>
      </c>
      <c r="I24">
        <v>-4.19E-2</v>
      </c>
      <c r="J24">
        <v>2.0500000000000001E-2</v>
      </c>
      <c r="K24">
        <v>2.0400000000000001E-2</v>
      </c>
      <c r="L24">
        <v>-1E-4</v>
      </c>
      <c r="M24">
        <v>-5.5399999999999998E-2</v>
      </c>
      <c r="N24">
        <v>-3.09E-2</v>
      </c>
      <c r="O24">
        <v>8.9999999999999993E-3</v>
      </c>
      <c r="P24">
        <v>0.15870000000000001</v>
      </c>
      <c r="Q24">
        <v>3.5700000000000003E-2</v>
      </c>
      <c r="R24">
        <v>2.8299999999999999E-2</v>
      </c>
      <c r="V24" s="178" t="s">
        <v>455</v>
      </c>
      <c r="W24" s="34">
        <v>-0.43747080599999999</v>
      </c>
      <c r="X24" s="34">
        <v>0.245981432</v>
      </c>
      <c r="Y24" s="34">
        <v>-0.28969329599999999</v>
      </c>
      <c r="Z24" s="34">
        <v>-4.7397890000000003E-3</v>
      </c>
      <c r="AA24" s="34">
        <v>-0.27646591799999998</v>
      </c>
      <c r="AB24" s="34">
        <v>-0.155758284</v>
      </c>
      <c r="AC24" s="34">
        <v>-0.13078424799999999</v>
      </c>
      <c r="AD24" s="34">
        <v>3.8554123000000003E-2</v>
      </c>
      <c r="AE24" s="34">
        <v>-2.1650604E-2</v>
      </c>
      <c r="AF24" s="34">
        <v>-0.28710115000000003</v>
      </c>
      <c r="AG24" s="34">
        <v>5.0624700000000003E-3</v>
      </c>
      <c r="AH24" s="34">
        <v>4.4446421999999999E-2</v>
      </c>
      <c r="AI24" s="34">
        <v>0.229201922</v>
      </c>
      <c r="AJ24" s="34">
        <v>-0.13180388200000001</v>
      </c>
      <c r="AK24" s="34">
        <v>0.126107249</v>
      </c>
      <c r="AL24" s="34">
        <v>7.3123552999999994E-2</v>
      </c>
      <c r="AM24" s="34">
        <v>0.32853433199999998</v>
      </c>
      <c r="AN24" s="34">
        <v>-2.7412624E-2</v>
      </c>
      <c r="AO24" s="34">
        <v>0.46715889999999999</v>
      </c>
      <c r="AP24" s="34">
        <v>0.20471019900000001</v>
      </c>
    </row>
    <row r="25" spans="2:42">
      <c r="B25" s="180" t="s">
        <v>456</v>
      </c>
      <c r="C25" s="156">
        <v>5.1000000000000004E-3</v>
      </c>
      <c r="D25" s="7">
        <v>-2.07E-2</v>
      </c>
      <c r="E25" s="7">
        <v>-4.0000000000000002E-4</v>
      </c>
      <c r="F25" s="7">
        <v>-5.9700000000000003E-2</v>
      </c>
      <c r="G25" s="7">
        <v>-3.78E-2</v>
      </c>
      <c r="H25" s="7">
        <v>-8.9999999999999993E-3</v>
      </c>
      <c r="I25" s="7">
        <v>7.8899999999999998E-2</v>
      </c>
      <c r="J25" s="7">
        <v>-9.4999999999999998E-3</v>
      </c>
      <c r="K25" s="7">
        <v>-1.4999999999999999E-2</v>
      </c>
      <c r="L25" s="7">
        <v>-1.7500000000000002E-2</v>
      </c>
      <c r="M25" s="7">
        <v>3.3799999999999997E-2</v>
      </c>
      <c r="N25" s="7">
        <v>1.6400000000000001E-2</v>
      </c>
      <c r="O25" s="7">
        <v>-2.8999999999999998E-3</v>
      </c>
      <c r="P25" s="7">
        <v>-5.4899999999999997E-2</v>
      </c>
      <c r="Q25" s="7">
        <v>-0.1426</v>
      </c>
      <c r="R25" s="7">
        <v>1.0500000000000001E-2</v>
      </c>
      <c r="V25" s="180" t="s">
        <v>456</v>
      </c>
      <c r="W25" s="125">
        <v>-0.40690590399999998</v>
      </c>
      <c r="X25" s="79">
        <v>0.165584536</v>
      </c>
      <c r="Y25" s="79">
        <v>-0.27263426299999999</v>
      </c>
      <c r="Z25" s="79">
        <v>-1.007862E-3</v>
      </c>
      <c r="AA25" s="79">
        <v>-0.173956691</v>
      </c>
      <c r="AB25" s="79">
        <v>-0.24922257</v>
      </c>
      <c r="AC25" s="79">
        <v>-0.17406565700000001</v>
      </c>
      <c r="AD25" s="79">
        <v>0.16176717800000001</v>
      </c>
      <c r="AE25" s="79">
        <v>-1.0620186E-2</v>
      </c>
      <c r="AF25" s="79">
        <v>-0.31354448899999998</v>
      </c>
      <c r="AG25" s="79">
        <v>4.8697599999999999E-3</v>
      </c>
      <c r="AH25" s="79">
        <v>0.21363059200000001</v>
      </c>
      <c r="AI25" s="79">
        <v>0.140934427</v>
      </c>
      <c r="AJ25" s="79">
        <v>-0.26123217300000001</v>
      </c>
      <c r="AK25" s="79">
        <v>0.19571997699999999</v>
      </c>
      <c r="AL25" s="79">
        <v>0.15570463400000001</v>
      </c>
      <c r="AM25" s="79">
        <v>0.25420414099999999</v>
      </c>
      <c r="AN25" s="79">
        <v>-3.7033412000000002E-2</v>
      </c>
      <c r="AO25" s="79">
        <v>0.442454397</v>
      </c>
      <c r="AP25" s="79">
        <v>0.16535356700000001</v>
      </c>
    </row>
    <row r="28" spans="2:42">
      <c r="B28" s="152" t="s">
        <v>198</v>
      </c>
      <c r="V28" s="192" t="s">
        <v>198</v>
      </c>
    </row>
    <row r="29" spans="2:42">
      <c r="B29" s="7"/>
      <c r="C29" s="7" t="s">
        <v>330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W29" t="s">
        <v>443</v>
      </c>
    </row>
    <row r="30" spans="2:42">
      <c r="B30" s="179" t="s">
        <v>330</v>
      </c>
      <c r="C30" s="8" t="s">
        <v>394</v>
      </c>
      <c r="D30" s="8" t="s">
        <v>395</v>
      </c>
      <c r="E30" s="8" t="s">
        <v>467</v>
      </c>
      <c r="F30" s="8" t="s">
        <v>468</v>
      </c>
      <c r="G30" s="8" t="s">
        <v>465</v>
      </c>
      <c r="H30" s="8" t="s">
        <v>466</v>
      </c>
      <c r="I30" s="8" t="s">
        <v>463</v>
      </c>
      <c r="J30" s="8" t="s">
        <v>464</v>
      </c>
      <c r="K30" s="8" t="s">
        <v>461</v>
      </c>
      <c r="L30" s="8" t="s">
        <v>462</v>
      </c>
      <c r="M30" s="8" t="s">
        <v>459</v>
      </c>
      <c r="N30" s="8" t="s">
        <v>460</v>
      </c>
      <c r="O30" s="8" t="s">
        <v>457</v>
      </c>
      <c r="P30" s="8" t="s">
        <v>458</v>
      </c>
      <c r="Q30" s="185" t="s">
        <v>199</v>
      </c>
      <c r="R30" s="185" t="s">
        <v>200</v>
      </c>
      <c r="V30" s="68" t="s">
        <v>114</v>
      </c>
      <c r="W30" s="24" t="s">
        <v>508</v>
      </c>
      <c r="X30" s="23" t="s">
        <v>509</v>
      </c>
      <c r="Y30" s="23" t="s">
        <v>510</v>
      </c>
      <c r="Z30" s="23" t="s">
        <v>511</v>
      </c>
      <c r="AA30" s="23" t="s">
        <v>512</v>
      </c>
      <c r="AB30" s="23" t="s">
        <v>513</v>
      </c>
      <c r="AC30" s="23" t="s">
        <v>514</v>
      </c>
      <c r="AD30" s="23" t="s">
        <v>515</v>
      </c>
      <c r="AE30" s="23" t="s">
        <v>516</v>
      </c>
      <c r="AF30" s="23" t="s">
        <v>477</v>
      </c>
      <c r="AG30" s="23" t="s">
        <v>478</v>
      </c>
      <c r="AH30" s="23" t="s">
        <v>479</v>
      </c>
      <c r="AI30" s="23" t="s">
        <v>480</v>
      </c>
      <c r="AJ30" s="23" t="s">
        <v>481</v>
      </c>
      <c r="AK30" s="23" t="s">
        <v>482</v>
      </c>
      <c r="AL30" s="23" t="s">
        <v>483</v>
      </c>
      <c r="AM30" s="23" t="s">
        <v>484</v>
      </c>
      <c r="AN30" s="23" t="s">
        <v>485</v>
      </c>
      <c r="AO30" s="23" t="s">
        <v>486</v>
      </c>
      <c r="AP30" s="23" t="s">
        <v>487</v>
      </c>
    </row>
    <row r="31" spans="2:42">
      <c r="B31" s="177" t="s">
        <v>394</v>
      </c>
      <c r="C31" s="100">
        <f>(COVAR(C8:C25,$C$8:$C$25)*18)/(18-1)</f>
        <v>7.9600000000000024E-5</v>
      </c>
      <c r="D31" s="100">
        <f>C32</f>
        <v>7.7495294117647042E-5</v>
      </c>
      <c r="E31" s="100">
        <f>C33</f>
        <v>5.0633529411764706E-5</v>
      </c>
      <c r="F31" s="100">
        <f>C34</f>
        <v>6.433294117647056E-5</v>
      </c>
      <c r="G31" s="100">
        <f>C35</f>
        <v>5.1896470588235296E-5</v>
      </c>
      <c r="H31" s="100">
        <f>C36</f>
        <v>2.2712352941176466E-5</v>
      </c>
      <c r="I31" s="100">
        <f>C37</f>
        <v>1.1941176470588233E-4</v>
      </c>
      <c r="J31" s="100">
        <f>C38</f>
        <v>1.6338235294117661E-5</v>
      </c>
      <c r="K31" s="100">
        <f>C39</f>
        <v>-6.2211764705882334E-5</v>
      </c>
      <c r="L31" s="100">
        <f>C40</f>
        <v>7.4676470588235342E-6</v>
      </c>
      <c r="M31" s="100">
        <f>C41</f>
        <v>1.2315411764705886E-4</v>
      </c>
      <c r="N31" s="100">
        <f>C42</f>
        <v>9.4588823529411748E-5</v>
      </c>
      <c r="O31" s="100">
        <f>C43</f>
        <v>2.9773529411764696E-5</v>
      </c>
      <c r="P31" s="100">
        <f>C44</f>
        <v>-2.0350294117647057E-4</v>
      </c>
      <c r="Q31" s="100">
        <f>C45</f>
        <v>-5.896823529411764E-5</v>
      </c>
      <c r="R31" s="100">
        <f>C46</f>
        <v>-3.127117647058823E-5</v>
      </c>
      <c r="V31" s="190" t="s">
        <v>508</v>
      </c>
      <c r="W31" s="176">
        <f>(COVAR(W8:W25,$W$8:$W$25)*18)/(18-1)</f>
        <v>1.3286876908556208E-3</v>
      </c>
      <c r="X31" s="176">
        <f>W32</f>
        <v>7.2956357539757087E-4</v>
      </c>
      <c r="Y31" s="176">
        <f>W33</f>
        <v>1.4211228305884281E-4</v>
      </c>
      <c r="Z31" s="176">
        <f>W34</f>
        <v>-1.7845815226630803E-4</v>
      </c>
      <c r="AA31" s="176">
        <f>W35</f>
        <v>-7.9984913820917375E-4</v>
      </c>
      <c r="AB31" s="176">
        <f>W36</f>
        <v>-2.3149474767780059E-4</v>
      </c>
      <c r="AC31" s="176">
        <f>W37</f>
        <v>-6.4664865064531041E-4</v>
      </c>
      <c r="AD31" s="176">
        <f>W38</f>
        <v>3.686755014046879E-4</v>
      </c>
      <c r="AE31" s="176">
        <f>W39</f>
        <v>1.9304493014278982E-5</v>
      </c>
      <c r="AF31" s="176">
        <f>W40</f>
        <v>-9.8751536821841063E-4</v>
      </c>
      <c r="AG31" s="176">
        <f>W41</f>
        <v>-8.2461223733966353E-5</v>
      </c>
      <c r="AH31" s="176">
        <f>W42</f>
        <v>-2.9343651865685721E-4</v>
      </c>
      <c r="AI31" s="176">
        <f>W43</f>
        <v>9.6201606379788017E-4</v>
      </c>
      <c r="AJ31" s="176">
        <f>W44</f>
        <v>-4.8327850459998074E-4</v>
      </c>
      <c r="AK31" s="176">
        <f>W45</f>
        <v>4.8666599006686194E-4</v>
      </c>
      <c r="AL31" s="176">
        <f>W46</f>
        <v>3.9462755936977439E-4</v>
      </c>
      <c r="AM31" s="176">
        <f>W47</f>
        <v>-4.2354927195286838E-4</v>
      </c>
      <c r="AN31" s="176">
        <f>W48</f>
        <v>-8.8059738417773926E-5</v>
      </c>
      <c r="AO31" s="176">
        <f>W49</f>
        <v>-9.8627822746455169E-4</v>
      </c>
      <c r="AP31" s="176">
        <f>W50</f>
        <v>7.6937640185035952E-4</v>
      </c>
    </row>
    <row r="32" spans="2:42">
      <c r="B32" s="177" t="s">
        <v>395</v>
      </c>
      <c r="C32" s="100">
        <f>(COVAR(C8:C25,$D$8:$D$25)*18)/(18-1)</f>
        <v>7.7495294117647042E-5</v>
      </c>
      <c r="D32" s="100">
        <f>(COVAR(D8:D25,$D$8:$D$25)*18)/(18-1)</f>
        <v>1.613902908496732E-3</v>
      </c>
      <c r="E32" s="100">
        <f>D33</f>
        <v>2.6273418300653591E-4</v>
      </c>
      <c r="F32" s="100">
        <f>D34</f>
        <v>1.1054041503267972E-3</v>
      </c>
      <c r="G32" s="100">
        <f>D35</f>
        <v>-7.3378653594771259E-4</v>
      </c>
      <c r="H32" s="100">
        <f>D36</f>
        <v>1.7143232026143782E-4</v>
      </c>
      <c r="I32" s="100">
        <f>D37</f>
        <v>3.2077588235294118E-4</v>
      </c>
      <c r="J32" s="100">
        <f>D38</f>
        <v>2.9716993464052281E-4</v>
      </c>
      <c r="K32" s="100">
        <f>D39</f>
        <v>1.9182973856209145E-5</v>
      </c>
      <c r="L32" s="100">
        <f>D40</f>
        <v>-1.1849758169934641E-4</v>
      </c>
      <c r="M32" s="100">
        <f>D41</f>
        <v>-1.3710111437908493E-3</v>
      </c>
      <c r="N32" s="100">
        <f>D42</f>
        <v>4.9738202614379061E-5</v>
      </c>
      <c r="O32" s="100">
        <f>D43</f>
        <v>-1.451875490196079E-4</v>
      </c>
      <c r="P32" s="100">
        <f>D44</f>
        <v>-9.627238562091518E-5</v>
      </c>
      <c r="Q32" s="100">
        <f>D45</f>
        <v>-8.47186437908497E-4</v>
      </c>
      <c r="R32" s="100">
        <f>D46</f>
        <v>-2.9675117647058824E-4</v>
      </c>
      <c r="V32" s="177" t="s">
        <v>509</v>
      </c>
      <c r="W32" s="176">
        <f>(COVAR(W8:W25,$X$8:$X$25)*18)/(18-1)</f>
        <v>7.2956357539757087E-4</v>
      </c>
      <c r="X32" s="176">
        <f>(COVAR(X8:X25,$X$8:$X$25)*18)/(18-1)</f>
        <v>3.266033986096783E-3</v>
      </c>
      <c r="Y32" s="176">
        <f>X33</f>
        <v>8.7552794137252244E-4</v>
      </c>
      <c r="Z32" s="176">
        <f>X34</f>
        <v>-4.7006940873539486E-4</v>
      </c>
      <c r="AA32" s="176">
        <f>X35</f>
        <v>-5.8001249993901161E-4</v>
      </c>
      <c r="AB32" s="176">
        <f>X36</f>
        <v>-9.7967468409765682E-4</v>
      </c>
      <c r="AC32" s="176">
        <f>X37</f>
        <v>3.0342648755944933E-4</v>
      </c>
      <c r="AD32" s="176">
        <f>X38</f>
        <v>-8.519558283978585E-4</v>
      </c>
      <c r="AE32" s="176">
        <f>X39</f>
        <v>-2.2169035318471298E-4</v>
      </c>
      <c r="AF32" s="176">
        <f>X40</f>
        <v>-1.0144512670979739E-3</v>
      </c>
      <c r="AG32" s="176">
        <f>X41</f>
        <v>3.000374462599801E-4</v>
      </c>
      <c r="AH32" s="176">
        <f>X42</f>
        <v>-1.6951128699523362E-3</v>
      </c>
      <c r="AI32" s="176">
        <f>X43</f>
        <v>1.4070309888737051E-4</v>
      </c>
      <c r="AJ32" s="176">
        <f>X44</f>
        <v>-2.8634990181491276E-4</v>
      </c>
      <c r="AK32" s="176">
        <f>X45</f>
        <v>-5.6305588813923905E-5</v>
      </c>
      <c r="AL32" s="176">
        <f>X46</f>
        <v>-1.0426434457793024E-3</v>
      </c>
      <c r="AM32" s="176">
        <f>X47</f>
        <v>-1.0242644198510504E-3</v>
      </c>
      <c r="AN32" s="176">
        <f>X48</f>
        <v>-3.2120210184665489E-4</v>
      </c>
      <c r="AO32" s="176">
        <f>X49</f>
        <v>-4.6698567711161396E-4</v>
      </c>
      <c r="AP32" s="176">
        <f>X50</f>
        <v>3.3954255101629003E-3</v>
      </c>
    </row>
    <row r="33" spans="2:42">
      <c r="B33" s="177" t="s">
        <v>467</v>
      </c>
      <c r="C33" s="100">
        <f>(COVAR(C8:C25,$E$8:$E$25)*18)/(18-1)</f>
        <v>5.0633529411764706E-5</v>
      </c>
      <c r="D33" s="100">
        <f>(COVAR(D8:D25,$E$8:$E$25)*18)/(18-1)</f>
        <v>2.6273418300653591E-4</v>
      </c>
      <c r="E33" s="100">
        <f>(COVAR(E8:E25,$E$8:$E$25)*18)/(18-1)</f>
        <v>2.4961516339869276E-4</v>
      </c>
      <c r="F33" s="100">
        <f>E34</f>
        <v>-4.5101830065359445E-5</v>
      </c>
      <c r="G33" s="100">
        <f>E35</f>
        <v>-2.2772575163398692E-4</v>
      </c>
      <c r="H33" s="100">
        <f>E36</f>
        <v>8.4161241830065355E-5</v>
      </c>
      <c r="I33" s="100">
        <f>E37</f>
        <v>2.766788235294118E-4</v>
      </c>
      <c r="J33" s="100">
        <f>E38</f>
        <v>3.4070718954248353E-5</v>
      </c>
      <c r="K33" s="100">
        <f>E39</f>
        <v>-2.114024183006536E-4</v>
      </c>
      <c r="L33" s="100">
        <f>E40</f>
        <v>-3.6212483660130756E-5</v>
      </c>
      <c r="M33" s="100">
        <f>E41</f>
        <v>-3.0523183006535948E-4</v>
      </c>
      <c r="N33" s="100">
        <f>E42</f>
        <v>7.0121830065359467E-5</v>
      </c>
      <c r="O33" s="100">
        <f>E43</f>
        <v>1.1813568627450979E-4</v>
      </c>
      <c r="P33" s="100">
        <f>E44</f>
        <v>-3.629169934640519E-5</v>
      </c>
      <c r="Q33" s="100">
        <f>E45</f>
        <v>-4.9666830065359492E-4</v>
      </c>
      <c r="R33" s="100">
        <f>E46</f>
        <v>-1.678176470588235E-4</v>
      </c>
      <c r="V33" s="177" t="s">
        <v>510</v>
      </c>
      <c r="W33" s="176">
        <f>(COVAR(W8:W25,$Y$8:$Y$25)*18)/(18-1)</f>
        <v>1.4211228305884281E-4</v>
      </c>
      <c r="X33" s="176">
        <f>(COVAR(X8:X25,$Y$8:$Y$25)*18)/(18-1)</f>
        <v>8.7552794137252244E-4</v>
      </c>
      <c r="Y33" s="176">
        <f>(COVAR(Y8:Y25,$Y$8:$Y$25)*18)/(18-1)</f>
        <v>7.3987292905338244E-4</v>
      </c>
      <c r="Z33" s="176">
        <f>Y34</f>
        <v>-1.5465348065936229E-4</v>
      </c>
      <c r="AA33" s="176">
        <f>Y35</f>
        <v>-2.7223236497444289E-4</v>
      </c>
      <c r="AB33" s="176">
        <f>Y36</f>
        <v>-4.6399970258271297E-4</v>
      </c>
      <c r="AC33" s="176">
        <f>Y37</f>
        <v>-9.7424576567770355E-5</v>
      </c>
      <c r="AD33" s="176">
        <f>Y38</f>
        <v>4.5238971893872201E-6</v>
      </c>
      <c r="AE33" s="176">
        <f>Y39</f>
        <v>-4.7823605324611941E-5</v>
      </c>
      <c r="AF33" s="176">
        <f>Y40</f>
        <v>-6.5329944332759705E-4</v>
      </c>
      <c r="AG33" s="176">
        <f>Y41</f>
        <v>6.784883131894732E-5</v>
      </c>
      <c r="AH33" s="176">
        <f>Y42</f>
        <v>-1.0657372403099606E-4</v>
      </c>
      <c r="AI33" s="176">
        <f>Y43</f>
        <v>8.2644676282934604E-5</v>
      </c>
      <c r="AJ33" s="176">
        <f>Y44</f>
        <v>-2.1277526519824103E-4</v>
      </c>
      <c r="AK33" s="176">
        <f>Y45</f>
        <v>2.2253600674623761E-4</v>
      </c>
      <c r="AL33" s="176">
        <f>Y46</f>
        <v>-2.3773694135279384E-5</v>
      </c>
      <c r="AM33" s="176">
        <f>Y47</f>
        <v>-5.3504363168802558E-4</v>
      </c>
      <c r="AN33" s="176">
        <f>Y48</f>
        <v>-6.3824787671060121E-5</v>
      </c>
      <c r="AO33" s="176">
        <f>Y49</f>
        <v>-3.024905405472711E-4</v>
      </c>
      <c r="AP33" s="176">
        <f>Y50</f>
        <v>7.9884825803248514E-4</v>
      </c>
    </row>
    <row r="34" spans="2:42">
      <c r="B34" s="177" t="s">
        <v>468</v>
      </c>
      <c r="C34" s="100">
        <f>(COVAR(C8:C25,$F$8:$F$25)*18)/(18-1)</f>
        <v>6.433294117647056E-5</v>
      </c>
      <c r="D34" s="100">
        <f>(COVAR(D8:D25,$F$8:$F$25)*18)/(18-1)</f>
        <v>1.1054041503267972E-3</v>
      </c>
      <c r="E34" s="100">
        <f>(COVAR(E8:E25,$F$8:$F$25)*18)/(18-1)</f>
        <v>-4.5101830065359445E-5</v>
      </c>
      <c r="F34" s="100">
        <f>(COVAR(F8:F25,$F$8:$F$25)*18)/(18-1)</f>
        <v>2.0756193790849677E-3</v>
      </c>
      <c r="G34" s="100">
        <f>F35</f>
        <v>-7.8182287581699352E-4</v>
      </c>
      <c r="H34" s="100">
        <f>F36</f>
        <v>2.7777238562091494E-4</v>
      </c>
      <c r="I34" s="100">
        <f>F37</f>
        <v>-3.0367941176470589E-4</v>
      </c>
      <c r="J34" s="100">
        <f>F38</f>
        <v>2.1207359477124182E-4</v>
      </c>
      <c r="K34" s="100">
        <f>F39</f>
        <v>4.0383467320261436E-4</v>
      </c>
      <c r="L34" s="100">
        <f>F40</f>
        <v>1.2160464052287584E-4</v>
      </c>
      <c r="M34" s="100">
        <f>F41</f>
        <v>-1.6678659150326795E-3</v>
      </c>
      <c r="N34" s="100">
        <f>F42</f>
        <v>-1.3108408496732027E-4</v>
      </c>
      <c r="O34" s="100">
        <f>F43</f>
        <v>-5.158695098039217E-4</v>
      </c>
      <c r="P34" s="100">
        <f>F44</f>
        <v>9.709535620915031E-4</v>
      </c>
      <c r="Q34" s="100">
        <f>F45</f>
        <v>1.0540643790849683E-4</v>
      </c>
      <c r="R34" s="100">
        <f>F46</f>
        <v>3.0588235294117638E-5</v>
      </c>
      <c r="V34" s="177" t="s">
        <v>511</v>
      </c>
      <c r="W34" s="176">
        <f>(COVAR(W8:W25,$Z$8:$Z$25)*18)/(18-1)</f>
        <v>-1.7845815226630803E-4</v>
      </c>
      <c r="X34" s="176">
        <f>(COVAR(X8:X25,$Z$8:$Z$25)*18)/(18-1)</f>
        <v>-4.7006940873539486E-4</v>
      </c>
      <c r="Y34" s="176">
        <f>(COVAR(Y8:Y25,$Z$8:$Z$25)*18)/(18-1)</f>
        <v>-1.5465348065936229E-4</v>
      </c>
      <c r="Z34" s="176">
        <f>(COVAR(Z8:Z25,$Z$8:$Z$25)*18)/(18-1)</f>
        <v>8.8079981513915836E-4</v>
      </c>
      <c r="AA34" s="176">
        <f>Z35</f>
        <v>1.3994345500760416E-5</v>
      </c>
      <c r="AB34" s="176">
        <f>Z36</f>
        <v>-1.434439900147701E-4</v>
      </c>
      <c r="AC34" s="176">
        <f>Z37</f>
        <v>-3.5305930733331899E-5</v>
      </c>
      <c r="AD34" s="176">
        <f>Z38</f>
        <v>-3.7744333035105601E-4</v>
      </c>
      <c r="AE34" s="176">
        <f>Z39</f>
        <v>1.1893879399330909E-4</v>
      </c>
      <c r="AF34" s="176">
        <f>Z40</f>
        <v>2.1299468920476933E-4</v>
      </c>
      <c r="AG34" s="176">
        <f>Z41</f>
        <v>-8.6441518752867195E-5</v>
      </c>
      <c r="AH34" s="176">
        <f>Z42</f>
        <v>2.028935912783998E-4</v>
      </c>
      <c r="AI34" s="176">
        <f>Z43</f>
        <v>7.7584995135814513E-5</v>
      </c>
      <c r="AJ34" s="176">
        <f>Z44</f>
        <v>-6.9978340034022545E-5</v>
      </c>
      <c r="AK34" s="176">
        <f>Z45</f>
        <v>-1.731441525877469E-4</v>
      </c>
      <c r="AL34" s="176">
        <f>Z46</f>
        <v>-3.5934807677603757E-4</v>
      </c>
      <c r="AM34" s="176">
        <f>Z47</f>
        <v>2.7949541565567182E-4</v>
      </c>
      <c r="AN34" s="176">
        <f>Z48</f>
        <v>7.2428297811904618E-4</v>
      </c>
      <c r="AO34" s="176">
        <f>Z49</f>
        <v>1.3798968672038383E-4</v>
      </c>
      <c r="AP34" s="176">
        <f>Z50</f>
        <v>-6.0068792636473137E-4</v>
      </c>
    </row>
    <row r="35" spans="2:42">
      <c r="B35" s="177" t="s">
        <v>465</v>
      </c>
      <c r="C35" s="100">
        <f>(COVAR(C8:C25,$G$8:$G$25)*18)/(18-1)</f>
        <v>5.1896470588235296E-5</v>
      </c>
      <c r="D35" s="100">
        <f>(COVAR(D8:D25,$G$8:$G$25)*18)/(18-1)</f>
        <v>-7.3378653594771259E-4</v>
      </c>
      <c r="E35" s="100">
        <f>(COVAR(E8:E25,$G$8:$G$25)*18)/(18-1)</f>
        <v>-2.2772575163398692E-4</v>
      </c>
      <c r="F35" s="100">
        <f>(COVAR(F8:F25,$G$8:$G$25)*18)/(18-1)</f>
        <v>-7.8182287581699352E-4</v>
      </c>
      <c r="G35" s="100">
        <f>(COVAR(G8:G25,$G$8:$G$25)*18)/(18-1)</f>
        <v>2.0641022222222223E-3</v>
      </c>
      <c r="H35" s="100">
        <f>G36</f>
        <v>-2.3084535947712418E-4</v>
      </c>
      <c r="I35" s="100">
        <f>G37</f>
        <v>-4.8815176470588237E-4</v>
      </c>
      <c r="J35" s="100">
        <f>G38</f>
        <v>-1.9947777777777777E-4</v>
      </c>
      <c r="K35" s="100">
        <f>G39</f>
        <v>-9.4908169934640503E-5</v>
      </c>
      <c r="L35" s="100">
        <f>G40</f>
        <v>-5.3520869281045746E-4</v>
      </c>
      <c r="M35" s="100">
        <f>G41</f>
        <v>2.2255277124183007E-3</v>
      </c>
      <c r="N35" s="100">
        <f>G42</f>
        <v>2.4834405228758166E-4</v>
      </c>
      <c r="O35" s="100">
        <f>G43</f>
        <v>2.5070078431372559E-4</v>
      </c>
      <c r="P35" s="100">
        <f>G44</f>
        <v>-6.8085712418300653E-4</v>
      </c>
      <c r="Q35" s="100">
        <f>G45</f>
        <v>1.6916271241830066E-3</v>
      </c>
      <c r="R35" s="100">
        <f>G46</f>
        <v>4.789064705882354E-4</v>
      </c>
      <c r="V35" s="177" t="s">
        <v>512</v>
      </c>
      <c r="W35" s="176">
        <f>(COVAR(W8:W25,$AA$8:$AA$25)*18)/(18-1)</f>
        <v>-7.9984913820917375E-4</v>
      </c>
      <c r="X35" s="176">
        <f>(COVAR(X8:X25,$AA$8:$AA$25)*18)/(18-1)</f>
        <v>-5.8001249993901161E-4</v>
      </c>
      <c r="Y35" s="176">
        <f>(COVAR(Y8:Y25,$AA$8:$AA$25)*18)/(18-1)</f>
        <v>-2.7223236497444289E-4</v>
      </c>
      <c r="Z35" s="176">
        <f>(COVAR(Z8:Z25,$AA$8:$AA$25)*18)/(18-1)</f>
        <v>1.3994345500760416E-5</v>
      </c>
      <c r="AA35" s="176">
        <f>(COVAR(AA8:AA25,$AA$8:$AA$25)*18)/(18-1)</f>
        <v>2.3373437382829287E-3</v>
      </c>
      <c r="AB35" s="176">
        <f>AA36</f>
        <v>-7.9172652319579938E-4</v>
      </c>
      <c r="AC35" s="176">
        <f>AA37</f>
        <v>1.265695140623794E-4</v>
      </c>
      <c r="AD35" s="176">
        <f>AA38</f>
        <v>2.5225974966256197E-4</v>
      </c>
      <c r="AE35" s="176">
        <f>AA39</f>
        <v>-1.7686269406785603E-5</v>
      </c>
      <c r="AF35" s="176">
        <f>AA40</f>
        <v>1.267130290728049E-3</v>
      </c>
      <c r="AG35" s="176">
        <f>AA41</f>
        <v>-1.7821016163237189E-5</v>
      </c>
      <c r="AH35" s="176">
        <f>AA42</f>
        <v>9.025421864051411E-4</v>
      </c>
      <c r="AI35" s="176">
        <f>AA43</f>
        <v>-2.3673162637787228E-3</v>
      </c>
      <c r="AJ35" s="176">
        <f>AA44</f>
        <v>-7.9437138899407761E-4</v>
      </c>
      <c r="AK35" s="176">
        <f>AA45</f>
        <v>-1.6347610530837835E-5</v>
      </c>
      <c r="AL35" s="176">
        <f>AA46</f>
        <v>3.4769783279285215E-6</v>
      </c>
      <c r="AM35" s="176">
        <f>AA47</f>
        <v>-4.1799847194860231E-4</v>
      </c>
      <c r="AN35" s="176">
        <f>AA48</f>
        <v>-2.1354252956107779E-4</v>
      </c>
      <c r="AO35" s="176">
        <f>AA49</f>
        <v>1.4453378762545746E-3</v>
      </c>
      <c r="AP35" s="176">
        <f>AA50</f>
        <v>-5.9750624455432861E-5</v>
      </c>
    </row>
    <row r="36" spans="2:42">
      <c r="B36" s="177" t="s">
        <v>466</v>
      </c>
      <c r="C36" s="100">
        <f t="shared" ref="C36:H36" si="0">(COVAR(C8:C25,$H$8:$H$25)*18)/(18-1)</f>
        <v>2.2712352941176466E-5</v>
      </c>
      <c r="D36" s="100">
        <f t="shared" si="0"/>
        <v>1.7143232026143782E-4</v>
      </c>
      <c r="E36" s="100">
        <f t="shared" si="0"/>
        <v>8.4161241830065355E-5</v>
      </c>
      <c r="F36" s="100">
        <f t="shared" si="0"/>
        <v>2.7777238562091494E-4</v>
      </c>
      <c r="G36" s="100">
        <f t="shared" si="0"/>
        <v>-2.3084535947712418E-4</v>
      </c>
      <c r="H36" s="100">
        <f t="shared" si="0"/>
        <v>2.1489820261437909E-4</v>
      </c>
      <c r="I36" s="100">
        <f>H37</f>
        <v>-9.9739999999999963E-5</v>
      </c>
      <c r="J36" s="100">
        <f>H38</f>
        <v>6.3505228758169941E-5</v>
      </c>
      <c r="K36" s="100">
        <f>H39</f>
        <v>-4.0474084967320254E-5</v>
      </c>
      <c r="L36" s="100">
        <f>H40</f>
        <v>1.9044771241830073E-5</v>
      </c>
      <c r="M36" s="100">
        <f>H41</f>
        <v>-3.9802173202614389E-4</v>
      </c>
      <c r="N36" s="100">
        <f>H42</f>
        <v>3.917408496732027E-5</v>
      </c>
      <c r="O36" s="100">
        <f>H43</f>
        <v>5.3721862745098028E-5</v>
      </c>
      <c r="P36" s="100">
        <f>H44</f>
        <v>-1.2940591503267975E-4</v>
      </c>
      <c r="Q36" s="100">
        <f>H45</f>
        <v>-1.0453467320261443E-4</v>
      </c>
      <c r="R36" s="100">
        <f>H46</f>
        <v>-8.174058823529412E-5</v>
      </c>
      <c r="V36" s="177" t="s">
        <v>513</v>
      </c>
      <c r="W36" s="176">
        <f t="shared" ref="W36:AB36" si="1">(COVAR(W8:W25,$AB$8:$AB$25)*18)/(18-1)</f>
        <v>-2.3149474767780059E-4</v>
      </c>
      <c r="X36" s="176">
        <f t="shared" si="1"/>
        <v>-9.7967468409765682E-4</v>
      </c>
      <c r="Y36" s="176">
        <f t="shared" si="1"/>
        <v>-4.6399970258271297E-4</v>
      </c>
      <c r="Z36" s="176">
        <f t="shared" si="1"/>
        <v>-1.434439900147701E-4</v>
      </c>
      <c r="AA36" s="176">
        <f t="shared" si="1"/>
        <v>-7.9172652319579938E-4</v>
      </c>
      <c r="AB36" s="176">
        <f t="shared" si="1"/>
        <v>1.5351116512501161E-3</v>
      </c>
      <c r="AC36" s="176">
        <f>AB37</f>
        <v>1.082782551666064E-5</v>
      </c>
      <c r="AD36" s="176">
        <f>AB38</f>
        <v>-5.7851013967746331E-5</v>
      </c>
      <c r="AE36" s="176">
        <f>AB39</f>
        <v>3.9942033002813378E-5</v>
      </c>
      <c r="AF36" s="176">
        <f>AB40</f>
        <v>-1.5735029593124749E-5</v>
      </c>
      <c r="AG36" s="176">
        <f>AB41</f>
        <v>-1.8254803695393887E-4</v>
      </c>
      <c r="AH36" s="176">
        <f>AB42</f>
        <v>-2.9890421479046548E-4</v>
      </c>
      <c r="AI36" s="176">
        <f>AB43</f>
        <v>1.0288564740721306E-3</v>
      </c>
      <c r="AJ36" s="176">
        <f>AB44</f>
        <v>1.1314863892895443E-3</v>
      </c>
      <c r="AK36" s="176">
        <f>AB45</f>
        <v>-6.2916279511692998E-5</v>
      </c>
      <c r="AL36" s="176">
        <f>AB46</f>
        <v>1.730089433432082E-4</v>
      </c>
      <c r="AM36" s="176">
        <f>AB47</f>
        <v>8.5769853115117258E-4</v>
      </c>
      <c r="AN36" s="176">
        <f>AB48</f>
        <v>-1.2369601842251996E-4</v>
      </c>
      <c r="AO36" s="176">
        <f>AB49</f>
        <v>-2.0463957686404823E-4</v>
      </c>
      <c r="AP36" s="176">
        <f>AB50</f>
        <v>-1.2203020272807728E-3</v>
      </c>
    </row>
    <row r="37" spans="2:42">
      <c r="B37" s="177" t="s">
        <v>463</v>
      </c>
      <c r="C37" s="100">
        <f>(COVAR(C8:C25,$I$8:$I$25)*18)/(18-1)</f>
        <v>1.1941176470588233E-4</v>
      </c>
      <c r="D37" s="100">
        <f t="shared" ref="D37:I37" si="2">(COVAR(D8:D25,$I$8:$I$25)*18)/(18-1)</f>
        <v>3.2077588235294118E-4</v>
      </c>
      <c r="E37" s="100">
        <f t="shared" si="2"/>
        <v>2.766788235294118E-4</v>
      </c>
      <c r="F37" s="100">
        <f t="shared" si="2"/>
        <v>-3.0367941176470589E-4</v>
      </c>
      <c r="G37" s="100">
        <f t="shared" si="2"/>
        <v>-4.8815176470588237E-4</v>
      </c>
      <c r="H37" s="100">
        <f t="shared" si="2"/>
        <v>-9.9739999999999963E-5</v>
      </c>
      <c r="I37" s="100">
        <f t="shared" si="2"/>
        <v>2.621463529411765E-3</v>
      </c>
      <c r="J37" s="100">
        <f>I38</f>
        <v>-5.2318235294117655E-5</v>
      </c>
      <c r="K37" s="100">
        <f>I39</f>
        <v>-2.0907588235294112E-4</v>
      </c>
      <c r="L37" s="100">
        <f>I40</f>
        <v>-1.3420470588235313E-4</v>
      </c>
      <c r="M37" s="100">
        <f>I41</f>
        <v>1.5213588235294119E-4</v>
      </c>
      <c r="N37" s="100">
        <f>I42</f>
        <v>3.3477411764705879E-4</v>
      </c>
      <c r="O37" s="100">
        <f>I43</f>
        <v>-1.294035294117648E-4</v>
      </c>
      <c r="P37" s="100">
        <f>I44</f>
        <v>-1.3810376470588231E-3</v>
      </c>
      <c r="Q37" s="100">
        <f>I45</f>
        <v>-1.0770005882352941E-3</v>
      </c>
      <c r="R37" s="100">
        <f>I46</f>
        <v>-1.8762941176470594E-4</v>
      </c>
      <c r="V37" s="177" t="s">
        <v>514</v>
      </c>
      <c r="W37" s="176">
        <f>(COVAR(W8:W25,$AC$8:$AC$25)*18)/(18-1)</f>
        <v>-6.4664865064531041E-4</v>
      </c>
      <c r="X37" s="176">
        <f t="shared" ref="X37:AC37" si="3">(COVAR(X8:X25,$AC$8:$AC$25)*18)/(18-1)</f>
        <v>3.0342648755944933E-4</v>
      </c>
      <c r="Y37" s="176">
        <f t="shared" si="3"/>
        <v>-9.7424576567770355E-5</v>
      </c>
      <c r="Z37" s="176">
        <f t="shared" si="3"/>
        <v>-3.5305930733331899E-5</v>
      </c>
      <c r="AA37" s="176">
        <f t="shared" si="3"/>
        <v>1.265695140623794E-4</v>
      </c>
      <c r="AB37" s="176">
        <f t="shared" si="3"/>
        <v>1.082782551666064E-5</v>
      </c>
      <c r="AC37" s="176">
        <f t="shared" si="3"/>
        <v>1.4113638473933945E-3</v>
      </c>
      <c r="AD37" s="176">
        <f>AC38</f>
        <v>-6.7602901954255115E-4</v>
      </c>
      <c r="AE37" s="176">
        <f>AC39</f>
        <v>-1.0820721125784473E-4</v>
      </c>
      <c r="AF37" s="176">
        <f>AC40</f>
        <v>5.7670039008198069E-4</v>
      </c>
      <c r="AG37" s="176">
        <f>AC41</f>
        <v>1.6677097066631981E-4</v>
      </c>
      <c r="AH37" s="176">
        <f>AC42</f>
        <v>-2.8606459332947647E-4</v>
      </c>
      <c r="AI37" s="176">
        <f>AC43</f>
        <v>-5.4968797663242314E-4</v>
      </c>
      <c r="AJ37" s="176">
        <f>AC44</f>
        <v>3.4392102127253746E-4</v>
      </c>
      <c r="AK37" s="176">
        <f>AC45</f>
        <v>-1.2125551569181056E-3</v>
      </c>
      <c r="AL37" s="176">
        <f>AC46</f>
        <v>-7.3020549492361993E-4</v>
      </c>
      <c r="AM37" s="176">
        <f>AC47</f>
        <v>1.7441179436915471E-4</v>
      </c>
      <c r="AN37" s="176">
        <f>AC48</f>
        <v>6.1740637220700199E-5</v>
      </c>
      <c r="AO37" s="176">
        <f>AC49</f>
        <v>7.3540744033213847E-4</v>
      </c>
      <c r="AP37" s="176">
        <f>AC50</f>
        <v>4.3098866606645984E-4</v>
      </c>
    </row>
    <row r="38" spans="2:42">
      <c r="B38" s="177" t="s">
        <v>464</v>
      </c>
      <c r="C38" s="100">
        <f>(COVAR(C8:C25,$J$8:$J$25)*18)/(18-1)</f>
        <v>1.6338235294117661E-5</v>
      </c>
      <c r="D38" s="100">
        <f t="shared" ref="D38:J38" si="4">(COVAR(D8:D25,$J$8:$J$25)*18)/(18-1)</f>
        <v>2.9716993464052281E-4</v>
      </c>
      <c r="E38" s="100">
        <f t="shared" si="4"/>
        <v>3.4070718954248353E-5</v>
      </c>
      <c r="F38" s="100">
        <f t="shared" si="4"/>
        <v>2.1207359477124182E-4</v>
      </c>
      <c r="G38" s="100">
        <f t="shared" si="4"/>
        <v>-1.9947777777777777E-4</v>
      </c>
      <c r="H38" s="100">
        <f t="shared" si="4"/>
        <v>6.3505228758169941E-5</v>
      </c>
      <c r="I38" s="100">
        <f t="shared" si="4"/>
        <v>-5.2318235294117655E-5</v>
      </c>
      <c r="J38" s="100">
        <f t="shared" si="4"/>
        <v>2.113857516339869E-4</v>
      </c>
      <c r="K38" s="100">
        <f>J39</f>
        <v>4.7683006535947697E-5</v>
      </c>
      <c r="L38" s="100">
        <f>J40</f>
        <v>3.7903777777777771E-4</v>
      </c>
      <c r="M38" s="100">
        <f>J41</f>
        <v>-6.1561287581699334E-4</v>
      </c>
      <c r="N38" s="100">
        <f>J42</f>
        <v>9.8740522875816917E-6</v>
      </c>
      <c r="O38" s="100">
        <f>J43</f>
        <v>3.851019607843136E-5</v>
      </c>
      <c r="P38" s="100">
        <f>J44</f>
        <v>-4.6336712418300666E-4</v>
      </c>
      <c r="Q38" s="100">
        <f>J45</f>
        <v>2.7381359477124184E-4</v>
      </c>
      <c r="R38" s="100">
        <f>J46</f>
        <v>-1.5902882352941179E-4</v>
      </c>
      <c r="V38" s="177" t="s">
        <v>515</v>
      </c>
      <c r="W38" s="176">
        <f>(COVAR(W8:W25,$AD$8:$AD$25)*18)/(18-1)</f>
        <v>3.686755014046879E-4</v>
      </c>
      <c r="X38" s="176">
        <f t="shared" ref="X38:AD38" si="5">(COVAR(X8:X25,$AD$8:$AD$25)*18)/(18-1)</f>
        <v>-8.519558283978585E-4</v>
      </c>
      <c r="Y38" s="176">
        <f t="shared" si="5"/>
        <v>4.5238971893872201E-6</v>
      </c>
      <c r="Z38" s="176">
        <f t="shared" si="5"/>
        <v>-3.7744333035105601E-4</v>
      </c>
      <c r="AA38" s="176">
        <f t="shared" si="5"/>
        <v>2.5225974966256197E-4</v>
      </c>
      <c r="AB38" s="176">
        <f t="shared" si="5"/>
        <v>-5.7851013967746331E-5</v>
      </c>
      <c r="AC38" s="176">
        <f t="shared" si="5"/>
        <v>-6.7602901954255115E-4</v>
      </c>
      <c r="AD38" s="176">
        <f t="shared" si="5"/>
        <v>1.3627752767107907E-3</v>
      </c>
      <c r="AE38" s="176">
        <f>AD39</f>
        <v>1.3338984052343078E-4</v>
      </c>
      <c r="AF38" s="176">
        <f>AD40</f>
        <v>-4.5409735515403139E-4</v>
      </c>
      <c r="AG38" s="176">
        <f>AD41</f>
        <v>-1.4678883283708127E-4</v>
      </c>
      <c r="AH38" s="176">
        <f>AD42</f>
        <v>8.3509708338048224E-4</v>
      </c>
      <c r="AI38" s="176">
        <f>AD43</f>
        <v>1.7913589427854634E-4</v>
      </c>
      <c r="AJ38" s="176">
        <f>AD44</f>
        <v>-5.2902728644469484E-4</v>
      </c>
      <c r="AK38" s="176">
        <f>AD45</f>
        <v>6.1085071424888575E-4</v>
      </c>
      <c r="AL38" s="176">
        <f>AD46</f>
        <v>1.3959743254113735E-3</v>
      </c>
      <c r="AM38" s="176">
        <f>AD47</f>
        <v>-2.6389913363404849E-4</v>
      </c>
      <c r="AN38" s="176">
        <f>AD48</f>
        <v>-3.8989784582778574E-4</v>
      </c>
      <c r="AO38" s="176">
        <f>AD49</f>
        <v>-4.6211861981535287E-4</v>
      </c>
      <c r="AP38" s="176">
        <f>AD50</f>
        <v>-9.3357401820169802E-4</v>
      </c>
    </row>
    <row r="39" spans="2:42">
      <c r="B39" s="177" t="s">
        <v>461</v>
      </c>
      <c r="C39" s="100">
        <f>(COVAR(C8:C25,$K$8:$K$25)*18)/(18-1)</f>
        <v>-6.2211764705882334E-5</v>
      </c>
      <c r="D39" s="100">
        <f t="shared" ref="D39:K39" si="6">(COVAR(D8:D25,$K$8:$K$25)*18)/(18-1)</f>
        <v>1.9182973856209145E-5</v>
      </c>
      <c r="E39" s="100">
        <f t="shared" si="6"/>
        <v>-2.114024183006536E-4</v>
      </c>
      <c r="F39" s="100">
        <f t="shared" si="6"/>
        <v>4.0383467320261436E-4</v>
      </c>
      <c r="G39" s="100">
        <f t="shared" si="6"/>
        <v>-9.4908169934640503E-5</v>
      </c>
      <c r="H39" s="100">
        <f t="shared" si="6"/>
        <v>-4.0474084967320254E-5</v>
      </c>
      <c r="I39" s="100">
        <f t="shared" si="6"/>
        <v>-2.0907588235294112E-4</v>
      </c>
      <c r="J39" s="100">
        <f t="shared" si="6"/>
        <v>4.7683006535947697E-5</v>
      </c>
      <c r="K39" s="100">
        <f t="shared" si="6"/>
        <v>3.5505114379084967E-4</v>
      </c>
      <c r="L39" s="100">
        <f>K40</f>
        <v>3.3586052287581708E-4</v>
      </c>
      <c r="M39" s="100">
        <f>K41</f>
        <v>-3.039570915032679E-4</v>
      </c>
      <c r="N39" s="100">
        <f>K42</f>
        <v>-1.626752614379085E-4</v>
      </c>
      <c r="O39" s="100">
        <f>K43</f>
        <v>-2.6419303921568628E-4</v>
      </c>
      <c r="P39" s="100">
        <f>K44</f>
        <v>-5.095879084967324E-5</v>
      </c>
      <c r="Q39" s="100">
        <f>K45</f>
        <v>5.0782173202614379E-4</v>
      </c>
      <c r="R39" s="100">
        <f>K46</f>
        <v>2.192823529411767E-5</v>
      </c>
      <c r="V39" s="177" t="s">
        <v>516</v>
      </c>
      <c r="W39" s="176">
        <f>(COVAR(W8:W25,$AE$8:$AE$25)*18)/(18-1)</f>
        <v>1.9304493014278982E-5</v>
      </c>
      <c r="X39" s="176">
        <f t="shared" ref="X39:AE39" si="7">(COVAR(X8:X25,$AE$8:$AE$25)*18)/(18-1)</f>
        <v>-2.2169035318471298E-4</v>
      </c>
      <c r="Y39" s="176">
        <f t="shared" si="7"/>
        <v>-4.7823605324611941E-5</v>
      </c>
      <c r="Z39" s="176">
        <f t="shared" si="7"/>
        <v>1.1893879399330909E-4</v>
      </c>
      <c r="AA39" s="176">
        <f t="shared" si="7"/>
        <v>-1.7686269406785603E-5</v>
      </c>
      <c r="AB39" s="176">
        <f t="shared" si="7"/>
        <v>3.9942033002813378E-5</v>
      </c>
      <c r="AC39" s="176">
        <f t="shared" si="7"/>
        <v>-1.0820721125784473E-4</v>
      </c>
      <c r="AD39" s="176">
        <f t="shared" si="7"/>
        <v>1.3338984052343078E-4</v>
      </c>
      <c r="AE39" s="176">
        <f t="shared" si="7"/>
        <v>1.2577619630994128E-4</v>
      </c>
      <c r="AF39" s="176">
        <f>AE40</f>
        <v>1.3636012873583729E-5</v>
      </c>
      <c r="AG39" s="176">
        <f>AE41</f>
        <v>-9.9329330752020957E-5</v>
      </c>
      <c r="AH39" s="176">
        <f>AE42</f>
        <v>1.257486107027185E-4</v>
      </c>
      <c r="AI39" s="176">
        <f>AE43</f>
        <v>1.8098271061312758E-4</v>
      </c>
      <c r="AJ39" s="176">
        <f>AE44</f>
        <v>-1.198377926058393E-4</v>
      </c>
      <c r="AK39" s="176">
        <f>AE45</f>
        <v>-4.1662313224440222E-5</v>
      </c>
      <c r="AL39" s="176">
        <f>AE46</f>
        <v>1.2655894233943213E-4</v>
      </c>
      <c r="AM39" s="176">
        <f>AE47</f>
        <v>-3.7179322258596528E-5</v>
      </c>
      <c r="AN39" s="176">
        <f>AE48</f>
        <v>1.0590832702847739E-4</v>
      </c>
      <c r="AO39" s="176">
        <f>AE49</f>
        <v>2.5824648514014851E-5</v>
      </c>
      <c r="AP39" s="176">
        <f>AE50</f>
        <v>-3.2259441190590104E-4</v>
      </c>
    </row>
    <row r="40" spans="2:42">
      <c r="B40" s="177" t="s">
        <v>462</v>
      </c>
      <c r="C40" s="100">
        <f>(COVAR(C8:C25,$L$8:$L$25)*18)/(18-1)</f>
        <v>7.4676470588235342E-6</v>
      </c>
      <c r="D40" s="100">
        <f t="shared" ref="D40:L40" si="8">(COVAR(D8:D25,$L$8:$L$25)*18)/(18-1)</f>
        <v>-1.1849758169934641E-4</v>
      </c>
      <c r="E40" s="100">
        <f t="shared" si="8"/>
        <v>-3.6212483660130756E-5</v>
      </c>
      <c r="F40" s="100">
        <f t="shared" si="8"/>
        <v>1.2160464052287584E-4</v>
      </c>
      <c r="G40" s="100">
        <f t="shared" si="8"/>
        <v>-5.3520869281045746E-4</v>
      </c>
      <c r="H40" s="100">
        <f t="shared" si="8"/>
        <v>1.9044771241830073E-5</v>
      </c>
      <c r="I40" s="100">
        <f t="shared" si="8"/>
        <v>-1.3420470588235313E-4</v>
      </c>
      <c r="J40" s="100">
        <f t="shared" si="8"/>
        <v>3.7903777777777771E-4</v>
      </c>
      <c r="K40" s="100">
        <f t="shared" si="8"/>
        <v>3.3586052287581708E-4</v>
      </c>
      <c r="L40" s="100">
        <f t="shared" si="8"/>
        <v>2.0565245751633992E-3</v>
      </c>
      <c r="M40" s="100">
        <f>L41</f>
        <v>-1.9215718300653593E-3</v>
      </c>
      <c r="N40" s="100">
        <f>L42</f>
        <v>-1.9440346405228757E-4</v>
      </c>
      <c r="O40" s="100">
        <f>L43</f>
        <v>-1.481166666666667E-4</v>
      </c>
      <c r="P40" s="100">
        <f>L44</f>
        <v>-1.5326381699346404E-3</v>
      </c>
      <c r="Q40" s="100">
        <f>L45</f>
        <v>1.2224816993464053E-3</v>
      </c>
      <c r="R40" s="100">
        <f>L46</f>
        <v>-6.2265058823529412E-4</v>
      </c>
      <c r="V40" s="177" t="s">
        <v>477</v>
      </c>
      <c r="W40" s="176">
        <f>(COVAR(W8:W25,$AF$8:$AF$25)*18)/(18-1)</f>
        <v>-9.8751536821841063E-4</v>
      </c>
      <c r="X40" s="176">
        <f t="shared" ref="X40:AF40" si="9">(COVAR(X8:X25,$AF$8:$AF$25)*18)/(18-1)</f>
        <v>-1.0144512670979739E-3</v>
      </c>
      <c r="Y40" s="176">
        <f t="shared" si="9"/>
        <v>-6.5329944332759705E-4</v>
      </c>
      <c r="Z40" s="176">
        <f t="shared" si="9"/>
        <v>2.1299468920476933E-4</v>
      </c>
      <c r="AA40" s="176">
        <f t="shared" si="9"/>
        <v>1.267130290728049E-3</v>
      </c>
      <c r="AB40" s="176">
        <f t="shared" si="9"/>
        <v>-1.5735029593124749E-5</v>
      </c>
      <c r="AC40" s="176">
        <f t="shared" si="9"/>
        <v>5.7670039008198069E-4</v>
      </c>
      <c r="AD40" s="176">
        <f t="shared" si="9"/>
        <v>-4.5409735515403139E-4</v>
      </c>
      <c r="AE40" s="176">
        <f t="shared" si="9"/>
        <v>1.3636012873583729E-5</v>
      </c>
      <c r="AF40" s="176">
        <f t="shared" si="9"/>
        <v>1.9409077783780269E-3</v>
      </c>
      <c r="AG40" s="176">
        <f>AF41</f>
        <v>1.9631229800576763E-5</v>
      </c>
      <c r="AH40" s="176">
        <f>AF42</f>
        <v>5.0697426753880945E-4</v>
      </c>
      <c r="AI40" s="176">
        <f>AF43</f>
        <v>-1.4693936911866633E-3</v>
      </c>
      <c r="AJ40" s="176">
        <f>AF44</f>
        <v>-2.8563791903935256E-5</v>
      </c>
      <c r="AK40" s="176">
        <f>AF45</f>
        <v>-7.4955911884600445E-4</v>
      </c>
      <c r="AL40" s="176">
        <f>AF46</f>
        <v>-5.7293085440958662E-4</v>
      </c>
      <c r="AM40" s="176">
        <f>AF47</f>
        <v>4.3775002109062283E-4</v>
      </c>
      <c r="AN40" s="176">
        <f>AF48</f>
        <v>1.0699134693232178E-4</v>
      </c>
      <c r="AO40" s="176">
        <f>AF49</f>
        <v>1.5449196660370982E-3</v>
      </c>
      <c r="AP40" s="176">
        <f>AF50</f>
        <v>-6.8208978940300345E-4</v>
      </c>
    </row>
    <row r="41" spans="2:42">
      <c r="B41" s="177" t="s">
        <v>459</v>
      </c>
      <c r="C41" s="100">
        <f>(COVAR(C8:C25,$M$8:$M$25)*18)/(18-1)</f>
        <v>1.2315411764705886E-4</v>
      </c>
      <c r="D41" s="100">
        <f t="shared" ref="D41:M41" si="10">(COVAR(D8:D25,$M$8:$M$25)*18)/(18-1)</f>
        <v>-1.3710111437908493E-3</v>
      </c>
      <c r="E41" s="100">
        <f t="shared" si="10"/>
        <v>-3.0523183006535948E-4</v>
      </c>
      <c r="F41" s="100">
        <f t="shared" si="10"/>
        <v>-1.6678659150326795E-3</v>
      </c>
      <c r="G41" s="100">
        <f t="shared" si="10"/>
        <v>2.2255277124183007E-3</v>
      </c>
      <c r="H41" s="100">
        <f t="shared" si="10"/>
        <v>-3.9802173202614389E-4</v>
      </c>
      <c r="I41" s="100">
        <f t="shared" si="10"/>
        <v>1.5213588235294119E-4</v>
      </c>
      <c r="J41" s="100">
        <f t="shared" si="10"/>
        <v>-6.1561287581699334E-4</v>
      </c>
      <c r="K41" s="100">
        <f t="shared" si="10"/>
        <v>-3.039570915032679E-4</v>
      </c>
      <c r="L41" s="100">
        <f t="shared" si="10"/>
        <v>-1.9215718300653593E-3</v>
      </c>
      <c r="M41" s="100">
        <f t="shared" si="10"/>
        <v>5.6755393790849686E-3</v>
      </c>
      <c r="N41" s="100">
        <f>M42</f>
        <v>2.7334120915032675E-4</v>
      </c>
      <c r="O41" s="100">
        <f>M43</f>
        <v>4.1792872549019605E-4</v>
      </c>
      <c r="P41" s="100">
        <f>M44</f>
        <v>-1.6301173202614355E-4</v>
      </c>
      <c r="Q41" s="100">
        <f>M45</f>
        <v>3.5841526143790892E-4</v>
      </c>
      <c r="R41" s="100">
        <f>M46</f>
        <v>7.5789294117647055E-4</v>
      </c>
      <c r="V41" s="177" t="s">
        <v>478</v>
      </c>
      <c r="W41" s="176">
        <f>(COVAR(W8:W25,$AG$8:$AG$25)*18)/(18-1)</f>
        <v>-8.2461223733966353E-5</v>
      </c>
      <c r="X41" s="176">
        <f t="shared" ref="X41:AG41" si="11">(COVAR(X8:X25,$AG$8:$AG$25)*18)/(18-1)</f>
        <v>3.000374462599801E-4</v>
      </c>
      <c r="Y41" s="176">
        <f t="shared" si="11"/>
        <v>6.784883131894732E-5</v>
      </c>
      <c r="Z41" s="176">
        <f t="shared" si="11"/>
        <v>-8.6441518752867195E-5</v>
      </c>
      <c r="AA41" s="176">
        <f t="shared" si="11"/>
        <v>-1.7821016163237189E-5</v>
      </c>
      <c r="AB41" s="176">
        <f t="shared" si="11"/>
        <v>-1.8254803695393887E-4</v>
      </c>
      <c r="AC41" s="176">
        <f t="shared" si="11"/>
        <v>1.6677097066631981E-4</v>
      </c>
      <c r="AD41" s="176">
        <f t="shared" si="11"/>
        <v>-1.4678883283708127E-4</v>
      </c>
      <c r="AE41" s="176">
        <f t="shared" si="11"/>
        <v>-9.9329330752020957E-5</v>
      </c>
      <c r="AF41" s="176">
        <f t="shared" si="11"/>
        <v>1.9631229800576763E-5</v>
      </c>
      <c r="AG41" s="176">
        <f t="shared" si="11"/>
        <v>1.9945378080451359E-4</v>
      </c>
      <c r="AH41" s="176">
        <f>AG42</f>
        <v>-8.9081607895589467E-5</v>
      </c>
      <c r="AI41" s="176">
        <f>AG43</f>
        <v>-1.6013093557499166E-4</v>
      </c>
      <c r="AJ41" s="176">
        <f>AG44</f>
        <v>7.9322114543310096E-5</v>
      </c>
      <c r="AK41" s="176">
        <f>AG45</f>
        <v>4.8113497273238691E-5</v>
      </c>
      <c r="AL41" s="176">
        <f>AG46</f>
        <v>-1.7885857252688384E-4</v>
      </c>
      <c r="AM41" s="176">
        <f>AG47</f>
        <v>-1.2135302466930256E-5</v>
      </c>
      <c r="AN41" s="176">
        <f>AG48</f>
        <v>-6.3496156194191197E-5</v>
      </c>
      <c r="AO41" s="176">
        <f>AG49</f>
        <v>-1.1030926994019509E-4</v>
      </c>
      <c r="AP41" s="176">
        <f>AG50</f>
        <v>3.4822393382621052E-4</v>
      </c>
    </row>
    <row r="42" spans="2:42">
      <c r="B42" s="177" t="s">
        <v>460</v>
      </c>
      <c r="C42" s="100">
        <f>(COVAR(C8:C25,$N$8:$N$25)*18)/(18-1)</f>
        <v>9.4588823529411748E-5</v>
      </c>
      <c r="D42" s="100">
        <f t="shared" ref="D42:N42" si="12">(COVAR(D8:D25,$N$8:$N$25)*18)/(18-1)</f>
        <v>4.9738202614379061E-5</v>
      </c>
      <c r="E42" s="100">
        <f t="shared" si="12"/>
        <v>7.0121830065359467E-5</v>
      </c>
      <c r="F42" s="100">
        <f t="shared" si="12"/>
        <v>-1.3108408496732027E-4</v>
      </c>
      <c r="G42" s="100">
        <f t="shared" si="12"/>
        <v>2.4834405228758166E-4</v>
      </c>
      <c r="H42" s="100">
        <f t="shared" si="12"/>
        <v>3.917408496732027E-5</v>
      </c>
      <c r="I42" s="100">
        <f t="shared" si="12"/>
        <v>3.3477411764705879E-4</v>
      </c>
      <c r="J42" s="100">
        <f t="shared" si="12"/>
        <v>9.8740522875816917E-6</v>
      </c>
      <c r="K42" s="100">
        <f t="shared" si="12"/>
        <v>-1.626752614379085E-4</v>
      </c>
      <c r="L42" s="100">
        <f t="shared" si="12"/>
        <v>-1.9440346405228757E-4</v>
      </c>
      <c r="M42" s="100">
        <f t="shared" si="12"/>
        <v>2.7334120915032675E-4</v>
      </c>
      <c r="N42" s="100">
        <f t="shared" si="12"/>
        <v>3.3065584967320268E-4</v>
      </c>
      <c r="O42" s="100">
        <f>N43</f>
        <v>1.818406862745098E-4</v>
      </c>
      <c r="P42" s="100">
        <f>N44</f>
        <v>-6.4171297385620923E-4</v>
      </c>
      <c r="Q42" s="100">
        <f>N45</f>
        <v>3.2400032679738549E-5</v>
      </c>
      <c r="R42" s="100">
        <f>N46</f>
        <v>-4.2623529411764797E-6</v>
      </c>
      <c r="V42" s="177" t="s">
        <v>479</v>
      </c>
      <c r="W42" s="176">
        <f>(COVAR(W8:W25,$AH$8:$AH$25)*18)/(18-1)</f>
        <v>-2.9343651865685721E-4</v>
      </c>
      <c r="X42" s="176">
        <f t="shared" ref="X42:AH42" si="13">(COVAR(X8:X25,$AH$8:$AH$25)*18)/(18-1)</f>
        <v>-1.6951128699523362E-3</v>
      </c>
      <c r="Y42" s="176">
        <f t="shared" si="13"/>
        <v>-1.0657372403099606E-4</v>
      </c>
      <c r="Z42" s="176">
        <f t="shared" si="13"/>
        <v>2.028935912783998E-4</v>
      </c>
      <c r="AA42" s="176">
        <f t="shared" si="13"/>
        <v>9.025421864051411E-4</v>
      </c>
      <c r="AB42" s="176">
        <f t="shared" si="13"/>
        <v>-2.9890421479046548E-4</v>
      </c>
      <c r="AC42" s="176">
        <f t="shared" si="13"/>
        <v>-2.8606459332947647E-4</v>
      </c>
      <c r="AD42" s="176">
        <f t="shared" si="13"/>
        <v>8.3509708338048224E-4</v>
      </c>
      <c r="AE42" s="176">
        <f t="shared" si="13"/>
        <v>1.257486107027185E-4</v>
      </c>
      <c r="AF42" s="176">
        <f t="shared" si="13"/>
        <v>5.0697426753880945E-4</v>
      </c>
      <c r="AG42" s="176">
        <f t="shared" si="13"/>
        <v>-8.9081607895589467E-5</v>
      </c>
      <c r="AH42" s="176">
        <f t="shared" si="13"/>
        <v>1.7752204271684654E-3</v>
      </c>
      <c r="AI42" s="176">
        <f>AH43</f>
        <v>-7.8894186355340352E-4</v>
      </c>
      <c r="AJ42" s="176">
        <f>AH44</f>
        <v>-6.4821766079093421E-4</v>
      </c>
      <c r="AK42" s="176">
        <f>AH45</f>
        <v>2.5670783580216913E-4</v>
      </c>
      <c r="AL42" s="176">
        <f>AH46</f>
        <v>6.8513463399110083E-4</v>
      </c>
      <c r="AM42" s="176">
        <f>AH47</f>
        <v>-6.4043412343645024E-5</v>
      </c>
      <c r="AN42" s="176">
        <f>AH48</f>
        <v>2.1531182535897007E-4</v>
      </c>
      <c r="AO42" s="176">
        <f>AH49</f>
        <v>3.4314308696576647E-4</v>
      </c>
      <c r="AP42" s="176">
        <f>AH50</f>
        <v>-1.5783970770385047E-3</v>
      </c>
    </row>
    <row r="43" spans="2:42">
      <c r="B43" s="177" t="s">
        <v>457</v>
      </c>
      <c r="C43" s="100">
        <f>(COVAR(C8:C25,$O$8:$O$25)*18)/(18-1)</f>
        <v>2.9773529411764696E-5</v>
      </c>
      <c r="D43" s="100">
        <f t="shared" ref="D43:O43" si="14">(COVAR(D8:D25,$O$8:$O$25)*18)/(18-1)</f>
        <v>-1.451875490196079E-4</v>
      </c>
      <c r="E43" s="100">
        <f t="shared" si="14"/>
        <v>1.1813568627450979E-4</v>
      </c>
      <c r="F43" s="100">
        <f t="shared" si="14"/>
        <v>-5.158695098039217E-4</v>
      </c>
      <c r="G43" s="100">
        <f t="shared" si="14"/>
        <v>2.5070078431372559E-4</v>
      </c>
      <c r="H43" s="100">
        <f t="shared" si="14"/>
        <v>5.3721862745098028E-5</v>
      </c>
      <c r="I43" s="100">
        <f t="shared" si="14"/>
        <v>-1.294035294117648E-4</v>
      </c>
      <c r="J43" s="100">
        <f t="shared" si="14"/>
        <v>3.851019607843136E-5</v>
      </c>
      <c r="K43" s="100">
        <f t="shared" si="14"/>
        <v>-2.6419303921568628E-4</v>
      </c>
      <c r="L43" s="100">
        <f t="shared" si="14"/>
        <v>-1.481166666666667E-4</v>
      </c>
      <c r="M43" s="100">
        <f t="shared" si="14"/>
        <v>4.1792872549019605E-4</v>
      </c>
      <c r="N43" s="100">
        <f t="shared" si="14"/>
        <v>1.818406862745098E-4</v>
      </c>
      <c r="O43" s="100">
        <f t="shared" si="14"/>
        <v>6.0876735294117647E-4</v>
      </c>
      <c r="P43" s="100">
        <f>O44</f>
        <v>-6.8276372549019407E-5</v>
      </c>
      <c r="Q43" s="100">
        <f>O45</f>
        <v>8.7811078431372525E-5</v>
      </c>
      <c r="R43" s="100">
        <f>O46</f>
        <v>-3.1474117647058806E-5</v>
      </c>
      <c r="V43" s="177" t="s">
        <v>480</v>
      </c>
      <c r="W43" s="176">
        <f>(COVAR(W8:W25,$AI$8:$AI$25)*18)/(18-1)</f>
        <v>9.6201606379788017E-4</v>
      </c>
      <c r="X43" s="176">
        <f t="shared" ref="X43:AI43" si="15">(COVAR(X8:X25,$AI$8:$AI$25)*18)/(18-1)</f>
        <v>1.4070309888737051E-4</v>
      </c>
      <c r="Y43" s="176">
        <f t="shared" si="15"/>
        <v>8.2644676282934604E-5</v>
      </c>
      <c r="Z43" s="176">
        <f t="shared" si="15"/>
        <v>7.7584995135814513E-5</v>
      </c>
      <c r="AA43" s="176">
        <f t="shared" si="15"/>
        <v>-2.3673162637787228E-3</v>
      </c>
      <c r="AB43" s="176">
        <f t="shared" si="15"/>
        <v>1.0288564740721306E-3</v>
      </c>
      <c r="AC43" s="176">
        <f t="shared" si="15"/>
        <v>-5.4968797663242314E-4</v>
      </c>
      <c r="AD43" s="176">
        <f t="shared" si="15"/>
        <v>1.7913589427854634E-4</v>
      </c>
      <c r="AE43" s="176">
        <f t="shared" si="15"/>
        <v>1.8098271061312758E-4</v>
      </c>
      <c r="AF43" s="176">
        <f t="shared" si="15"/>
        <v>-1.4693936911866633E-3</v>
      </c>
      <c r="AG43" s="176">
        <f t="shared" si="15"/>
        <v>-1.6013093557499166E-4</v>
      </c>
      <c r="AH43" s="176">
        <f t="shared" si="15"/>
        <v>-7.8894186355340352E-4</v>
      </c>
      <c r="AI43" s="176">
        <f t="shared" si="15"/>
        <v>2.8627639295554508E-3</v>
      </c>
      <c r="AJ43" s="176">
        <f>AI44</f>
        <v>7.2400644600083546E-4</v>
      </c>
      <c r="AK43" s="176">
        <f>AI45</f>
        <v>2.1606154983785155E-4</v>
      </c>
      <c r="AL43" s="176">
        <f>AI46</f>
        <v>4.4826373192630886E-4</v>
      </c>
      <c r="AM43" s="176">
        <f>AI47</f>
        <v>4.2198154882616977E-4</v>
      </c>
      <c r="AN43" s="176">
        <f>AI48</f>
        <v>2.5837590774314322E-4</v>
      </c>
      <c r="AO43" s="176">
        <f>AI49</f>
        <v>-1.6493153005076085E-3</v>
      </c>
      <c r="AP43" s="176">
        <f>AI50</f>
        <v>-5.9859097456697733E-4</v>
      </c>
    </row>
    <row r="44" spans="2:42">
      <c r="B44" s="177" t="s">
        <v>458</v>
      </c>
      <c r="C44" s="181">
        <f>(COVAR(C8:C25,$P$8:$P$25)*18)/(18-1)</f>
        <v>-2.0350294117647057E-4</v>
      </c>
      <c r="D44" s="181">
        <f t="shared" ref="D44:P44" si="16">(COVAR(D8:D25,$P$8:$P$25)*18)/(18-1)</f>
        <v>-9.627238562091518E-5</v>
      </c>
      <c r="E44" s="181">
        <f t="shared" si="16"/>
        <v>-3.629169934640519E-5</v>
      </c>
      <c r="F44" s="181">
        <f t="shared" si="16"/>
        <v>9.709535620915031E-4</v>
      </c>
      <c r="G44" s="181">
        <f t="shared" si="16"/>
        <v>-6.8085712418300653E-4</v>
      </c>
      <c r="H44" s="181">
        <f t="shared" si="16"/>
        <v>-1.2940591503267975E-4</v>
      </c>
      <c r="I44" s="181">
        <f t="shared" si="16"/>
        <v>-1.3810376470588231E-3</v>
      </c>
      <c r="J44" s="181">
        <f t="shared" si="16"/>
        <v>-4.6336712418300666E-4</v>
      </c>
      <c r="K44" s="181">
        <f t="shared" si="16"/>
        <v>-5.095879084967324E-5</v>
      </c>
      <c r="L44" s="181">
        <f t="shared" si="16"/>
        <v>-1.5326381699346404E-3</v>
      </c>
      <c r="M44" s="181">
        <f t="shared" si="16"/>
        <v>-1.6301173202614355E-4</v>
      </c>
      <c r="N44" s="181">
        <f t="shared" si="16"/>
        <v>-6.4171297385620923E-4</v>
      </c>
      <c r="O44" s="181">
        <f t="shared" si="16"/>
        <v>-6.8276372549019407E-5</v>
      </c>
      <c r="P44" s="181">
        <f t="shared" si="16"/>
        <v>7.8394040849673191E-3</v>
      </c>
      <c r="Q44" s="100">
        <f>P45</f>
        <v>-2.134479967320262E-3</v>
      </c>
      <c r="R44" s="100">
        <f>P46</f>
        <v>8.4734823529411779E-4</v>
      </c>
      <c r="V44" s="177" t="s">
        <v>481</v>
      </c>
      <c r="W44" s="176">
        <f>(COVAR(W8:W25,$AJ$8:$AJ$25)*18)/(18-1)</f>
        <v>-4.8327850459998074E-4</v>
      </c>
      <c r="X44" s="176">
        <f t="shared" ref="X44:AJ44" si="17">(COVAR(X8:X25,$AJ$8:$AJ$25)*18)/(18-1)</f>
        <v>-2.8634990181491276E-4</v>
      </c>
      <c r="Y44" s="176">
        <f t="shared" si="17"/>
        <v>-2.1277526519824103E-4</v>
      </c>
      <c r="Z44" s="176">
        <f t="shared" si="17"/>
        <v>-6.9978340034022545E-5</v>
      </c>
      <c r="AA44" s="176">
        <f t="shared" si="17"/>
        <v>-7.9437138899407761E-4</v>
      </c>
      <c r="AB44" s="176">
        <f t="shared" si="17"/>
        <v>1.1314863892895443E-3</v>
      </c>
      <c r="AC44" s="176">
        <f t="shared" si="17"/>
        <v>3.4392102127253746E-4</v>
      </c>
      <c r="AD44" s="176">
        <f t="shared" si="17"/>
        <v>-5.2902728644469484E-4</v>
      </c>
      <c r="AE44" s="176">
        <f t="shared" si="17"/>
        <v>-1.198377926058393E-4</v>
      </c>
      <c r="AF44" s="176">
        <f t="shared" si="17"/>
        <v>-2.8563791903935256E-5</v>
      </c>
      <c r="AG44" s="176">
        <f t="shared" si="17"/>
        <v>7.9322114543310096E-5</v>
      </c>
      <c r="AH44" s="176">
        <f t="shared" si="17"/>
        <v>-6.4821766079093421E-4</v>
      </c>
      <c r="AI44" s="176">
        <f t="shared" si="17"/>
        <v>7.2400644600083546E-4</v>
      </c>
      <c r="AJ44" s="176">
        <f t="shared" si="17"/>
        <v>1.3628498854619726E-3</v>
      </c>
      <c r="AK44" s="176">
        <f>AJ45</f>
        <v>-1.2769574681387804E-4</v>
      </c>
      <c r="AL44" s="176">
        <f>AJ46</f>
        <v>-3.2566199752108243E-4</v>
      </c>
      <c r="AM44" s="176">
        <f>AJ47</f>
        <v>8.1769454598911307E-4</v>
      </c>
      <c r="AN44" s="176">
        <f>AJ48</f>
        <v>-5.4752118595161239E-5</v>
      </c>
      <c r="AO44" s="176">
        <f>AJ49</f>
        <v>-2.269854298761301E-4</v>
      </c>
      <c r="AP44" s="176">
        <f>AJ50</f>
        <v>-5.5178517928614252E-4</v>
      </c>
    </row>
    <row r="45" spans="2:42">
      <c r="B45" s="186" t="s">
        <v>199</v>
      </c>
      <c r="C45" s="181">
        <f>(COVAR(C8:C25,$Q$8:$Q$25)*18)/(18-1)</f>
        <v>-5.896823529411764E-5</v>
      </c>
      <c r="D45" s="181">
        <f t="shared" ref="D45:Q45" si="18">(COVAR(D8:D25,$Q$8:$Q$25)*18)/(18-1)</f>
        <v>-8.47186437908497E-4</v>
      </c>
      <c r="E45" s="181">
        <f t="shared" si="18"/>
        <v>-4.9666830065359492E-4</v>
      </c>
      <c r="F45" s="181">
        <f t="shared" si="18"/>
        <v>1.0540643790849683E-4</v>
      </c>
      <c r="G45" s="181">
        <f t="shared" si="18"/>
        <v>1.6916271241830066E-3</v>
      </c>
      <c r="H45" s="181">
        <f t="shared" si="18"/>
        <v>-1.0453467320261443E-4</v>
      </c>
      <c r="I45" s="181">
        <f t="shared" si="18"/>
        <v>-1.0770005882352941E-3</v>
      </c>
      <c r="J45" s="181">
        <f t="shared" si="18"/>
        <v>2.7381359477124184E-4</v>
      </c>
      <c r="K45" s="181">
        <f t="shared" si="18"/>
        <v>5.0782173202614379E-4</v>
      </c>
      <c r="L45" s="181">
        <f t="shared" si="18"/>
        <v>1.2224816993464053E-3</v>
      </c>
      <c r="M45" s="181">
        <f t="shared" si="18"/>
        <v>3.5841526143790892E-4</v>
      </c>
      <c r="N45" s="181">
        <f t="shared" si="18"/>
        <v>3.2400032679738549E-5</v>
      </c>
      <c r="O45" s="181">
        <f t="shared" si="18"/>
        <v>8.7811078431372525E-5</v>
      </c>
      <c r="P45" s="181">
        <f t="shared" si="18"/>
        <v>-2.134479967320262E-3</v>
      </c>
      <c r="Q45" s="181">
        <f t="shared" si="18"/>
        <v>5.2220111437908511E-3</v>
      </c>
      <c r="R45" s="100">
        <f>Q46</f>
        <v>6.5882352941190827E-7</v>
      </c>
      <c r="V45" s="177" t="s">
        <v>482</v>
      </c>
      <c r="W45" s="176">
        <f>(COVAR(W8:W25,$AK$8:$AK$25)*18)/(18-1)</f>
        <v>4.8666599006686194E-4</v>
      </c>
      <c r="X45" s="176">
        <f t="shared" ref="X45:AK45" si="19">(COVAR(X8:X25,$AK$8:$AK$25)*18)/(18-1)</f>
        <v>-5.6305588813923905E-5</v>
      </c>
      <c r="Y45" s="176">
        <f t="shared" si="19"/>
        <v>2.2253600674623761E-4</v>
      </c>
      <c r="Z45" s="176">
        <f t="shared" si="19"/>
        <v>-1.731441525877469E-4</v>
      </c>
      <c r="AA45" s="176">
        <f t="shared" si="19"/>
        <v>-1.6347610530837835E-5</v>
      </c>
      <c r="AB45" s="176">
        <f t="shared" si="19"/>
        <v>-6.2916279511692998E-5</v>
      </c>
      <c r="AC45" s="176">
        <f t="shared" si="19"/>
        <v>-1.2125551569181056E-3</v>
      </c>
      <c r="AD45" s="176">
        <f t="shared" si="19"/>
        <v>6.1085071424888575E-4</v>
      </c>
      <c r="AE45" s="176">
        <f t="shared" si="19"/>
        <v>-4.1662313224440222E-5</v>
      </c>
      <c r="AF45" s="176">
        <f t="shared" si="19"/>
        <v>-7.4955911884600445E-4</v>
      </c>
      <c r="AG45" s="176">
        <f t="shared" si="19"/>
        <v>4.8113497273238691E-5</v>
      </c>
      <c r="AH45" s="176">
        <f t="shared" si="19"/>
        <v>2.5670783580216913E-4</v>
      </c>
      <c r="AI45" s="176">
        <f t="shared" si="19"/>
        <v>2.1606154983785155E-4</v>
      </c>
      <c r="AJ45" s="176">
        <f t="shared" si="19"/>
        <v>-1.2769574681387804E-4</v>
      </c>
      <c r="AK45" s="176">
        <f t="shared" si="19"/>
        <v>1.4768189091238517E-3</v>
      </c>
      <c r="AL45" s="176">
        <f>AK46</f>
        <v>6.4846426158622367E-4</v>
      </c>
      <c r="AM45" s="176">
        <f>AK47</f>
        <v>-2.399402746478511E-4</v>
      </c>
      <c r="AN45" s="176">
        <f>AK48</f>
        <v>-3.0758317884441329E-4</v>
      </c>
      <c r="AO45" s="176">
        <f>AK49</f>
        <v>-9.3969059049195391E-4</v>
      </c>
      <c r="AP45" s="176">
        <f>AK50</f>
        <v>-3.8818738968259082E-5</v>
      </c>
    </row>
    <row r="46" spans="2:42">
      <c r="B46" s="187" t="s">
        <v>200</v>
      </c>
      <c r="C46" s="114">
        <f>(COVAR(C8:C25,$R$8:$R$25)*18)/(18-1)</f>
        <v>-3.127117647058823E-5</v>
      </c>
      <c r="D46" s="114">
        <f t="shared" ref="D46:R46" si="20">(COVAR(D8:D25,$R$8:$R$25)*18)/(18-1)</f>
        <v>-2.9675117647058824E-4</v>
      </c>
      <c r="E46" s="114">
        <f t="shared" si="20"/>
        <v>-1.678176470588235E-4</v>
      </c>
      <c r="F46" s="114">
        <f t="shared" si="20"/>
        <v>3.0588235294117638E-5</v>
      </c>
      <c r="G46" s="114">
        <f t="shared" si="20"/>
        <v>4.789064705882354E-4</v>
      </c>
      <c r="H46" s="114">
        <f t="shared" si="20"/>
        <v>-8.174058823529412E-5</v>
      </c>
      <c r="I46" s="114">
        <f t="shared" si="20"/>
        <v>-1.8762941176470594E-4</v>
      </c>
      <c r="J46" s="114">
        <f t="shared" si="20"/>
        <v>-1.5902882352941179E-4</v>
      </c>
      <c r="K46" s="114">
        <f t="shared" si="20"/>
        <v>2.192823529411767E-5</v>
      </c>
      <c r="L46" s="114">
        <f t="shared" si="20"/>
        <v>-6.2265058823529412E-4</v>
      </c>
      <c r="M46" s="114">
        <f t="shared" si="20"/>
        <v>7.5789294117647055E-4</v>
      </c>
      <c r="N46" s="114">
        <f t="shared" si="20"/>
        <v>-4.2623529411764797E-6</v>
      </c>
      <c r="O46" s="114">
        <f t="shared" si="20"/>
        <v>-3.1474117647058806E-5</v>
      </c>
      <c r="P46" s="114">
        <f t="shared" si="20"/>
        <v>8.4734823529411779E-4</v>
      </c>
      <c r="Q46" s="114">
        <f t="shared" si="20"/>
        <v>6.5882352941190827E-7</v>
      </c>
      <c r="R46" s="114">
        <f t="shared" si="20"/>
        <v>4.9506352941176466E-4</v>
      </c>
      <c r="V46" s="177" t="s">
        <v>483</v>
      </c>
      <c r="W46" s="176">
        <f>(COVAR(W8:W25,$AL$8:$AL$25)*18)/(18-1)</f>
        <v>3.9462755936977439E-4</v>
      </c>
      <c r="X46" s="176">
        <f t="shared" ref="X46:AL46" si="21">(COVAR(X8:X25,$AL$8:$AL$25)*18)/(18-1)</f>
        <v>-1.0426434457793024E-3</v>
      </c>
      <c r="Y46" s="176">
        <f t="shared" si="21"/>
        <v>-2.3773694135279384E-5</v>
      </c>
      <c r="Z46" s="176">
        <f t="shared" si="21"/>
        <v>-3.5934807677603757E-4</v>
      </c>
      <c r="AA46" s="176">
        <f t="shared" si="21"/>
        <v>3.4769783279285215E-6</v>
      </c>
      <c r="AB46" s="176">
        <f t="shared" si="21"/>
        <v>1.730089433432082E-4</v>
      </c>
      <c r="AC46" s="176">
        <f t="shared" si="21"/>
        <v>-7.3020549492361993E-4</v>
      </c>
      <c r="AD46" s="176">
        <f t="shared" si="21"/>
        <v>1.3959743254113735E-3</v>
      </c>
      <c r="AE46" s="176">
        <f t="shared" si="21"/>
        <v>1.2655894233943213E-4</v>
      </c>
      <c r="AF46" s="176">
        <f t="shared" si="21"/>
        <v>-5.7293085440958662E-4</v>
      </c>
      <c r="AG46" s="176">
        <f t="shared" si="21"/>
        <v>-1.7885857252688384E-4</v>
      </c>
      <c r="AH46" s="176">
        <f t="shared" si="21"/>
        <v>6.8513463399110083E-4</v>
      </c>
      <c r="AI46" s="176">
        <f t="shared" si="21"/>
        <v>4.4826373192630886E-4</v>
      </c>
      <c r="AJ46" s="176">
        <f t="shared" si="21"/>
        <v>-3.2566199752108243E-4</v>
      </c>
      <c r="AK46" s="176">
        <f t="shared" si="21"/>
        <v>6.4846426158622367E-4</v>
      </c>
      <c r="AL46" s="176">
        <f t="shared" si="21"/>
        <v>1.6644635274013736E-3</v>
      </c>
      <c r="AM46" s="176">
        <f>AL47</f>
        <v>-8.7754493633371606E-5</v>
      </c>
      <c r="AN46" s="176">
        <f>AL48</f>
        <v>-3.9222480047616782E-4</v>
      </c>
      <c r="AO46" s="176">
        <f>AL49</f>
        <v>-6.0079922599133725E-4</v>
      </c>
      <c r="AP46" s="176">
        <f>AL50</f>
        <v>-1.2257722459524366E-3</v>
      </c>
    </row>
    <row r="47" spans="2:42">
      <c r="V47" s="177" t="s">
        <v>484</v>
      </c>
      <c r="W47" s="176">
        <f>(COVAR(W8:W25,$AM$8:$AM$25)*18)/(18-1)</f>
        <v>-4.2354927195286838E-4</v>
      </c>
      <c r="X47" s="176">
        <f t="shared" ref="X47:AM47" si="22">(COVAR(X8:X25,$AM$8:$AM$25)*18)/(18-1)</f>
        <v>-1.0242644198510504E-3</v>
      </c>
      <c r="Y47" s="176">
        <f t="shared" si="22"/>
        <v>-5.3504363168802558E-4</v>
      </c>
      <c r="Z47" s="176">
        <f t="shared" si="22"/>
        <v>2.7949541565567182E-4</v>
      </c>
      <c r="AA47" s="176">
        <f t="shared" si="22"/>
        <v>-4.1799847194860231E-4</v>
      </c>
      <c r="AB47" s="176">
        <f t="shared" si="22"/>
        <v>8.5769853115117258E-4</v>
      </c>
      <c r="AC47" s="176">
        <f t="shared" si="22"/>
        <v>1.7441179436915471E-4</v>
      </c>
      <c r="AD47" s="176">
        <f t="shared" si="22"/>
        <v>-2.6389913363404849E-4</v>
      </c>
      <c r="AE47" s="176">
        <f t="shared" si="22"/>
        <v>-3.7179322258596528E-5</v>
      </c>
      <c r="AF47" s="176">
        <f t="shared" si="22"/>
        <v>4.3775002109062283E-4</v>
      </c>
      <c r="AG47" s="176">
        <f t="shared" si="22"/>
        <v>-1.2135302466930256E-5</v>
      </c>
      <c r="AH47" s="176">
        <f t="shared" si="22"/>
        <v>-6.4043412343645024E-5</v>
      </c>
      <c r="AI47" s="176">
        <f t="shared" si="22"/>
        <v>4.2198154882616977E-4</v>
      </c>
      <c r="AJ47" s="176">
        <f t="shared" si="22"/>
        <v>8.1769454598911307E-4</v>
      </c>
      <c r="AK47" s="176">
        <f t="shared" si="22"/>
        <v>-2.399402746478511E-4</v>
      </c>
      <c r="AL47" s="176">
        <f t="shared" si="22"/>
        <v>-8.7754493633371606E-5</v>
      </c>
      <c r="AM47" s="176">
        <f t="shared" si="22"/>
        <v>1.0397721694440287E-3</v>
      </c>
      <c r="AN47" s="176">
        <f>AM48</f>
        <v>2.1093434629318314E-4</v>
      </c>
      <c r="AO47" s="176">
        <f>AM49</f>
        <v>2.9680757690897319E-5</v>
      </c>
      <c r="AP47" s="176">
        <f>AM50</f>
        <v>-1.1636113974565745E-3</v>
      </c>
    </row>
    <row r="48" spans="2:42">
      <c r="V48" s="177" t="s">
        <v>485</v>
      </c>
      <c r="W48" s="176">
        <f>(COVAR(W8:W25,$AN$8:$AN$25)*18)/(18-1)</f>
        <v>-8.8059738417773926E-5</v>
      </c>
      <c r="X48" s="176">
        <f t="shared" ref="X48:AN48" si="23">(COVAR(X8:X25,$AN$8:$AN$25)*18)/(18-1)</f>
        <v>-3.2120210184665489E-4</v>
      </c>
      <c r="Y48" s="176">
        <f t="shared" si="23"/>
        <v>-6.3824787671060121E-5</v>
      </c>
      <c r="Z48" s="176">
        <f t="shared" si="23"/>
        <v>7.2428297811904618E-4</v>
      </c>
      <c r="AA48" s="176">
        <f t="shared" si="23"/>
        <v>-2.1354252956107779E-4</v>
      </c>
      <c r="AB48" s="176">
        <f t="shared" si="23"/>
        <v>-1.2369601842251996E-4</v>
      </c>
      <c r="AC48" s="176">
        <f t="shared" si="23"/>
        <v>6.1740637220700199E-5</v>
      </c>
      <c r="AD48" s="176">
        <f t="shared" si="23"/>
        <v>-3.8989784582778574E-4</v>
      </c>
      <c r="AE48" s="176">
        <f t="shared" si="23"/>
        <v>1.0590832702847739E-4</v>
      </c>
      <c r="AF48" s="176">
        <f t="shared" si="23"/>
        <v>1.0699134693232178E-4</v>
      </c>
      <c r="AG48" s="176">
        <f t="shared" si="23"/>
        <v>-6.3496156194191197E-5</v>
      </c>
      <c r="AH48" s="176">
        <f t="shared" si="23"/>
        <v>2.1531182535897007E-4</v>
      </c>
      <c r="AI48" s="176">
        <f t="shared" si="23"/>
        <v>2.5837590774314322E-4</v>
      </c>
      <c r="AJ48" s="176">
        <f t="shared" si="23"/>
        <v>-5.4752118595161239E-5</v>
      </c>
      <c r="AK48" s="176">
        <f t="shared" si="23"/>
        <v>-3.0758317884441329E-4</v>
      </c>
      <c r="AL48" s="176">
        <f t="shared" si="23"/>
        <v>-3.9222480047616782E-4</v>
      </c>
      <c r="AM48" s="176">
        <f t="shared" si="23"/>
        <v>2.1093434629318314E-4</v>
      </c>
      <c r="AN48" s="176">
        <f t="shared" si="23"/>
        <v>7.8746975600097195E-4</v>
      </c>
      <c r="AO48" s="176">
        <f>AN49</f>
        <v>9.9547178483414599E-5</v>
      </c>
      <c r="AP48" s="176">
        <f>AN50</f>
        <v>-5.5228301615409725E-4</v>
      </c>
    </row>
    <row r="49" spans="2:42">
      <c r="B49" s="72" t="s">
        <v>535</v>
      </c>
      <c r="C49" s="7"/>
      <c r="D49" s="7"/>
      <c r="E49" s="7"/>
      <c r="V49" s="177" t="s">
        <v>486</v>
      </c>
      <c r="W49" s="176">
        <f>(COVAR(W8:W25,$AO$8:$AO$25)*18)/(18-1)</f>
        <v>-9.8627822746455169E-4</v>
      </c>
      <c r="X49" s="176">
        <f t="shared" ref="X49:AO49" si="24">(COVAR(X8:X25,$AO$8:$AO$25)*18)/(18-1)</f>
        <v>-4.6698567711161396E-4</v>
      </c>
      <c r="Y49" s="176">
        <f t="shared" si="24"/>
        <v>-3.024905405472711E-4</v>
      </c>
      <c r="Z49" s="176">
        <f t="shared" si="24"/>
        <v>1.3798968672038383E-4</v>
      </c>
      <c r="AA49" s="176">
        <f t="shared" si="24"/>
        <v>1.4453378762545746E-3</v>
      </c>
      <c r="AB49" s="176">
        <f t="shared" si="24"/>
        <v>-2.0463957686404823E-4</v>
      </c>
      <c r="AC49" s="176">
        <f t="shared" si="24"/>
        <v>7.3540744033213847E-4</v>
      </c>
      <c r="AD49" s="176">
        <f t="shared" si="24"/>
        <v>-4.6211861981535287E-4</v>
      </c>
      <c r="AE49" s="176">
        <f t="shared" si="24"/>
        <v>2.5824648514014851E-5</v>
      </c>
      <c r="AF49" s="176">
        <f t="shared" si="24"/>
        <v>1.5449196660370982E-3</v>
      </c>
      <c r="AG49" s="176">
        <f t="shared" si="24"/>
        <v>-1.1030926994019509E-4</v>
      </c>
      <c r="AH49" s="176">
        <f t="shared" si="24"/>
        <v>3.4314308696576647E-4</v>
      </c>
      <c r="AI49" s="176">
        <f t="shared" si="24"/>
        <v>-1.6493153005076085E-3</v>
      </c>
      <c r="AJ49" s="176">
        <f t="shared" si="24"/>
        <v>-2.269854298761301E-4</v>
      </c>
      <c r="AK49" s="176">
        <f t="shared" si="24"/>
        <v>-9.3969059049195391E-4</v>
      </c>
      <c r="AL49" s="176">
        <f t="shared" si="24"/>
        <v>-6.0079922599133725E-4</v>
      </c>
      <c r="AM49" s="176">
        <f t="shared" si="24"/>
        <v>2.9680757690897319E-5</v>
      </c>
      <c r="AN49" s="176">
        <f t="shared" si="24"/>
        <v>9.9547178483414599E-5</v>
      </c>
      <c r="AO49" s="176">
        <f t="shared" si="24"/>
        <v>1.7518331989434671E-3</v>
      </c>
      <c r="AP49" s="176">
        <f>AO50</f>
        <v>-1.6407110067681406E-4</v>
      </c>
    </row>
    <row r="50" spans="2:42">
      <c r="B50" s="183" t="s">
        <v>425</v>
      </c>
      <c r="C50" s="8" t="s">
        <v>164</v>
      </c>
      <c r="D50" s="8" t="s">
        <v>264</v>
      </c>
      <c r="E50" s="8" t="s">
        <v>272</v>
      </c>
      <c r="V50" s="179" t="s">
        <v>487</v>
      </c>
      <c r="W50" s="182">
        <f>(COVAR(W8:W25,$AP$8:$AP$25)*18)/(18-1)</f>
        <v>7.6937640185035952E-4</v>
      </c>
      <c r="X50" s="182">
        <f t="shared" ref="X50:AP50" si="25">(COVAR(X8:X25,$AP$8:$AP$25)*18)/(18-1)</f>
        <v>3.3954255101629003E-3</v>
      </c>
      <c r="Y50" s="182">
        <f t="shared" si="25"/>
        <v>7.9884825803248514E-4</v>
      </c>
      <c r="Z50" s="182">
        <f t="shared" si="25"/>
        <v>-6.0068792636473137E-4</v>
      </c>
      <c r="AA50" s="182">
        <f t="shared" si="25"/>
        <v>-5.9750624455432861E-5</v>
      </c>
      <c r="AB50" s="182">
        <f t="shared" si="25"/>
        <v>-1.2203020272807728E-3</v>
      </c>
      <c r="AC50" s="182">
        <f t="shared" si="25"/>
        <v>4.3098866606645984E-4</v>
      </c>
      <c r="AD50" s="182">
        <f t="shared" si="25"/>
        <v>-9.3357401820169802E-4</v>
      </c>
      <c r="AE50" s="182">
        <f t="shared" si="25"/>
        <v>-3.2259441190590104E-4</v>
      </c>
      <c r="AF50" s="182">
        <f t="shared" si="25"/>
        <v>-6.8208978940300345E-4</v>
      </c>
      <c r="AG50" s="182">
        <f t="shared" si="25"/>
        <v>3.4822393382621052E-4</v>
      </c>
      <c r="AH50" s="182">
        <f t="shared" si="25"/>
        <v>-1.5783970770385047E-3</v>
      </c>
      <c r="AI50" s="182">
        <f t="shared" si="25"/>
        <v>-5.9859097456697733E-4</v>
      </c>
      <c r="AJ50" s="182">
        <f t="shared" si="25"/>
        <v>-5.5178517928614252E-4</v>
      </c>
      <c r="AK50" s="182">
        <f t="shared" si="25"/>
        <v>-3.8818738968259082E-5</v>
      </c>
      <c r="AL50" s="182">
        <f t="shared" si="25"/>
        <v>-1.2257722459524366E-3</v>
      </c>
      <c r="AM50" s="182">
        <f t="shared" si="25"/>
        <v>-1.1636113974565745E-3</v>
      </c>
      <c r="AN50" s="182">
        <f t="shared" si="25"/>
        <v>-5.5228301615409725E-4</v>
      </c>
      <c r="AO50" s="182">
        <f t="shared" si="25"/>
        <v>-1.6407110067681406E-4</v>
      </c>
      <c r="AP50" s="182">
        <f t="shared" si="25"/>
        <v>3.94946575332369E-3</v>
      </c>
    </row>
    <row r="51" spans="2:42">
      <c r="B51" s="44">
        <v>1</v>
      </c>
      <c r="C51" s="176">
        <v>1.01653660727304E-2</v>
      </c>
      <c r="D51" s="2">
        <v>32.053644876170999</v>
      </c>
      <c r="E51" s="2">
        <v>32.053644876170999</v>
      </c>
    </row>
    <row r="52" spans="2:42">
      <c r="B52" s="44">
        <v>2</v>
      </c>
      <c r="C52" s="176">
        <v>8.7374456858563404E-3</v>
      </c>
      <c r="D52" s="2">
        <v>27.5510964519592</v>
      </c>
      <c r="E52" s="2">
        <v>59.604741328130302</v>
      </c>
    </row>
    <row r="53" spans="2:42">
      <c r="B53" s="44">
        <v>3</v>
      </c>
      <c r="C53" s="176">
        <v>5.7824510653626598E-3</v>
      </c>
      <c r="D53" s="2">
        <v>18.2333456204972</v>
      </c>
      <c r="E53" s="2">
        <v>77.838086948627506</v>
      </c>
      <c r="V53" s="72" t="s">
        <v>535</v>
      </c>
      <c r="W53" s="7"/>
      <c r="X53" s="7"/>
      <c r="Y53" s="7"/>
    </row>
    <row r="54" spans="2:42">
      <c r="B54" s="44">
        <v>4</v>
      </c>
      <c r="C54" s="176">
        <v>2.2771319573012799E-3</v>
      </c>
      <c r="D54" s="2">
        <v>7.1803001065863201</v>
      </c>
      <c r="E54" s="2">
        <v>85.018387055213793</v>
      </c>
      <c r="V54" s="183" t="s">
        <v>425</v>
      </c>
      <c r="W54" s="8" t="s">
        <v>164</v>
      </c>
      <c r="X54" s="8" t="s">
        <v>264</v>
      </c>
      <c r="Y54" s="8" t="s">
        <v>272</v>
      </c>
    </row>
    <row r="55" spans="2:42">
      <c r="B55" s="44">
        <v>5</v>
      </c>
      <c r="C55" s="176">
        <v>1.5942353345799101E-3</v>
      </c>
      <c r="D55" s="2">
        <v>5.0269761952549299</v>
      </c>
      <c r="E55" s="2">
        <v>90.045363250468796</v>
      </c>
      <c r="V55" s="44">
        <v>1</v>
      </c>
      <c r="W55" s="176">
        <v>1.01666363922806E-2</v>
      </c>
      <c r="X55" s="2">
        <v>31.971777013255998</v>
      </c>
      <c r="Y55" s="2">
        <v>31.971777013255998</v>
      </c>
    </row>
    <row r="56" spans="2:42">
      <c r="B56" s="44">
        <v>6</v>
      </c>
      <c r="C56" s="176">
        <v>1.09818971851479E-3</v>
      </c>
      <c r="D56" s="2">
        <v>3.4628347854943802</v>
      </c>
      <c r="E56" s="2">
        <v>93.508198035963204</v>
      </c>
      <c r="V56" s="44">
        <v>2</v>
      </c>
      <c r="W56" s="176">
        <v>8.7391879092734506E-3</v>
      </c>
      <c r="X56" s="2">
        <v>27.482773685540899</v>
      </c>
      <c r="Y56" s="2">
        <v>59.454550698797</v>
      </c>
    </row>
    <row r="57" spans="2:42">
      <c r="B57" s="44">
        <v>7</v>
      </c>
      <c r="C57" s="176">
        <v>6.6263604015122705E-4</v>
      </c>
      <c r="D57" s="2">
        <v>2.0894378186868798</v>
      </c>
      <c r="E57" s="2">
        <v>95.597635854650093</v>
      </c>
      <c r="V57" s="44">
        <v>3</v>
      </c>
      <c r="W57" s="176">
        <v>5.7876669594929204E-3</v>
      </c>
      <c r="X57" s="2">
        <v>18.200906407589802</v>
      </c>
      <c r="Y57" s="2">
        <v>77.655457106386805</v>
      </c>
    </row>
    <row r="58" spans="2:42">
      <c r="B58" s="44">
        <v>8</v>
      </c>
      <c r="C58" s="176">
        <v>5.1650725956551896E-4</v>
      </c>
      <c r="D58" s="2">
        <v>1.6286614919348801</v>
      </c>
      <c r="E58" s="2">
        <v>97.2262973465849</v>
      </c>
      <c r="V58" s="44">
        <v>4</v>
      </c>
      <c r="W58" s="176">
        <v>2.2765494019238199E-3</v>
      </c>
      <c r="X58" s="2">
        <v>7.1592340897756896</v>
      </c>
      <c r="Y58" s="2">
        <v>84.814691196162499</v>
      </c>
    </row>
    <row r="59" spans="2:42">
      <c r="B59" s="44">
        <v>9</v>
      </c>
      <c r="C59" s="176">
        <v>3.7897267882275402E-4</v>
      </c>
      <c r="D59" s="2">
        <v>1.19498457584744</v>
      </c>
      <c r="E59" s="2">
        <v>98.421281922432399</v>
      </c>
      <c r="V59" s="44">
        <v>5</v>
      </c>
      <c r="W59" s="176">
        <v>1.59450476909295E-3</v>
      </c>
      <c r="X59" s="2">
        <v>5.0143576456339796</v>
      </c>
      <c r="Y59" s="2">
        <v>89.829048841796507</v>
      </c>
    </row>
    <row r="60" spans="2:42">
      <c r="B60" s="44">
        <v>10</v>
      </c>
      <c r="C60" s="176">
        <v>2.2562898075785599E-4</v>
      </c>
      <c r="D60" s="2">
        <v>0.71145802042347095</v>
      </c>
      <c r="E60" s="2">
        <v>99.132739942855807</v>
      </c>
      <c r="V60" s="44">
        <v>6</v>
      </c>
      <c r="W60" s="176">
        <v>1.0987007565045599E-3</v>
      </c>
      <c r="X60" s="2">
        <v>3.4551659207494798</v>
      </c>
      <c r="Y60" s="2">
        <v>93.284214762546</v>
      </c>
    </row>
    <row r="61" spans="2:42">
      <c r="B61" s="44">
        <v>11</v>
      </c>
      <c r="C61" s="176">
        <v>1.18878048050186E-4</v>
      </c>
      <c r="D61" s="2">
        <v>0.37484874706037702</v>
      </c>
      <c r="E61" s="2">
        <v>99.507588689916204</v>
      </c>
      <c r="V61" s="44">
        <v>7</v>
      </c>
      <c r="W61" s="176">
        <v>6.7724118557237797E-4</v>
      </c>
      <c r="X61" s="2">
        <v>2.12977068657178</v>
      </c>
      <c r="Y61" s="2">
        <v>95.413985449117803</v>
      </c>
    </row>
    <row r="62" spans="2:42">
      <c r="B62" s="44">
        <v>12</v>
      </c>
      <c r="C62" s="176">
        <v>8.2954362136178906E-5</v>
      </c>
      <c r="D62" s="2">
        <v>0.261573429409035</v>
      </c>
      <c r="E62" s="2">
        <v>99.769162119325301</v>
      </c>
      <c r="V62" s="44">
        <v>8</v>
      </c>
      <c r="W62" s="176">
        <v>5.2180551213474495E-4</v>
      </c>
      <c r="X62" s="2">
        <v>1.6409605728524901</v>
      </c>
      <c r="Y62" s="2">
        <v>97.054946021970295</v>
      </c>
    </row>
    <row r="63" spans="2:42">
      <c r="B63" s="44">
        <v>13</v>
      </c>
      <c r="C63" s="176">
        <v>4.7846884977168799E-5</v>
      </c>
      <c r="D63" s="2">
        <v>0.15087179827230901</v>
      </c>
      <c r="E63" s="2">
        <v>99.920033917597607</v>
      </c>
      <c r="V63" s="44">
        <v>9</v>
      </c>
      <c r="W63" s="176">
        <v>3.9160124310994498E-4</v>
      </c>
      <c r="X63" s="2">
        <v>1.2314975317039301</v>
      </c>
      <c r="Y63" s="2">
        <v>98.286443553674204</v>
      </c>
    </row>
    <row r="64" spans="2:42">
      <c r="B64" s="44">
        <v>14</v>
      </c>
      <c r="C64" s="176">
        <v>1.8742991982641799E-5</v>
      </c>
      <c r="D64" s="2">
        <v>5.91007942685087E-2</v>
      </c>
      <c r="E64" s="2">
        <v>99.979134711866095</v>
      </c>
      <c r="V64" s="44">
        <v>10</v>
      </c>
      <c r="W64" s="176">
        <v>2.2607650809323201E-4</v>
      </c>
      <c r="X64" s="2">
        <v>0.71095959625157201</v>
      </c>
      <c r="Y64" s="2">
        <v>98.997403149925802</v>
      </c>
    </row>
    <row r="65" spans="2:42">
      <c r="B65" s="44">
        <v>15</v>
      </c>
      <c r="C65" s="176">
        <v>4.9510479655123304E-6</v>
      </c>
      <c r="D65" s="2">
        <v>1.5611747979951801E-2</v>
      </c>
      <c r="E65" s="2">
        <v>99.994746459845999</v>
      </c>
      <c r="V65" s="44">
        <v>11</v>
      </c>
      <c r="W65" s="176">
        <v>1.2736123692603E-4</v>
      </c>
      <c r="X65" s="2">
        <v>0.40052234682291599</v>
      </c>
      <c r="Y65" s="2">
        <v>99.397925496748698</v>
      </c>
    </row>
    <row r="66" spans="2:42">
      <c r="B66" s="78">
        <v>16</v>
      </c>
      <c r="C66" s="182">
        <v>1.6660869317248799E-6</v>
      </c>
      <c r="D66" s="63">
        <v>5.2535401539153901E-3</v>
      </c>
      <c r="E66" s="63">
        <v>99.999999999999901</v>
      </c>
      <c r="V66" s="44">
        <v>12</v>
      </c>
      <c r="W66" s="176">
        <v>1.0956513406534099E-4</v>
      </c>
      <c r="X66" s="2">
        <v>0.34455761960999798</v>
      </c>
      <c r="Y66" s="2">
        <v>99.742483116358699</v>
      </c>
    </row>
    <row r="67" spans="2:42">
      <c r="V67" s="44">
        <v>13</v>
      </c>
      <c r="W67" s="176">
        <v>5.6159914064831003E-5</v>
      </c>
      <c r="X67" s="2">
        <v>0.17661025537686301</v>
      </c>
      <c r="Y67" s="2">
        <v>99.919093371735599</v>
      </c>
    </row>
    <row r="68" spans="2:42">
      <c r="V68" s="44">
        <v>14</v>
      </c>
      <c r="W68" s="176">
        <v>1.8765381188343E-5</v>
      </c>
      <c r="X68" s="2">
        <v>5.9012888803419199E-2</v>
      </c>
      <c r="Y68" s="2">
        <v>99.978106260538993</v>
      </c>
    </row>
    <row r="69" spans="2:42">
      <c r="B69" s="152" t="s">
        <v>541</v>
      </c>
      <c r="V69" s="44">
        <v>15</v>
      </c>
      <c r="W69" s="176">
        <v>5.0073407888781797E-6</v>
      </c>
      <c r="X69" s="2">
        <v>1.5746956707623602E-2</v>
      </c>
      <c r="Y69" s="2">
        <v>99.993853217246595</v>
      </c>
    </row>
    <row r="70" spans="2:42">
      <c r="B70" s="7"/>
      <c r="C70" s="7" t="s">
        <v>330</v>
      </c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V70" s="44">
        <v>16</v>
      </c>
      <c r="W70" s="176">
        <v>1.65700011725973E-6</v>
      </c>
      <c r="X70" s="2">
        <v>5.2108914114595397E-3</v>
      </c>
      <c r="Y70" s="2">
        <v>99.999064108658104</v>
      </c>
    </row>
    <row r="71" spans="2:42">
      <c r="B71" s="179" t="s">
        <v>380</v>
      </c>
      <c r="C71" s="8" t="s">
        <v>219</v>
      </c>
      <c r="D71" s="8" t="s">
        <v>220</v>
      </c>
      <c r="E71" s="8" t="s">
        <v>221</v>
      </c>
      <c r="F71" s="8" t="s">
        <v>222</v>
      </c>
      <c r="G71" s="8" t="s">
        <v>223</v>
      </c>
      <c r="H71" s="8" t="s">
        <v>224</v>
      </c>
      <c r="I71" s="8" t="s">
        <v>225</v>
      </c>
      <c r="J71" s="8" t="s">
        <v>226</v>
      </c>
      <c r="K71" s="8" t="s">
        <v>227</v>
      </c>
      <c r="L71" s="8" t="s">
        <v>228</v>
      </c>
      <c r="M71" s="8" t="s">
        <v>229</v>
      </c>
      <c r="N71" s="8" t="s">
        <v>230</v>
      </c>
      <c r="O71" s="8" t="s">
        <v>231</v>
      </c>
      <c r="P71" s="8" t="s">
        <v>232</v>
      </c>
      <c r="Q71" s="185" t="s">
        <v>233</v>
      </c>
      <c r="R71" s="185" t="s">
        <v>234</v>
      </c>
      <c r="V71" s="44">
        <v>17</v>
      </c>
      <c r="W71" s="176">
        <v>2.9760206858348098E-7</v>
      </c>
      <c r="X71" s="2">
        <v>9.3589134186595503E-4</v>
      </c>
      <c r="Y71" s="2">
        <v>100</v>
      </c>
    </row>
    <row r="72" spans="2:42">
      <c r="B72" s="177" t="s">
        <v>394</v>
      </c>
      <c r="C72" s="82">
        <v>-1.60910419785141E-2</v>
      </c>
      <c r="D72" s="82">
        <v>0.114651484268044</v>
      </c>
      <c r="E72" s="82">
        <v>3.28936736010099E-2</v>
      </c>
      <c r="F72" s="82">
        <v>0.17189720502502101</v>
      </c>
      <c r="G72" s="82">
        <v>-0.23806150718030999</v>
      </c>
      <c r="H72" s="82">
        <v>1.5694260990251702E-2</v>
      </c>
      <c r="I72" s="82">
        <v>-6.3031352025147702E-2</v>
      </c>
      <c r="J72" s="82">
        <v>-2.96863196487464E-2</v>
      </c>
      <c r="K72" s="82">
        <v>-1.47885347701783E-2</v>
      </c>
      <c r="L72" s="82">
        <v>-0.15088467276855</v>
      </c>
      <c r="M72" s="82">
        <v>-0.21862396090271899</v>
      </c>
      <c r="N72" s="82">
        <v>-6.4915418459083898E-2</v>
      </c>
      <c r="O72" s="82">
        <v>-3.4146605282800502E-2</v>
      </c>
      <c r="P72" s="82">
        <v>0.76767763272557299</v>
      </c>
      <c r="Q72" s="82">
        <v>-0.47598883489849297</v>
      </c>
      <c r="R72" s="82">
        <v>4.62169910775269E-2</v>
      </c>
      <c r="V72" s="78">
        <v>18</v>
      </c>
      <c r="W72" s="182">
        <v>1.97827776765865E-19</v>
      </c>
      <c r="X72" s="63">
        <v>6.2212371149506503E-16</v>
      </c>
      <c r="Y72" s="63">
        <v>100</v>
      </c>
    </row>
    <row r="73" spans="2:42">
      <c r="B73" s="177" t="s">
        <v>395</v>
      </c>
      <c r="C73" s="82">
        <v>8.5365954692906998E-5</v>
      </c>
      <c r="D73" s="82">
        <v>0.22508355580658901</v>
      </c>
      <c r="E73" s="82">
        <v>4.35053258753519E-2</v>
      </c>
      <c r="F73" s="82">
        <v>0.230708145140264</v>
      </c>
      <c r="G73" s="82">
        <v>-0.31561879875860399</v>
      </c>
      <c r="H73" s="82">
        <v>6.1148524928889197E-2</v>
      </c>
      <c r="I73" s="82">
        <v>7.0084906705713004E-2</v>
      </c>
      <c r="J73" s="82">
        <v>0.108781373800575</v>
      </c>
      <c r="K73" s="82">
        <v>5.7424996569900702E-2</v>
      </c>
      <c r="L73" s="82">
        <v>0.33290341157756498</v>
      </c>
      <c r="M73" s="82">
        <v>-0.73287011954422698</v>
      </c>
      <c r="N73" s="82">
        <v>-1.8711467654964301E-2</v>
      </c>
      <c r="O73" s="82">
        <v>-7.0683692553328001E-2</v>
      </c>
      <c r="P73" s="82">
        <v>-0.30589020129036198</v>
      </c>
      <c r="Q73" s="82">
        <v>1.29373580493379E-2</v>
      </c>
      <c r="R73" s="82">
        <v>-0.154322249382597</v>
      </c>
    </row>
    <row r="74" spans="2:42">
      <c r="B74" s="177" t="s">
        <v>467</v>
      </c>
      <c r="C74" s="82">
        <v>-3.6129874097155498E-2</v>
      </c>
      <c r="D74" s="82">
        <v>-0.119386678451304</v>
      </c>
      <c r="E74" s="82">
        <v>-0.100815086269743</v>
      </c>
      <c r="F74" s="82">
        <v>0.190087226042531</v>
      </c>
      <c r="G74" s="82">
        <v>0.16124651238036999</v>
      </c>
      <c r="H74" s="82">
        <v>-4.7681336911039804E-3</v>
      </c>
      <c r="I74" s="82">
        <v>-0.49319227142944799</v>
      </c>
      <c r="J74" s="82">
        <v>2.8825320938975E-2</v>
      </c>
      <c r="K74" s="82">
        <v>0.116709655420387</v>
      </c>
      <c r="L74" s="82">
        <v>0.163584901204402</v>
      </c>
      <c r="M74" s="82">
        <v>-0.16674095314472301</v>
      </c>
      <c r="N74" s="82">
        <v>-8.9393391412020295E-2</v>
      </c>
      <c r="O74" s="82">
        <v>-1.9089327186888699E-2</v>
      </c>
      <c r="P74" s="82">
        <v>0.37799537758927299</v>
      </c>
      <c r="Q74" s="82">
        <v>0.66704468548977303</v>
      </c>
      <c r="R74" s="82">
        <v>6.0692023509323199E-2</v>
      </c>
    </row>
    <row r="75" spans="2:42">
      <c r="B75" s="177" t="s">
        <v>468</v>
      </c>
      <c r="C75" s="82">
        <v>5.9395769920357402E-2</v>
      </c>
      <c r="D75" s="82">
        <v>0.51609887916784403</v>
      </c>
      <c r="E75" s="82">
        <v>-1.88574349787245E-2</v>
      </c>
      <c r="F75" s="82">
        <v>0.63772167689279002</v>
      </c>
      <c r="G75" s="82">
        <v>0.13405736618327599</v>
      </c>
      <c r="H75" s="82">
        <v>6.0256771040118798E-2</v>
      </c>
      <c r="I75" s="82">
        <v>0.13892772910287399</v>
      </c>
      <c r="J75" s="82">
        <v>3.2598274765217199E-2</v>
      </c>
      <c r="K75" s="82">
        <v>7.6859753038750797E-2</v>
      </c>
      <c r="L75" s="82">
        <v>-0.40731823038072701</v>
      </c>
      <c r="M75" s="82">
        <v>0.175005265900328</v>
      </c>
      <c r="N75" s="82">
        <v>9.4940002770325604E-2</v>
      </c>
      <c r="O75" s="82">
        <v>-0.141712425709558</v>
      </c>
      <c r="P75" s="82">
        <v>-9.7208834353208901E-2</v>
      </c>
      <c r="Q75" s="82">
        <v>0.163795139178781</v>
      </c>
      <c r="R75" s="82">
        <v>0.115268841136151</v>
      </c>
      <c r="V75" s="152" t="s">
        <v>541</v>
      </c>
    </row>
    <row r="76" spans="2:42">
      <c r="B76" s="177" t="s">
        <v>465</v>
      </c>
      <c r="C76" s="82">
        <v>-1.4468577699384999E-2</v>
      </c>
      <c r="D76" s="82">
        <v>-0.23702091242311299</v>
      </c>
      <c r="E76" s="82">
        <v>-5.0015027641473003E-2</v>
      </c>
      <c r="F76" s="82">
        <v>4.7690598486176697E-2</v>
      </c>
      <c r="G76" s="82">
        <v>-8.5411446927295007E-2</v>
      </c>
      <c r="H76" s="82">
        <v>-0.13403124163538799</v>
      </c>
      <c r="I76" s="82">
        <v>0.80744915069720702</v>
      </c>
      <c r="J76" s="82">
        <v>-6.8194272436929507E-2</v>
      </c>
      <c r="K76" s="82">
        <v>9.8458049473798701E-2</v>
      </c>
      <c r="L76" s="82">
        <v>0.15181389517944999</v>
      </c>
      <c r="M76" s="82">
        <v>3.4416501599389198E-4</v>
      </c>
      <c r="N76" s="82">
        <v>-2.4749346703716101E-2</v>
      </c>
      <c r="O76" s="82">
        <v>-0.180630212422659</v>
      </c>
      <c r="P76" s="82">
        <v>0.285987391203603</v>
      </c>
      <c r="Q76" s="82">
        <v>0.324880309245831</v>
      </c>
      <c r="R76" s="82">
        <v>6.0285990193550597E-2</v>
      </c>
      <c r="V76" s="13"/>
      <c r="W76" s="13" t="s">
        <v>202</v>
      </c>
    </row>
    <row r="77" spans="2:42">
      <c r="B77" s="177" t="s">
        <v>466</v>
      </c>
      <c r="C77" s="82">
        <v>-2.9218006895680399E-2</v>
      </c>
      <c r="D77" s="82">
        <v>-0.22458667950856501</v>
      </c>
      <c r="E77" s="82">
        <v>-0.25702756388735098</v>
      </c>
      <c r="F77" s="82">
        <v>0.26072240103029598</v>
      </c>
      <c r="G77" s="82">
        <v>-0.29267665947108701</v>
      </c>
      <c r="H77" s="82">
        <v>-4.83982174005195E-2</v>
      </c>
      <c r="I77" s="82">
        <v>-0.20033031787164399</v>
      </c>
      <c r="J77" s="82">
        <v>-7.7083376109772894E-2</v>
      </c>
      <c r="K77" s="82">
        <v>0.360409721412349</v>
      </c>
      <c r="L77" s="82">
        <v>0.227999558821118</v>
      </c>
      <c r="M77" s="82">
        <v>0.33084390266536201</v>
      </c>
      <c r="N77" s="82">
        <v>-0.27421768044176098</v>
      </c>
      <c r="O77" s="82">
        <v>-0.48350807207379498</v>
      </c>
      <c r="P77" s="82">
        <v>-0.165219344206608</v>
      </c>
      <c r="Q77" s="82">
        <v>-0.22634575879764701</v>
      </c>
      <c r="R77" s="82">
        <v>4.1830785202173697E-2</v>
      </c>
      <c r="V77" s="183" t="s">
        <v>114</v>
      </c>
      <c r="W77" s="23" t="s">
        <v>203</v>
      </c>
      <c r="X77" s="23" t="s">
        <v>204</v>
      </c>
      <c r="Y77" s="23" t="s">
        <v>205</v>
      </c>
      <c r="Z77" s="23" t="s">
        <v>206</v>
      </c>
      <c r="AA77" s="23" t="s">
        <v>207</v>
      </c>
      <c r="AB77" s="23" t="s">
        <v>208</v>
      </c>
      <c r="AC77" s="23" t="s">
        <v>209</v>
      </c>
      <c r="AD77" s="23" t="s">
        <v>210</v>
      </c>
      <c r="AE77" s="23" t="s">
        <v>211</v>
      </c>
      <c r="AF77" s="23" t="s">
        <v>212</v>
      </c>
      <c r="AG77" s="23" t="s">
        <v>213</v>
      </c>
      <c r="AH77" s="23" t="s">
        <v>214</v>
      </c>
      <c r="AI77" s="23" t="s">
        <v>215</v>
      </c>
      <c r="AJ77" s="23" t="s">
        <v>216</v>
      </c>
      <c r="AK77" s="23" t="s">
        <v>217</v>
      </c>
      <c r="AL77" s="23" t="s">
        <v>218</v>
      </c>
      <c r="AM77" s="23" t="s">
        <v>444</v>
      </c>
      <c r="AN77" s="23" t="s">
        <v>445</v>
      </c>
      <c r="AO77" s="23" t="s">
        <v>446</v>
      </c>
      <c r="AP77" s="23" t="s">
        <v>495</v>
      </c>
    </row>
    <row r="78" spans="2:42">
      <c r="B78" s="177" t="s">
        <v>463</v>
      </c>
      <c r="C78" s="82">
        <v>9.0157623652558805E-2</v>
      </c>
      <c r="D78" s="82">
        <v>0.26557626688716102</v>
      </c>
      <c r="E78" s="82">
        <v>0.14615076387987799</v>
      </c>
      <c r="F78" s="82">
        <v>5.6664519770580797E-2</v>
      </c>
      <c r="G78" s="82">
        <v>-0.45781177182473898</v>
      </c>
      <c r="H78" s="82">
        <v>6.6070613454610003E-2</v>
      </c>
      <c r="I78" s="82">
        <v>1.83552995338488E-3</v>
      </c>
      <c r="J78" s="82">
        <v>0.17059168489575899</v>
      </c>
      <c r="K78" s="82">
        <v>-4.4696678743185697E-2</v>
      </c>
      <c r="L78" s="82">
        <v>0.27563923403523599</v>
      </c>
      <c r="M78" s="82">
        <v>0.46173353996451</v>
      </c>
      <c r="N78" s="82">
        <v>-6.7740416405103296E-2</v>
      </c>
      <c r="O78" s="82">
        <v>0.34853475611560197</v>
      </c>
      <c r="P78" s="82">
        <v>0.13898428524332401</v>
      </c>
      <c r="Q78" s="82">
        <v>0.18035766158786701</v>
      </c>
      <c r="R78" s="82">
        <v>-0.429679763357592</v>
      </c>
      <c r="V78" s="177" t="s">
        <v>508</v>
      </c>
      <c r="W78" s="193">
        <v>0.18734605464797799</v>
      </c>
      <c r="X78" s="193">
        <v>0.54793149914696004</v>
      </c>
      <c r="Y78" s="193">
        <v>0.15313395746113601</v>
      </c>
      <c r="Z78" s="193">
        <v>-8.2232362250504704E-2</v>
      </c>
      <c r="AA78" s="193">
        <v>-0.19077680969917901</v>
      </c>
      <c r="AB78" s="193">
        <v>-0.128705471715655</v>
      </c>
      <c r="AC78" s="193">
        <v>1.39271074154491E-2</v>
      </c>
      <c r="AD78" s="193">
        <v>-0.12405239762176901</v>
      </c>
      <c r="AE78" s="193">
        <v>-3.7796764765452802E-2</v>
      </c>
      <c r="AF78" s="193">
        <v>-0.24675445086158601</v>
      </c>
      <c r="AG78" s="193">
        <v>4.6573027169913801E-2</v>
      </c>
      <c r="AH78" s="193">
        <v>-0.29914793569597398</v>
      </c>
      <c r="AI78" s="193">
        <v>0.12554039535668499</v>
      </c>
      <c r="AJ78" s="193">
        <v>-2.9018137896992601E-2</v>
      </c>
      <c r="AK78" s="193">
        <v>3.0988372531382102E-2</v>
      </c>
      <c r="AL78" s="193">
        <v>-0.14355677277590101</v>
      </c>
      <c r="AM78" s="193">
        <v>-0.16063716782108001</v>
      </c>
      <c r="AN78" s="193">
        <v>-5.6956408788584802E-2</v>
      </c>
      <c r="AO78" s="193">
        <v>-0.16829816996038599</v>
      </c>
      <c r="AP78" s="193">
        <v>0.56249243737451404</v>
      </c>
    </row>
    <row r="79" spans="2:42">
      <c r="B79" s="177" t="s">
        <v>464</v>
      </c>
      <c r="C79" s="82">
        <v>-5.3625158342517902E-2</v>
      </c>
      <c r="D79" s="82">
        <v>-0.47827647522083599</v>
      </c>
      <c r="E79" s="82">
        <v>-3.1484191484828103E-2</v>
      </c>
      <c r="F79" s="82">
        <v>0.16624226789611701</v>
      </c>
      <c r="G79" s="82">
        <v>-0.52311348670630298</v>
      </c>
      <c r="H79" s="82">
        <v>0.35070777284777499</v>
      </c>
      <c r="I79" s="82">
        <v>-3.7711988611751603E-2</v>
      </c>
      <c r="J79" s="82">
        <v>-7.0720297738456797E-2</v>
      </c>
      <c r="K79" s="82">
        <v>-8.7551857516569201E-2</v>
      </c>
      <c r="L79" s="82">
        <v>-0.438712647414917</v>
      </c>
      <c r="M79" s="82">
        <v>-5.7857180090745801E-2</v>
      </c>
      <c r="N79" s="82">
        <v>0.15798164915103299</v>
      </c>
      <c r="O79" s="82">
        <v>0.21928052986034999</v>
      </c>
      <c r="P79" s="82">
        <v>-0.130071342844823</v>
      </c>
      <c r="Q79" s="82">
        <v>0.161137127985503</v>
      </c>
      <c r="R79" s="82">
        <v>0.131428857765648</v>
      </c>
      <c r="V79" s="177" t="s">
        <v>509</v>
      </c>
      <c r="W79" s="193">
        <v>0.18833674546554099</v>
      </c>
      <c r="X79" s="193">
        <v>-0.13417217760467401</v>
      </c>
      <c r="Y79" s="193">
        <v>3.9496690973379496E-3</v>
      </c>
      <c r="Z79" s="193">
        <v>-8.2240244565033108E-3</v>
      </c>
      <c r="AA79" s="193">
        <v>-0.395655375707193</v>
      </c>
      <c r="AB79" s="193">
        <v>0.22153509022246101</v>
      </c>
      <c r="AC79" s="193">
        <v>-0.201024220737821</v>
      </c>
      <c r="AD79" s="193">
        <v>0.15837461137926601</v>
      </c>
      <c r="AE79" s="193">
        <v>3.00246736540624E-2</v>
      </c>
      <c r="AF79" s="193">
        <v>-0.311716282366162</v>
      </c>
      <c r="AG79" s="193">
        <v>-3.6203231743566697E-2</v>
      </c>
      <c r="AH79" s="193">
        <v>-3.0744429483552001E-2</v>
      </c>
      <c r="AI79" s="193">
        <v>0.511040827703373</v>
      </c>
      <c r="AJ79" s="193">
        <v>0.13085769787590201</v>
      </c>
      <c r="AK79" s="193">
        <v>0.16921513509448399</v>
      </c>
      <c r="AL79" s="193">
        <v>0.22890586396606399</v>
      </c>
      <c r="AM79" s="193">
        <v>9.8500992574347496E-2</v>
      </c>
      <c r="AN79" s="193">
        <v>1.03572357894052E-2</v>
      </c>
      <c r="AO79" s="193">
        <v>-0.36818521484247502</v>
      </c>
      <c r="AP79" s="193">
        <v>-0.26517358105975802</v>
      </c>
    </row>
    <row r="80" spans="2:42">
      <c r="B80" s="177" t="s">
        <v>461</v>
      </c>
      <c r="C80" s="82">
        <v>-0.33273520865441403</v>
      </c>
      <c r="D80" s="82">
        <v>0.30482628311863602</v>
      </c>
      <c r="E80" s="82">
        <v>-9.8443519538878393E-2</v>
      </c>
      <c r="F80" s="82">
        <v>-0.44954383569580803</v>
      </c>
      <c r="G80" s="82">
        <v>-0.28972220360927903</v>
      </c>
      <c r="H80" s="82">
        <v>-0.22732570768829</v>
      </c>
      <c r="I80" s="82">
        <v>-2.4847261767467901E-2</v>
      </c>
      <c r="J80" s="82">
        <v>2.6831578885819002E-3</v>
      </c>
      <c r="K80" s="82">
        <v>0.14836208463494099</v>
      </c>
      <c r="L80" s="82">
        <v>-0.450735772861665</v>
      </c>
      <c r="M80" s="82">
        <v>-8.2691648823062305E-2</v>
      </c>
      <c r="N80" s="82">
        <v>-0.349817923464465</v>
      </c>
      <c r="O80" s="82">
        <v>-0.17190038884339401</v>
      </c>
      <c r="P80" s="82">
        <v>-2.94073690193624E-2</v>
      </c>
      <c r="Q80" s="82">
        <v>0.236419349305618</v>
      </c>
      <c r="R80" s="82">
        <v>-8.7485619829463193E-2</v>
      </c>
      <c r="V80" s="177" t="s">
        <v>510</v>
      </c>
      <c r="W80" s="193">
        <v>0.18538510036202899</v>
      </c>
      <c r="X80" s="193">
        <v>-6.0500939867673704E-3</v>
      </c>
      <c r="Y80" s="193">
        <v>0.11021288947456701</v>
      </c>
      <c r="Z80" s="193">
        <v>-9.6598297509827999E-2</v>
      </c>
      <c r="AA80" s="193">
        <v>0.25920704808386802</v>
      </c>
      <c r="AB80" s="193">
        <v>-0.28985460243766897</v>
      </c>
      <c r="AC80" s="193">
        <v>-0.28654828378222202</v>
      </c>
      <c r="AD80" s="193">
        <v>0.36320103709617702</v>
      </c>
      <c r="AE80" s="193">
        <v>1.7636629247404601E-2</v>
      </c>
      <c r="AF80" s="193">
        <v>-0.152671255235349</v>
      </c>
      <c r="AG80" s="193">
        <v>-1.48080737975842E-2</v>
      </c>
      <c r="AH80" s="193">
        <v>0.27712681966247399</v>
      </c>
      <c r="AI80" s="193">
        <v>-0.19220101824057401</v>
      </c>
      <c r="AJ80" s="193">
        <v>-0.36696580658954903</v>
      </c>
      <c r="AK80" s="193">
        <v>0.305279668552912</v>
      </c>
      <c r="AL80" s="193">
        <v>0.32787894224379299</v>
      </c>
      <c r="AM80" s="193">
        <v>-0.27932155601673497</v>
      </c>
      <c r="AN80" s="193">
        <v>-0.115671900685979</v>
      </c>
      <c r="AO80" s="193">
        <v>-0.104842403402582</v>
      </c>
      <c r="AP80" s="193">
        <v>5.9605158307052902E-2</v>
      </c>
    </row>
    <row r="81" spans="2:42">
      <c r="B81" s="177" t="s">
        <v>462</v>
      </c>
      <c r="C81" s="82">
        <v>-9.0709222823260605E-2</v>
      </c>
      <c r="D81" s="82">
        <v>0.108347848819301</v>
      </c>
      <c r="E81" s="82">
        <v>-0.45150289683073602</v>
      </c>
      <c r="F81" s="82">
        <v>-1.71497709745565E-2</v>
      </c>
      <c r="G81" s="82">
        <v>-5.8761986086354599E-2</v>
      </c>
      <c r="H81" s="82">
        <v>-0.20245386874649399</v>
      </c>
      <c r="I81" s="82">
        <v>5.8336269110224402E-2</v>
      </c>
      <c r="J81" s="82">
        <v>0.27988425648635701</v>
      </c>
      <c r="K81" s="82">
        <v>0.38045923620091598</v>
      </c>
      <c r="L81" s="82">
        <v>0.10514342093198301</v>
      </c>
      <c r="M81" s="82">
        <v>-4.0411287385760499E-3</v>
      </c>
      <c r="N81" s="82">
        <v>9.9106642868054803E-2</v>
      </c>
      <c r="O81" s="82">
        <v>0.537053798858112</v>
      </c>
      <c r="P81" s="82">
        <v>-2.0561283564256599E-2</v>
      </c>
      <c r="Q81" s="82">
        <v>-9.7350539570470296E-2</v>
      </c>
      <c r="R81" s="82">
        <v>0.43097011404019703</v>
      </c>
      <c r="V81" s="177" t="s">
        <v>511</v>
      </c>
      <c r="W81" s="193">
        <v>-0.14238643987063801</v>
      </c>
      <c r="X81" s="193">
        <v>1.45927130223887E-2</v>
      </c>
      <c r="Y81" s="193">
        <v>-7.0933807420099207E-2</v>
      </c>
      <c r="Z81" s="193">
        <v>-0.49893071962233199</v>
      </c>
      <c r="AA81" s="193">
        <v>0.13676250763332501</v>
      </c>
      <c r="AB81" s="193">
        <v>0.35431233279320301</v>
      </c>
      <c r="AC81" s="193">
        <v>4.9722750411839697E-2</v>
      </c>
      <c r="AD81" s="193">
        <v>0.16568086281581201</v>
      </c>
      <c r="AE81" s="193">
        <v>-9.5276620345228005E-2</v>
      </c>
      <c r="AF81" s="193">
        <v>4.068863682888E-2</v>
      </c>
      <c r="AG81" s="193">
        <v>4.3013349315578799E-2</v>
      </c>
      <c r="AH81" s="193">
        <v>-0.21377396265193599</v>
      </c>
      <c r="AI81" s="193">
        <v>-0.16581323424647701</v>
      </c>
      <c r="AJ81" s="193">
        <v>0.323385839370392</v>
      </c>
      <c r="AK81" s="193">
        <v>0.14745918902473701</v>
      </c>
      <c r="AL81" s="193">
        <v>0.22121956126096501</v>
      </c>
      <c r="AM81" s="193">
        <v>7.1111736920211902E-2</v>
      </c>
      <c r="AN81" s="193">
        <v>-0.52115812083901103</v>
      </c>
      <c r="AO81" s="193">
        <v>2.6340564291950402E-2</v>
      </c>
      <c r="AP81" s="193">
        <v>0.113982853338482</v>
      </c>
    </row>
    <row r="82" spans="2:42">
      <c r="B82" s="177" t="s">
        <v>459</v>
      </c>
      <c r="C82" s="82">
        <v>-0.13003689093425899</v>
      </c>
      <c r="D82" s="82">
        <v>-4.2821639920983196E-3</v>
      </c>
      <c r="E82" s="82">
        <v>0.26683694959933102</v>
      </c>
      <c r="F82" s="82">
        <v>7.4792706465819994E-2</v>
      </c>
      <c r="G82" s="82">
        <v>0.142626375220374</v>
      </c>
      <c r="H82" s="82">
        <v>0.36956613694838403</v>
      </c>
      <c r="I82" s="82">
        <v>0.117744228538046</v>
      </c>
      <c r="J82" s="82">
        <v>0.103469428080968</v>
      </c>
      <c r="K82" s="82">
        <v>-7.7266753283432896E-2</v>
      </c>
      <c r="L82" s="82">
        <v>7.5521279723175599E-2</v>
      </c>
      <c r="M82" s="82">
        <v>1.52565438664888E-2</v>
      </c>
      <c r="N82" s="82">
        <v>-0.74736463646186302</v>
      </c>
      <c r="O82" s="82">
        <v>0.19538956576014899</v>
      </c>
      <c r="P82" s="82">
        <v>-5.6756287823585001E-2</v>
      </c>
      <c r="Q82" s="82">
        <v>-3.2072652640642602E-2</v>
      </c>
      <c r="R82" s="82">
        <v>0.33451133700591701</v>
      </c>
      <c r="V82" s="177" t="s">
        <v>512</v>
      </c>
      <c r="W82" s="193">
        <v>8.5194021379260895E-2</v>
      </c>
      <c r="X82" s="193">
        <v>1.9881676627491102E-2</v>
      </c>
      <c r="Y82" s="193">
        <v>4.9711941239697903E-2</v>
      </c>
      <c r="Z82" s="193">
        <v>-0.220539522163267</v>
      </c>
      <c r="AA82" s="193">
        <v>-0.153297093279462</v>
      </c>
      <c r="AB82" s="193">
        <v>-5.36150017477472E-2</v>
      </c>
      <c r="AC82" s="193">
        <v>0.48392708266393902</v>
      </c>
      <c r="AD82" s="193">
        <v>0.27498861617642201</v>
      </c>
      <c r="AE82" s="193">
        <v>6.9088165561073001E-2</v>
      </c>
      <c r="AF82" s="193">
        <v>-6.4599871292195604E-2</v>
      </c>
      <c r="AG82" s="193">
        <v>-6.3332087778323304E-2</v>
      </c>
      <c r="AH82" s="193">
        <v>7.7261538343238401E-2</v>
      </c>
      <c r="AI82" s="193">
        <v>0.171145384052833</v>
      </c>
      <c r="AJ82" s="193">
        <v>-0.20737995317570199</v>
      </c>
      <c r="AK82" s="193">
        <v>-0.61578925230146198</v>
      </c>
      <c r="AL82" s="193">
        <v>0.28949439916087999</v>
      </c>
      <c r="AM82" s="193">
        <v>-0.16036206670273701</v>
      </c>
      <c r="AN82" s="193">
        <v>-7.4586531962810995E-2</v>
      </c>
      <c r="AO82" s="193">
        <v>0.13371389900368699</v>
      </c>
      <c r="AP82" s="193">
        <v>-4.09053500505666E-2</v>
      </c>
    </row>
    <row r="83" spans="2:42">
      <c r="B83" s="177" t="s">
        <v>460</v>
      </c>
      <c r="C83" s="82">
        <v>-0.226593511030734</v>
      </c>
      <c r="D83" s="82">
        <v>4.4531184349912902E-3</v>
      </c>
      <c r="E83" s="82">
        <v>-9.5403706119462098E-2</v>
      </c>
      <c r="F83" s="82">
        <v>3.4397308801745401E-2</v>
      </c>
      <c r="G83" s="82">
        <v>0.239900831504128</v>
      </c>
      <c r="H83" s="82">
        <v>0.32416756000672098</v>
      </c>
      <c r="I83" s="82">
        <v>8.2656791070417804E-2</v>
      </c>
      <c r="J83" s="82">
        <v>-0.50475606386330096</v>
      </c>
      <c r="K83" s="82">
        <v>0.50320754499581999</v>
      </c>
      <c r="L83" s="82">
        <v>-3.6107619270365501E-2</v>
      </c>
      <c r="M83" s="82">
        <v>-6.0425855317192703E-2</v>
      </c>
      <c r="N83" s="82">
        <v>-1.7758142952039899E-2</v>
      </c>
      <c r="O83" s="82">
        <v>0.26546344032753999</v>
      </c>
      <c r="P83" s="82">
        <v>2.26718379352693E-2</v>
      </c>
      <c r="Q83" s="82">
        <v>-7.1824321086460696E-2</v>
      </c>
      <c r="R83" s="82">
        <v>-0.42364000146289199</v>
      </c>
      <c r="V83" s="177" t="s">
        <v>513</v>
      </c>
      <c r="W83" s="193">
        <v>-0.49127520417720399</v>
      </c>
      <c r="X83" s="193">
        <v>3.1860578881925998E-2</v>
      </c>
      <c r="Y83" s="193">
        <v>0.48560195391151101</v>
      </c>
      <c r="Z83" s="193">
        <v>-2.2210702331709898E-3</v>
      </c>
      <c r="AA83" s="193">
        <v>-7.6070872298622805E-2</v>
      </c>
      <c r="AB83" s="193">
        <v>-0.127225390028955</v>
      </c>
      <c r="AC83" s="193">
        <v>0.28813293989958599</v>
      </c>
      <c r="AD83" s="193">
        <v>-1.7735030658692402E-2</v>
      </c>
      <c r="AE83" s="193">
        <v>-9.0545215388032799E-2</v>
      </c>
      <c r="AF83" s="193">
        <v>-0.35889017404510198</v>
      </c>
      <c r="AG83" s="193">
        <v>0.18307044644388801</v>
      </c>
      <c r="AH83" s="193">
        <v>0.29182774423813601</v>
      </c>
      <c r="AI83" s="193">
        <v>-0.15389191845533401</v>
      </c>
      <c r="AJ83" s="193">
        <v>0.26730807014024999</v>
      </c>
      <c r="AK83" s="193">
        <v>0.101665994087659</v>
      </c>
      <c r="AL83" s="193">
        <v>-2.4319324425715501E-2</v>
      </c>
      <c r="AM83" s="193">
        <v>-6.6615222844459199E-2</v>
      </c>
      <c r="AN83" s="193">
        <v>5.9330712192306401E-2</v>
      </c>
      <c r="AO83" s="193">
        <v>-0.18007289689228101</v>
      </c>
      <c r="AP83" s="193">
        <v>-0.119936118683747</v>
      </c>
    </row>
    <row r="84" spans="2:42">
      <c r="B84" s="177" t="s">
        <v>457</v>
      </c>
      <c r="C84" s="82">
        <v>0.153738367743191</v>
      </c>
      <c r="D84" s="82">
        <v>-5.6915672659466301E-2</v>
      </c>
      <c r="E84" s="82">
        <v>0.20337357021461799</v>
      </c>
      <c r="F84" s="82">
        <v>0.232027819839452</v>
      </c>
      <c r="G84" s="82">
        <v>-8.9139542989507298E-2</v>
      </c>
      <c r="H84" s="82">
        <v>-0.63244385963955996</v>
      </c>
      <c r="I84" s="82">
        <v>-6.2996571471598206E-2</v>
      </c>
      <c r="J84" s="82">
        <v>-0.54042299587525999</v>
      </c>
      <c r="K84" s="82">
        <v>-9.9386223555103501E-2</v>
      </c>
      <c r="L84" s="82">
        <v>-2.86435884080424E-2</v>
      </c>
      <c r="M84" s="82">
        <v>-4.5700343644467602E-2</v>
      </c>
      <c r="N84" s="82">
        <v>-0.21630014040142101</v>
      </c>
      <c r="O84" s="82">
        <v>0.309457107251779</v>
      </c>
      <c r="P84" s="82">
        <v>-0.11454564647278399</v>
      </c>
      <c r="Q84" s="82">
        <v>7.6075307617990201E-3</v>
      </c>
      <c r="R84" s="82">
        <v>7.3865393959748699E-2</v>
      </c>
      <c r="V84" s="177" t="s">
        <v>514</v>
      </c>
      <c r="W84" s="193">
        <v>0.313000712508329</v>
      </c>
      <c r="X84" s="193">
        <v>-0.17788585696985901</v>
      </c>
      <c r="Y84" s="193">
        <v>-0.278450034335956</v>
      </c>
      <c r="Z84" s="193">
        <v>-0.12341298319480599</v>
      </c>
      <c r="AA84" s="193">
        <v>-0.20602339694552299</v>
      </c>
      <c r="AB84" s="193">
        <v>-0.17293899440486099</v>
      </c>
      <c r="AC84" s="193">
        <v>0.29258616148868</v>
      </c>
      <c r="AD84" s="193">
        <v>-2.3932506855440999E-2</v>
      </c>
      <c r="AE84" s="193">
        <v>-0.20736603680895299</v>
      </c>
      <c r="AF84" s="193">
        <v>0.17779517834626901</v>
      </c>
      <c r="AG84" s="193">
        <v>0.31923727132712398</v>
      </c>
      <c r="AH84" s="193">
        <v>0.34493021745830199</v>
      </c>
      <c r="AI84" s="193">
        <v>-0.16719253155094699</v>
      </c>
      <c r="AJ84" s="193">
        <v>-9.2256745524416199E-3</v>
      </c>
      <c r="AK84" s="193">
        <v>5.1466940818765197E-2</v>
      </c>
      <c r="AL84" s="193">
        <v>-0.118740364025283</v>
      </c>
      <c r="AM84" s="193">
        <v>0.28216945821105699</v>
      </c>
      <c r="AN84" s="193">
        <v>-7.9236637876543295E-2</v>
      </c>
      <c r="AO84" s="193">
        <v>-0.39942854097077601</v>
      </c>
      <c r="AP84" s="193">
        <v>0.18264762572499399</v>
      </c>
    </row>
    <row r="85" spans="2:42">
      <c r="B85" s="177" t="s">
        <v>458</v>
      </c>
      <c r="C85" s="82">
        <v>0.174592440098496</v>
      </c>
      <c r="D85" s="82">
        <v>9.8931642263980907E-2</v>
      </c>
      <c r="E85" s="82">
        <v>-0.74492698289297199</v>
      </c>
      <c r="F85" s="82">
        <v>1.6994126942647601E-2</v>
      </c>
      <c r="G85" s="82">
        <v>3.2841047260748303E-2</v>
      </c>
      <c r="H85" s="82">
        <v>0.12788772784705699</v>
      </c>
      <c r="I85" s="82">
        <v>5.8706579414185001E-2</v>
      </c>
      <c r="J85" s="82">
        <v>-0.197446715042537</v>
      </c>
      <c r="K85" s="82">
        <v>-0.516176296453563</v>
      </c>
      <c r="L85" s="82">
        <v>2.7718179286783901E-2</v>
      </c>
      <c r="M85" s="82">
        <v>-3.4763846592971701E-2</v>
      </c>
      <c r="N85" s="82">
        <v>-0.237087347815438</v>
      </c>
      <c r="O85" s="82">
        <v>4.5067002447372502E-2</v>
      </c>
      <c r="P85" s="82">
        <v>3.1757400319911699E-3</v>
      </c>
      <c r="Q85" s="82">
        <v>9.3656503027047394E-3</v>
      </c>
      <c r="R85" s="82">
        <v>-0.13381139455458199</v>
      </c>
      <c r="V85" s="177" t="s">
        <v>515</v>
      </c>
      <c r="W85" s="193">
        <v>9.7376574496105303E-2</v>
      </c>
      <c r="X85" s="193">
        <v>-5.9722926672319203E-2</v>
      </c>
      <c r="Y85" s="193">
        <v>0.308523140013157</v>
      </c>
      <c r="Z85" s="193">
        <v>-0.359744207911535</v>
      </c>
      <c r="AA85" s="193">
        <v>-0.28893461606269799</v>
      </c>
      <c r="AB85" s="193">
        <v>0.26574285390036001</v>
      </c>
      <c r="AC85" s="193">
        <v>-0.199667183835988</v>
      </c>
      <c r="AD85" s="193">
        <v>-0.122289370184705</v>
      </c>
      <c r="AE85" s="193">
        <v>5.1578926748416E-2</v>
      </c>
      <c r="AF85" s="193">
        <v>0.26227901482936999</v>
      </c>
      <c r="AG85" s="193">
        <v>-8.8904317719429998E-2</v>
      </c>
      <c r="AH85" s="193">
        <v>0.45036391447920798</v>
      </c>
      <c r="AI85" s="193">
        <v>0.12262384373716401</v>
      </c>
      <c r="AJ85" s="193">
        <v>-5.50052594954255E-2</v>
      </c>
      <c r="AK85" s="193">
        <v>5.71027179006285E-2</v>
      </c>
      <c r="AL85" s="193">
        <v>-0.35062553515003603</v>
      </c>
      <c r="AM85" s="193">
        <v>-0.27079289278458402</v>
      </c>
      <c r="AN85" s="193">
        <v>-8.1115870893497199E-2</v>
      </c>
      <c r="AO85" s="193">
        <v>0.21109381702375099</v>
      </c>
      <c r="AP85" s="193">
        <v>5.0117395447440198E-2</v>
      </c>
    </row>
    <row r="86" spans="2:42">
      <c r="B86" s="186" t="s">
        <v>199</v>
      </c>
      <c r="C86" s="82">
        <v>0.260458009812428</v>
      </c>
      <c r="D86" s="82">
        <v>0.34972910561204501</v>
      </c>
      <c r="E86" s="82">
        <v>7.3540428029451599E-2</v>
      </c>
      <c r="F86" s="82">
        <v>-0.303797775151534</v>
      </c>
      <c r="G86" s="82">
        <v>-0.21811377279114399</v>
      </c>
      <c r="H86" s="82">
        <v>0.30458086912889298</v>
      </c>
      <c r="I86" s="82">
        <v>-4.83661187250519E-2</v>
      </c>
      <c r="J86" s="82">
        <v>-0.48426135035797502</v>
      </c>
      <c r="K86" s="82">
        <v>7.8975947727193602E-2</v>
      </c>
      <c r="L86" s="82">
        <v>0.21082744444960999</v>
      </c>
      <c r="M86" s="82">
        <v>5.5013639473261697E-2</v>
      </c>
      <c r="N86" s="82">
        <v>0.17202015134919699</v>
      </c>
      <c r="O86" s="82">
        <v>-0.111033769283364</v>
      </c>
      <c r="P86" s="82">
        <v>3.5371972513782199E-2</v>
      </c>
      <c r="Q86" s="82">
        <v>0.119476271810582</v>
      </c>
      <c r="R86" s="82">
        <v>0.47307645885376198</v>
      </c>
      <c r="V86" s="177" t="s">
        <v>516</v>
      </c>
      <c r="W86" s="193">
        <v>-0.29304140294911901</v>
      </c>
      <c r="X86" s="193">
        <v>0.168879566939662</v>
      </c>
      <c r="Y86" s="193">
        <v>0.18226655645405901</v>
      </c>
      <c r="Z86" s="193">
        <v>-0.100838471709762</v>
      </c>
      <c r="AA86" s="193">
        <v>-0.267502786062503</v>
      </c>
      <c r="AB86" s="193">
        <v>-0.43630070057967102</v>
      </c>
      <c r="AC86" s="193">
        <v>-0.222701916831058</v>
      </c>
      <c r="AD86" s="193">
        <v>8.0019903188133498E-2</v>
      </c>
      <c r="AE86" s="193">
        <v>2.7283106675090801E-2</v>
      </c>
      <c r="AF86" s="193">
        <v>0.55130250109663603</v>
      </c>
      <c r="AG86" s="193">
        <v>0.25376069908246701</v>
      </c>
      <c r="AH86" s="193">
        <v>-0.18147107964807099</v>
      </c>
      <c r="AI86" s="193">
        <v>0.17137908219972001</v>
      </c>
      <c r="AJ86" s="193">
        <v>-5.6923243237900198E-2</v>
      </c>
      <c r="AK86" s="193">
        <v>8.1452302454527101E-3</v>
      </c>
      <c r="AL86" s="193">
        <v>0.194529264105299</v>
      </c>
      <c r="AM86" s="193">
        <v>0.16176193977152201</v>
      </c>
      <c r="AN86" s="193">
        <v>-8.5819839420610097E-2</v>
      </c>
      <c r="AO86" s="193">
        <v>-2.1350522919885598E-2</v>
      </c>
      <c r="AP86" s="193">
        <v>-0.13337789210207801</v>
      </c>
    </row>
    <row r="87" spans="2:42">
      <c r="B87" s="187" t="s">
        <v>200</v>
      </c>
      <c r="C87" s="97">
        <v>-0.82078577245012896</v>
      </c>
      <c r="D87" s="97">
        <v>9.8235282893780501E-2</v>
      </c>
      <c r="E87" s="97">
        <v>7.4166058823952503E-3</v>
      </c>
      <c r="F87" s="97">
        <v>0.13313674399317799</v>
      </c>
      <c r="G87" s="97">
        <v>-4.0754978800494099E-2</v>
      </c>
      <c r="H87" s="97">
        <v>-3.5420476858437397E-2</v>
      </c>
      <c r="I87" s="97">
        <v>-2.3937970417686399E-2</v>
      </c>
      <c r="J87" s="97">
        <v>-0.176969831439206</v>
      </c>
      <c r="K87" s="97">
        <v>-0.34525572293421503</v>
      </c>
      <c r="L87" s="97">
        <v>0.25100174846318701</v>
      </c>
      <c r="M87" s="97">
        <v>0.116664514133398</v>
      </c>
      <c r="N87" s="97">
        <v>0.222317798530587</v>
      </c>
      <c r="O87" s="97">
        <v>-2.5991798217218899E-2</v>
      </c>
      <c r="P87" s="97">
        <v>-6.7789042781829E-3</v>
      </c>
      <c r="Q87" s="97">
        <v>-1.5405255804077001E-2</v>
      </c>
      <c r="R87" s="97">
        <v>0.133698043265468</v>
      </c>
      <c r="V87" s="177" t="s">
        <v>477</v>
      </c>
      <c r="W87" s="193">
        <v>-0.23418403642876301</v>
      </c>
      <c r="X87" s="193">
        <v>0.164683277969077</v>
      </c>
      <c r="Y87" s="193">
        <v>-0.40685149773691998</v>
      </c>
      <c r="Z87" s="193">
        <v>-6.4827026955936395E-2</v>
      </c>
      <c r="AA87" s="193">
        <v>0.274296607044486</v>
      </c>
      <c r="AB87" s="193">
        <v>-1.43652363166721E-3</v>
      </c>
      <c r="AC87" s="193">
        <v>0.13580596903940501</v>
      </c>
      <c r="AD87" s="193">
        <v>0.172249722303113</v>
      </c>
      <c r="AE87" s="193">
        <v>0.26342454750771699</v>
      </c>
      <c r="AF87" s="193">
        <v>0.102268146261666</v>
      </c>
      <c r="AG87" s="193">
        <v>0.22164719819688999</v>
      </c>
      <c r="AH87" s="193">
        <v>6.7054924257988202E-2</v>
      </c>
      <c r="AI87" s="193">
        <v>0.34319467744701099</v>
      </c>
      <c r="AJ87" s="193">
        <v>3.4645286761401203E-2</v>
      </c>
      <c r="AK87" s="193">
        <v>8.4490386583283103E-2</v>
      </c>
      <c r="AL87" s="193">
        <v>-0.31663089452711801</v>
      </c>
      <c r="AM87" s="193">
        <v>-0.42443912058336702</v>
      </c>
      <c r="AN87" s="193">
        <v>-2.3225577636937701E-2</v>
      </c>
      <c r="AO87" s="193">
        <v>-0.25738474524551302</v>
      </c>
      <c r="AP87" s="193">
        <v>-0.134781333510368</v>
      </c>
    </row>
    <row r="88" spans="2:42">
      <c r="V88" s="177" t="s">
        <v>478</v>
      </c>
      <c r="W88" s="193">
        <v>-0.38904415891586203</v>
      </c>
      <c r="X88" s="193">
        <v>-6.7386767194945296E-2</v>
      </c>
      <c r="Y88" s="193">
        <v>3.5937415942132699E-2</v>
      </c>
      <c r="Z88" s="193">
        <v>0.25063581225328602</v>
      </c>
      <c r="AA88" s="193">
        <v>-3.5438210073525697E-2</v>
      </c>
      <c r="AB88" s="193">
        <v>0.177747384633658</v>
      </c>
      <c r="AC88" s="193">
        <v>-2.8740209421243699E-2</v>
      </c>
      <c r="AD88" s="193">
        <v>0.25008631892317101</v>
      </c>
      <c r="AE88" s="193">
        <v>0.16809138030403001</v>
      </c>
      <c r="AF88" s="193">
        <v>-7.9669857661020305E-2</v>
      </c>
      <c r="AG88" s="193">
        <v>-0.14251752155244299</v>
      </c>
      <c r="AH88" s="193">
        <v>0.121107019762875</v>
      </c>
      <c r="AI88" s="193">
        <v>0.11688994226628301</v>
      </c>
      <c r="AJ88" s="193">
        <v>-0.418242408315323</v>
      </c>
      <c r="AK88" s="193">
        <v>-3.6943528115893097E-2</v>
      </c>
      <c r="AL88" s="193">
        <v>-0.216196313872006</v>
      </c>
      <c r="AM88" s="193">
        <v>0.402629931431088</v>
      </c>
      <c r="AN88" s="193">
        <v>-0.33072997312311198</v>
      </c>
      <c r="AO88" s="193">
        <v>-9.0865068360251405E-2</v>
      </c>
      <c r="AP88" s="193">
        <v>0.31264878159810899</v>
      </c>
    </row>
    <row r="89" spans="2:42">
      <c r="V89" s="177" t="s">
        <v>479</v>
      </c>
      <c r="W89" s="193">
        <v>-2.6798386276253101E-2</v>
      </c>
      <c r="X89" s="193">
        <v>0.32310091143255198</v>
      </c>
      <c r="Y89" s="193">
        <v>-0.123963733235678</v>
      </c>
      <c r="Z89" s="193">
        <v>-0.41909216435276198</v>
      </c>
      <c r="AA89" s="193">
        <v>0.15721493797146799</v>
      </c>
      <c r="AB89" s="193">
        <v>-6.4611318021285405E-2</v>
      </c>
      <c r="AC89" s="193">
        <v>-0.25533533582819401</v>
      </c>
      <c r="AD89" s="193">
        <v>0.27195307866628599</v>
      </c>
      <c r="AE89" s="193">
        <v>-0.20060672232354201</v>
      </c>
      <c r="AF89" s="193">
        <v>-0.23488623490966401</v>
      </c>
      <c r="AG89" s="193">
        <v>1.5817929028329701E-2</v>
      </c>
      <c r="AH89" s="193">
        <v>0.14751909888161699</v>
      </c>
      <c r="AI89" s="193">
        <v>3.8096465094819398E-2</v>
      </c>
      <c r="AJ89" s="193">
        <v>1.62672304080058E-2</v>
      </c>
      <c r="AK89" s="193">
        <v>-0.16811855765248301</v>
      </c>
      <c r="AL89" s="193">
        <v>-0.244274980749149</v>
      </c>
      <c r="AM89" s="193">
        <v>0.42293118930866302</v>
      </c>
      <c r="AN89" s="193">
        <v>0.33574503736530797</v>
      </c>
      <c r="AO89" s="193">
        <v>0.14076222536024</v>
      </c>
      <c r="AP89" s="193">
        <v>-0.13172066012803199</v>
      </c>
    </row>
    <row r="90" spans="2:42">
      <c r="B90" s="152" t="s">
        <v>201</v>
      </c>
      <c r="V90" s="177" t="s">
        <v>480</v>
      </c>
      <c r="W90" s="193">
        <v>-0.24025702165145499</v>
      </c>
      <c r="X90" s="193">
        <v>9.3256552642446103E-2</v>
      </c>
      <c r="Y90" s="193">
        <v>-0.17418471587099801</v>
      </c>
      <c r="Z90" s="193">
        <v>-0.23107765686284201</v>
      </c>
      <c r="AA90" s="193">
        <v>-0.15595549385461099</v>
      </c>
      <c r="AB90" s="193">
        <v>0.351153835590851</v>
      </c>
      <c r="AC90" s="193">
        <v>0.105163910817631</v>
      </c>
      <c r="AD90" s="193">
        <v>-0.28851971681649602</v>
      </c>
      <c r="AE90" s="193">
        <v>8.3718962929056895E-2</v>
      </c>
      <c r="AF90" s="193">
        <v>-5.2378052950583003E-2</v>
      </c>
      <c r="AG90" s="193">
        <v>0.253147315614771</v>
      </c>
      <c r="AH90" s="193">
        <v>-4.10009385894494E-2</v>
      </c>
      <c r="AI90" s="193">
        <v>-0.115344801614766</v>
      </c>
      <c r="AJ90" s="193">
        <v>-0.50140644910828502</v>
      </c>
      <c r="AK90" s="193">
        <v>0.21847433393187099</v>
      </c>
      <c r="AL90" s="193">
        <v>0.29457151994799202</v>
      </c>
      <c r="AM90" s="193">
        <v>3.4939602195202001E-3</v>
      </c>
      <c r="AN90" s="193">
        <v>0.36409097176167499</v>
      </c>
      <c r="AO90" s="193">
        <v>2.1743566418960199E-2</v>
      </c>
      <c r="AP90" s="193">
        <v>1.13099787729962E-2</v>
      </c>
    </row>
    <row r="91" spans="2:42">
      <c r="B91" s="13"/>
      <c r="C91" s="13" t="s">
        <v>330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V91" s="177" t="s">
        <v>481</v>
      </c>
      <c r="W91" s="193">
        <v>-8.0531231189168703E-2</v>
      </c>
      <c r="X91" s="193">
        <v>-0.121232590481331</v>
      </c>
      <c r="Y91" s="193">
        <v>0.11308146250454</v>
      </c>
      <c r="Z91" s="193">
        <v>8.3550843874376099E-2</v>
      </c>
      <c r="AA91" s="193">
        <v>0.34860683173353402</v>
      </c>
      <c r="AB91" s="193">
        <v>0.117514003480461</v>
      </c>
      <c r="AC91" s="193">
        <v>-7.1708975355175494E-2</v>
      </c>
      <c r="AD91" s="193">
        <v>-0.18820697058289901</v>
      </c>
      <c r="AE91" s="193">
        <v>-0.69128752897608103</v>
      </c>
      <c r="AF91" s="193">
        <v>4.9653280841331103E-2</v>
      </c>
      <c r="AG91" s="193">
        <v>0.20196690377260301</v>
      </c>
      <c r="AH91" s="193">
        <v>5.1855180965604E-2</v>
      </c>
      <c r="AI91" s="193">
        <v>0.42778415206463399</v>
      </c>
      <c r="AJ91" s="193">
        <v>-0.15195768491109199</v>
      </c>
      <c r="AK91" s="193">
        <v>-0.131918051614661</v>
      </c>
      <c r="AL91" s="193">
        <v>0.107212789431713</v>
      </c>
      <c r="AM91" s="193">
        <v>-9.0748076998962396E-2</v>
      </c>
      <c r="AN91" s="193">
        <v>-5.8258865442193601E-2</v>
      </c>
      <c r="AO91" s="193">
        <v>-2.52454011678288E-2</v>
      </c>
      <c r="AP91" s="193">
        <v>0.10986999387987401</v>
      </c>
    </row>
    <row r="92" spans="2:42">
      <c r="B92" s="183" t="s">
        <v>330</v>
      </c>
      <c r="C92" s="191" t="s">
        <v>394</v>
      </c>
      <c r="D92" s="191" t="s">
        <v>395</v>
      </c>
      <c r="E92" s="191" t="s">
        <v>467</v>
      </c>
      <c r="F92" s="191" t="s">
        <v>468</v>
      </c>
      <c r="G92" s="191" t="s">
        <v>465</v>
      </c>
      <c r="H92" s="191" t="s">
        <v>466</v>
      </c>
      <c r="I92" s="191" t="s">
        <v>463</v>
      </c>
      <c r="J92" s="191" t="s">
        <v>464</v>
      </c>
      <c r="K92" s="191" t="s">
        <v>461</v>
      </c>
      <c r="L92" s="191" t="s">
        <v>462</v>
      </c>
      <c r="M92" s="191" t="s">
        <v>459</v>
      </c>
      <c r="N92" s="191" t="s">
        <v>460</v>
      </c>
      <c r="O92" s="191" t="s">
        <v>457</v>
      </c>
      <c r="P92" s="191" t="s">
        <v>458</v>
      </c>
      <c r="Q92" s="189" t="s">
        <v>199</v>
      </c>
      <c r="R92" s="189" t="s">
        <v>200</v>
      </c>
      <c r="V92" s="177" t="s">
        <v>482</v>
      </c>
      <c r="W92" s="193">
        <v>1.76956019972037E-2</v>
      </c>
      <c r="X92" s="193">
        <v>0.31682586193647699</v>
      </c>
      <c r="Y92" s="193">
        <v>-0.134893455165215</v>
      </c>
      <c r="Z92" s="193">
        <v>4.5039390441366602E-2</v>
      </c>
      <c r="AA92" s="193">
        <v>0.13978729438838899</v>
      </c>
      <c r="AB92" s="193">
        <v>-4.1889750385234598E-2</v>
      </c>
      <c r="AC92" s="193">
        <v>-0.206219287268677</v>
      </c>
      <c r="AD92" s="193">
        <v>-0.52420317646681802</v>
      </c>
      <c r="AE92" s="193">
        <v>0.27330073302741698</v>
      </c>
      <c r="AF92" s="193">
        <v>-0.119869925309269</v>
      </c>
      <c r="AG92" s="193">
        <v>2.8433499382942599E-2</v>
      </c>
      <c r="AH92" s="193">
        <v>0.397871589480008</v>
      </c>
      <c r="AI92" s="193">
        <v>4.3700641152765902E-2</v>
      </c>
      <c r="AJ92" s="193">
        <v>9.4482056755220506E-2</v>
      </c>
      <c r="AK92" s="193">
        <v>-0.24793265507312301</v>
      </c>
      <c r="AL92" s="193">
        <v>0.26901148301072297</v>
      </c>
      <c r="AM92" s="193">
        <v>0.14536922936600899</v>
      </c>
      <c r="AN92" s="193">
        <v>-0.33564413384400998</v>
      </c>
      <c r="AO92" s="193">
        <v>-5.9241508195342497E-2</v>
      </c>
      <c r="AP92" s="193">
        <v>-0.10162357452361299</v>
      </c>
    </row>
    <row r="93" spans="2:42">
      <c r="B93" s="177" t="s">
        <v>219</v>
      </c>
      <c r="C93" s="82">
        <v>-1.60910419785141E-2</v>
      </c>
      <c r="D93" s="82">
        <v>8.5365954692906998E-5</v>
      </c>
      <c r="E93" s="82">
        <v>-3.6129874097155498E-2</v>
      </c>
      <c r="F93" s="82">
        <v>5.9395769920357402E-2</v>
      </c>
      <c r="G93" s="82">
        <v>-1.4468577699384999E-2</v>
      </c>
      <c r="H93" s="82">
        <v>-2.9218006895680399E-2</v>
      </c>
      <c r="I93" s="82">
        <v>9.0157623652558805E-2</v>
      </c>
      <c r="J93" s="82">
        <v>-5.3625158342517902E-2</v>
      </c>
      <c r="K93" s="82">
        <v>-0.33273520865441403</v>
      </c>
      <c r="L93" s="82">
        <v>-9.0709222823260605E-2</v>
      </c>
      <c r="M93" s="82">
        <v>-0.13003689093425899</v>
      </c>
      <c r="N93" s="82">
        <v>-0.226593511030734</v>
      </c>
      <c r="O93" s="82">
        <v>0.153738367743191</v>
      </c>
      <c r="P93" s="82">
        <v>0.174592440098496</v>
      </c>
      <c r="Q93" s="82">
        <v>0.260458009812428</v>
      </c>
      <c r="R93" s="82">
        <v>-0.82078577245012896</v>
      </c>
      <c r="V93" s="177" t="s">
        <v>483</v>
      </c>
      <c r="W93" s="193">
        <v>6.7035394853954294E-2</v>
      </c>
      <c r="X93" s="193">
        <v>-0.20890526695969899</v>
      </c>
      <c r="Y93" s="193">
        <v>5.2758921415020199E-2</v>
      </c>
      <c r="Z93" s="193">
        <v>0.12522891280069801</v>
      </c>
      <c r="AA93" s="193">
        <v>-7.2335822499367194E-2</v>
      </c>
      <c r="AB93" s="193">
        <v>0.15794604372104101</v>
      </c>
      <c r="AC93" s="193">
        <v>-0.35374251826177999</v>
      </c>
      <c r="AD93" s="193">
        <v>0.1499253010869</v>
      </c>
      <c r="AE93" s="193">
        <v>0.17709737880514501</v>
      </c>
      <c r="AF93" s="193">
        <v>-0.17614034476395399</v>
      </c>
      <c r="AG93" s="193">
        <v>0.69343247906274597</v>
      </c>
      <c r="AH93" s="193">
        <v>-0.10127436218734399</v>
      </c>
      <c r="AI93" s="193">
        <v>-0.18603550823728099</v>
      </c>
      <c r="AJ93" s="193">
        <v>6.0570844901838998E-2</v>
      </c>
      <c r="AK93" s="193">
        <v>-0.35481379800086699</v>
      </c>
      <c r="AL93" s="193">
        <v>-8.0980874695314203E-2</v>
      </c>
      <c r="AM93" s="193">
        <v>-0.114220815762432</v>
      </c>
      <c r="AN93" s="193">
        <v>-2.39277146879859E-2</v>
      </c>
      <c r="AO93" s="193">
        <v>9.0824453491163401E-2</v>
      </c>
      <c r="AP93" s="193">
        <v>9.7557609582033106E-2</v>
      </c>
    </row>
    <row r="94" spans="2:42">
      <c r="B94" s="177" t="s">
        <v>220</v>
      </c>
      <c r="C94" s="82">
        <v>0.114651484268044</v>
      </c>
      <c r="D94" s="82">
        <v>0.22508355580658901</v>
      </c>
      <c r="E94" s="82">
        <v>-0.119386678451304</v>
      </c>
      <c r="F94" s="82">
        <v>0.51609887916784403</v>
      </c>
      <c r="G94" s="82">
        <v>-0.23702091242311299</v>
      </c>
      <c r="H94" s="82">
        <v>-0.22458667950856501</v>
      </c>
      <c r="I94" s="82">
        <v>0.26557626688716102</v>
      </c>
      <c r="J94" s="82">
        <v>-0.47827647522083599</v>
      </c>
      <c r="K94" s="82">
        <v>0.30482628311863602</v>
      </c>
      <c r="L94" s="82">
        <v>0.108347848819301</v>
      </c>
      <c r="M94" s="82">
        <v>-4.2821639920983196E-3</v>
      </c>
      <c r="N94" s="82">
        <v>4.4531184349912902E-3</v>
      </c>
      <c r="O94" s="82">
        <v>-5.6915672659466301E-2</v>
      </c>
      <c r="P94" s="82">
        <v>9.8931642263980907E-2</v>
      </c>
      <c r="Q94" s="82">
        <v>0.34972910561204501</v>
      </c>
      <c r="R94" s="82">
        <v>9.8235282893780501E-2</v>
      </c>
      <c r="V94" s="177" t="s">
        <v>484</v>
      </c>
      <c r="W94" s="193">
        <v>-0.16430831722901201</v>
      </c>
      <c r="X94" s="193">
        <v>-8.7920051974025096E-2</v>
      </c>
      <c r="Y94" s="193">
        <v>-0.41084874208161398</v>
      </c>
      <c r="Z94" s="193">
        <v>9.8731742123455396E-2</v>
      </c>
      <c r="AA94" s="193">
        <v>-0.30254821086322697</v>
      </c>
      <c r="AB94" s="193">
        <v>-0.26776955836399602</v>
      </c>
      <c r="AC94" s="193">
        <v>9.3960817598240792E-3</v>
      </c>
      <c r="AD94" s="193">
        <v>2.52180599040276E-2</v>
      </c>
      <c r="AE94" s="193">
        <v>-0.13030806109258899</v>
      </c>
      <c r="AF94" s="193">
        <v>-0.23880560872124501</v>
      </c>
      <c r="AG94" s="193">
        <v>7.6142159025587505E-2</v>
      </c>
      <c r="AH94" s="193">
        <v>0.165357630701604</v>
      </c>
      <c r="AI94" s="193">
        <v>0.18263449411865099</v>
      </c>
      <c r="AJ94" s="193">
        <v>0.14153808529801401</v>
      </c>
      <c r="AK94" s="193">
        <v>0.23916415956012599</v>
      </c>
      <c r="AL94" s="193">
        <v>8.4716689397868097E-2</v>
      </c>
      <c r="AM94" s="193">
        <v>-8.40143702788409E-2</v>
      </c>
      <c r="AN94" s="193">
        <v>-0.111890863298083</v>
      </c>
      <c r="AO94" s="193">
        <v>0.58468992262320096</v>
      </c>
      <c r="AP94" s="193">
        <v>0.19082408760285099</v>
      </c>
    </row>
    <row r="95" spans="2:42">
      <c r="B95" s="177" t="s">
        <v>221</v>
      </c>
      <c r="C95" s="82">
        <v>3.28936736010099E-2</v>
      </c>
      <c r="D95" s="82">
        <v>4.35053258753519E-2</v>
      </c>
      <c r="E95" s="82">
        <v>-0.100815086269743</v>
      </c>
      <c r="F95" s="82">
        <v>-1.88574349787245E-2</v>
      </c>
      <c r="G95" s="82">
        <v>-5.0015027641473003E-2</v>
      </c>
      <c r="H95" s="82">
        <v>-0.25702756388735098</v>
      </c>
      <c r="I95" s="82">
        <v>0.14615076387987799</v>
      </c>
      <c r="J95" s="82">
        <v>-3.1484191484828103E-2</v>
      </c>
      <c r="K95" s="82">
        <v>-9.8443519538878393E-2</v>
      </c>
      <c r="L95" s="82">
        <v>-0.45150289683073602</v>
      </c>
      <c r="M95" s="82">
        <v>0.26683694959933102</v>
      </c>
      <c r="N95" s="82">
        <v>-9.5403706119462098E-2</v>
      </c>
      <c r="O95" s="82">
        <v>0.20337357021461799</v>
      </c>
      <c r="P95" s="82">
        <v>-0.74492698289297199</v>
      </c>
      <c r="Q95" s="82">
        <v>7.3540428029451599E-2</v>
      </c>
      <c r="R95" s="82">
        <v>7.4166058823952503E-3</v>
      </c>
      <c r="V95" s="177" t="s">
        <v>485</v>
      </c>
      <c r="W95" s="193">
        <v>-0.182130417781529</v>
      </c>
      <c r="X95" s="193">
        <v>-0.28086613484685402</v>
      </c>
      <c r="Y95" s="193">
        <v>-6.6561022751888202E-2</v>
      </c>
      <c r="Z95" s="193">
        <v>-0.193805882532606</v>
      </c>
      <c r="AA95" s="193">
        <v>4.2636067184441399E-2</v>
      </c>
      <c r="AB95" s="193">
        <v>-0.123629701227575</v>
      </c>
      <c r="AC95" s="193">
        <v>-0.14726498168501001</v>
      </c>
      <c r="AD95" s="193">
        <v>-7.9293711422586802E-2</v>
      </c>
      <c r="AE95" s="193">
        <v>0.11480804730473999</v>
      </c>
      <c r="AF95" s="193">
        <v>5.7100146412899797E-3</v>
      </c>
      <c r="AG95" s="193">
        <v>-0.16337706776772301</v>
      </c>
      <c r="AH95" s="193">
        <v>1.13932318524415E-2</v>
      </c>
      <c r="AI95" s="193">
        <v>4.8348910653400801E-2</v>
      </c>
      <c r="AJ95" s="193">
        <v>0.136996270248603</v>
      </c>
      <c r="AK95" s="193">
        <v>-0.14554556555715401</v>
      </c>
      <c r="AL95" s="193">
        <v>0.102326235859119</v>
      </c>
      <c r="AM95" s="193">
        <v>-4.55617189212583E-2</v>
      </c>
      <c r="AN95" s="193">
        <v>0.21228059993533099</v>
      </c>
      <c r="AO95" s="193">
        <v>-0.16297221018032701</v>
      </c>
      <c r="AP95" s="193">
        <v>0.31631353215892899</v>
      </c>
    </row>
    <row r="96" spans="2:42">
      <c r="B96" s="177" t="s">
        <v>222</v>
      </c>
      <c r="C96" s="82">
        <v>0.17189720502502101</v>
      </c>
      <c r="D96" s="82">
        <v>0.230708145140264</v>
      </c>
      <c r="E96" s="82">
        <v>0.190087226042531</v>
      </c>
      <c r="F96" s="82">
        <v>0.63772167689279002</v>
      </c>
      <c r="G96" s="82">
        <v>4.7690598486176697E-2</v>
      </c>
      <c r="H96" s="82">
        <v>0.26072240103029598</v>
      </c>
      <c r="I96" s="82">
        <v>5.6664519770580797E-2</v>
      </c>
      <c r="J96" s="82">
        <v>0.16624226789611701</v>
      </c>
      <c r="K96" s="82">
        <v>-0.44954383569580803</v>
      </c>
      <c r="L96" s="82">
        <v>-1.71497709745565E-2</v>
      </c>
      <c r="M96" s="82">
        <v>7.4792706465819994E-2</v>
      </c>
      <c r="N96" s="82">
        <v>3.4397308801745401E-2</v>
      </c>
      <c r="O96" s="82">
        <v>0.232027819839452</v>
      </c>
      <c r="P96" s="82">
        <v>1.6994126942647601E-2</v>
      </c>
      <c r="Q96" s="82">
        <v>-0.303797775151534</v>
      </c>
      <c r="R96" s="82">
        <v>0.13313674399317799</v>
      </c>
      <c r="V96" s="177" t="s">
        <v>486</v>
      </c>
      <c r="W96" s="193">
        <v>0.21001158230292299</v>
      </c>
      <c r="X96" s="193">
        <v>-8.2880543863692993E-2</v>
      </c>
      <c r="Y96" s="193">
        <v>0.226051006026565</v>
      </c>
      <c r="Z96" s="193">
        <v>-7.0797718246521202E-2</v>
      </c>
      <c r="AA96" s="193">
        <v>0.24120610507996201</v>
      </c>
      <c r="AB96" s="193">
        <v>-6.1058293165560398E-2</v>
      </c>
      <c r="AC96" s="193">
        <v>0.21485049668165601</v>
      </c>
      <c r="AD96" s="193">
        <v>-5.4904966870168902E-2</v>
      </c>
      <c r="AE96" s="193">
        <v>0.251222651890394</v>
      </c>
      <c r="AF96" s="193">
        <v>-4.3107660532835698E-2</v>
      </c>
      <c r="AG96" s="193">
        <v>0.212614323856329</v>
      </c>
      <c r="AH96" s="193">
        <v>-4.2318840597913999E-2</v>
      </c>
      <c r="AI96" s="193">
        <v>0.241999083553568</v>
      </c>
      <c r="AJ96" s="193">
        <v>-2.48868303275687E-2</v>
      </c>
      <c r="AK96" s="193">
        <v>0.215089179476049</v>
      </c>
      <c r="AL96" s="193">
        <v>-2.9698580231894301E-2</v>
      </c>
      <c r="AM96" s="193">
        <v>0.228965500086559</v>
      </c>
      <c r="AN96" s="193">
        <v>-1.44384247443796E-2</v>
      </c>
      <c r="AO96" s="193">
        <v>0.21267064852430101</v>
      </c>
      <c r="AP96" s="193">
        <v>0</v>
      </c>
    </row>
    <row r="97" spans="2:42">
      <c r="B97" s="177" t="s">
        <v>223</v>
      </c>
      <c r="C97" s="82">
        <v>-0.23806150718030999</v>
      </c>
      <c r="D97" s="82">
        <v>-0.31561879875860399</v>
      </c>
      <c r="E97" s="82">
        <v>0.16124651238036999</v>
      </c>
      <c r="F97" s="82">
        <v>0.13405736618327599</v>
      </c>
      <c r="G97" s="82">
        <v>-8.5411446927295007E-2</v>
      </c>
      <c r="H97" s="82">
        <v>-0.29267665947108701</v>
      </c>
      <c r="I97" s="82">
        <v>-0.45781177182473898</v>
      </c>
      <c r="J97" s="82">
        <v>-0.52311348670630298</v>
      </c>
      <c r="K97" s="82">
        <v>-0.28972220360927903</v>
      </c>
      <c r="L97" s="82">
        <v>-5.8761986086354599E-2</v>
      </c>
      <c r="M97" s="82">
        <v>0.142626375220374</v>
      </c>
      <c r="N97" s="82">
        <v>0.239900831504128</v>
      </c>
      <c r="O97" s="82">
        <v>-8.9139542989507298E-2</v>
      </c>
      <c r="P97" s="82">
        <v>3.2841047260748303E-2</v>
      </c>
      <c r="Q97" s="82">
        <v>-0.21811377279114399</v>
      </c>
      <c r="R97" s="82">
        <v>-4.0754978800494099E-2</v>
      </c>
      <c r="V97" s="179" t="s">
        <v>487</v>
      </c>
      <c r="W97" s="182">
        <v>0.112821762157369</v>
      </c>
      <c r="X97" s="182">
        <v>0.274913060028531</v>
      </c>
      <c r="Y97" s="182">
        <v>0.11979379398146101</v>
      </c>
      <c r="Z97" s="182">
        <v>0.280165196711536</v>
      </c>
      <c r="AA97" s="182">
        <v>0.12638144161640599</v>
      </c>
      <c r="AB97" s="182">
        <v>0.28439873898794699</v>
      </c>
      <c r="AC97" s="182">
        <v>0.11492514315213</v>
      </c>
      <c r="AD97" s="182">
        <v>0.28707343907382998</v>
      </c>
      <c r="AE97" s="182">
        <v>0.130735417574841</v>
      </c>
      <c r="AF97" s="182">
        <v>0.29220154510637603</v>
      </c>
      <c r="AG97" s="182">
        <v>0.11395307631806501</v>
      </c>
      <c r="AH97" s="182">
        <v>0.29254443577234401</v>
      </c>
      <c r="AI97" s="182">
        <v>0.12672610801371201</v>
      </c>
      <c r="AJ97" s="182">
        <v>0.300121777200971</v>
      </c>
      <c r="AK97" s="182">
        <v>0.115028877284459</v>
      </c>
      <c r="AL97" s="182">
        <v>0.29803021151405601</v>
      </c>
      <c r="AM97" s="182">
        <v>0.12106067405036899</v>
      </c>
      <c r="AN97" s="182">
        <v>0.30466347748060202</v>
      </c>
      <c r="AO97" s="182">
        <v>0.11397756428217801</v>
      </c>
      <c r="AP97" s="182">
        <v>0.31093958075136702</v>
      </c>
    </row>
    <row r="98" spans="2:42">
      <c r="B98" s="177" t="s">
        <v>224</v>
      </c>
      <c r="C98" s="82">
        <v>1.5694260990251702E-2</v>
      </c>
      <c r="D98" s="82">
        <v>6.1148524928889197E-2</v>
      </c>
      <c r="E98" s="82">
        <v>-4.7681336911039804E-3</v>
      </c>
      <c r="F98" s="82">
        <v>6.0256771040118798E-2</v>
      </c>
      <c r="G98" s="82">
        <v>-0.13403124163538799</v>
      </c>
      <c r="H98" s="82">
        <v>-4.83982174005195E-2</v>
      </c>
      <c r="I98" s="82">
        <v>6.6070613454610003E-2</v>
      </c>
      <c r="J98" s="82">
        <v>0.35070777284777499</v>
      </c>
      <c r="K98" s="82">
        <v>-0.22732570768829</v>
      </c>
      <c r="L98" s="82">
        <v>-0.20245386874649399</v>
      </c>
      <c r="M98" s="82">
        <v>0.36956613694838403</v>
      </c>
      <c r="N98" s="82">
        <v>0.32416756000672098</v>
      </c>
      <c r="O98" s="82">
        <v>-0.63244385963955996</v>
      </c>
      <c r="P98" s="82">
        <v>0.12788772784705699</v>
      </c>
      <c r="Q98" s="82">
        <v>0.30458086912889298</v>
      </c>
      <c r="R98" s="82">
        <v>-3.5420476858437397E-2</v>
      </c>
    </row>
    <row r="99" spans="2:42">
      <c r="B99" s="177" t="s">
        <v>225</v>
      </c>
      <c r="C99" s="82">
        <v>-6.3031352025147702E-2</v>
      </c>
      <c r="D99" s="82">
        <v>7.0084906705713004E-2</v>
      </c>
      <c r="E99" s="82">
        <v>-0.49319227142944799</v>
      </c>
      <c r="F99" s="82">
        <v>0.13892772910287399</v>
      </c>
      <c r="G99" s="82">
        <v>0.80744915069720702</v>
      </c>
      <c r="H99" s="82">
        <v>-0.20033031787164399</v>
      </c>
      <c r="I99" s="82">
        <v>1.83552995338488E-3</v>
      </c>
      <c r="J99" s="82">
        <v>-3.7711988611751603E-2</v>
      </c>
      <c r="K99" s="82">
        <v>-2.4847261767467901E-2</v>
      </c>
      <c r="L99" s="82">
        <v>5.8336269110224402E-2</v>
      </c>
      <c r="M99" s="82">
        <v>0.117744228538046</v>
      </c>
      <c r="N99" s="82">
        <v>8.2656791070417804E-2</v>
      </c>
      <c r="O99" s="82">
        <v>-6.2996571471598206E-2</v>
      </c>
      <c r="P99" s="82">
        <v>5.8706579414185001E-2</v>
      </c>
      <c r="Q99" s="82">
        <v>-4.83661187250519E-2</v>
      </c>
      <c r="R99" s="82">
        <v>-2.3937970417686399E-2</v>
      </c>
    </row>
    <row r="100" spans="2:42">
      <c r="B100" s="177" t="s">
        <v>226</v>
      </c>
      <c r="C100" s="82">
        <v>-2.96863196487464E-2</v>
      </c>
      <c r="D100" s="82">
        <v>0.108781373800575</v>
      </c>
      <c r="E100" s="82">
        <v>2.8825320938975E-2</v>
      </c>
      <c r="F100" s="82">
        <v>3.2598274765217199E-2</v>
      </c>
      <c r="G100" s="82">
        <v>-6.8194272436929507E-2</v>
      </c>
      <c r="H100" s="82">
        <v>-7.7083376109772894E-2</v>
      </c>
      <c r="I100" s="82">
        <v>0.17059168489575899</v>
      </c>
      <c r="J100" s="82">
        <v>-7.0720297738456797E-2</v>
      </c>
      <c r="K100" s="82">
        <v>2.6831578885819002E-3</v>
      </c>
      <c r="L100" s="82">
        <v>0.27988425648635701</v>
      </c>
      <c r="M100" s="82">
        <v>0.103469428080968</v>
      </c>
      <c r="N100" s="82">
        <v>-0.50475606386330096</v>
      </c>
      <c r="O100" s="82">
        <v>-0.54042299587525999</v>
      </c>
      <c r="P100" s="82">
        <v>-0.197446715042537</v>
      </c>
      <c r="Q100" s="82">
        <v>-0.48426135035797502</v>
      </c>
      <c r="R100" s="82">
        <v>-0.176969831439206</v>
      </c>
      <c r="V100" s="152" t="s">
        <v>201</v>
      </c>
    </row>
    <row r="101" spans="2:42">
      <c r="B101" s="177" t="s">
        <v>227</v>
      </c>
      <c r="C101" s="82">
        <v>-1.47885347701783E-2</v>
      </c>
      <c r="D101" s="82">
        <v>5.7424996569900702E-2</v>
      </c>
      <c r="E101" s="82">
        <v>0.116709655420387</v>
      </c>
      <c r="F101" s="82">
        <v>7.6859753038750797E-2</v>
      </c>
      <c r="G101" s="82">
        <v>9.8458049473798701E-2</v>
      </c>
      <c r="H101" s="82">
        <v>0.360409721412349</v>
      </c>
      <c r="I101" s="82">
        <v>-4.4696678743185697E-2</v>
      </c>
      <c r="J101" s="82">
        <v>-8.7551857516569201E-2</v>
      </c>
      <c r="K101" s="82">
        <v>0.14836208463494099</v>
      </c>
      <c r="L101" s="82">
        <v>0.38045923620091598</v>
      </c>
      <c r="M101" s="82">
        <v>-7.7266753283432896E-2</v>
      </c>
      <c r="N101" s="82">
        <v>0.50320754499581999</v>
      </c>
      <c r="O101" s="82">
        <v>-9.9386223555103501E-2</v>
      </c>
      <c r="P101" s="82">
        <v>-0.516176296453563</v>
      </c>
      <c r="Q101" s="82">
        <v>7.8975947727193602E-2</v>
      </c>
      <c r="R101" s="82">
        <v>-0.34525572293421503</v>
      </c>
      <c r="V101" s="13"/>
      <c r="W101" s="13" t="s">
        <v>114</v>
      </c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</row>
    <row r="102" spans="2:42">
      <c r="B102" s="177" t="s">
        <v>228</v>
      </c>
      <c r="C102" s="82">
        <v>-0.15088467276855</v>
      </c>
      <c r="D102" s="82">
        <v>0.33290341157756498</v>
      </c>
      <c r="E102" s="82">
        <v>0.163584901204402</v>
      </c>
      <c r="F102" s="82">
        <v>-0.40731823038072701</v>
      </c>
      <c r="G102" s="82">
        <v>0.15181389517944999</v>
      </c>
      <c r="H102" s="82">
        <v>0.227999558821118</v>
      </c>
      <c r="I102" s="82">
        <v>0.27563923403523599</v>
      </c>
      <c r="J102" s="82">
        <v>-0.438712647414917</v>
      </c>
      <c r="K102" s="82">
        <v>-0.450735772861665</v>
      </c>
      <c r="L102" s="82">
        <v>0.10514342093198301</v>
      </c>
      <c r="M102" s="82">
        <v>7.5521279723175599E-2</v>
      </c>
      <c r="N102" s="82">
        <v>-3.6107619270365501E-2</v>
      </c>
      <c r="O102" s="82">
        <v>-2.86435884080424E-2</v>
      </c>
      <c r="P102" s="82">
        <v>2.7718179286783901E-2</v>
      </c>
      <c r="Q102" s="82">
        <v>0.21082744444960999</v>
      </c>
      <c r="R102" s="82">
        <v>0.25100174846318701</v>
      </c>
      <c r="V102" s="68" t="s">
        <v>202</v>
      </c>
      <c r="W102" s="23" t="s">
        <v>508</v>
      </c>
      <c r="X102" s="23" t="s">
        <v>509</v>
      </c>
      <c r="Y102" s="23" t="s">
        <v>510</v>
      </c>
      <c r="Z102" s="23" t="s">
        <v>511</v>
      </c>
      <c r="AA102" s="23" t="s">
        <v>512</v>
      </c>
      <c r="AB102" s="23" t="s">
        <v>513</v>
      </c>
      <c r="AC102" s="23" t="s">
        <v>514</v>
      </c>
      <c r="AD102" s="23" t="s">
        <v>515</v>
      </c>
      <c r="AE102" s="23" t="s">
        <v>516</v>
      </c>
      <c r="AF102" s="23" t="s">
        <v>477</v>
      </c>
      <c r="AG102" s="23" t="s">
        <v>478</v>
      </c>
      <c r="AH102" s="23" t="s">
        <v>479</v>
      </c>
      <c r="AI102" s="23" t="s">
        <v>480</v>
      </c>
      <c r="AJ102" s="23" t="s">
        <v>481</v>
      </c>
      <c r="AK102" s="23" t="s">
        <v>482</v>
      </c>
      <c r="AL102" s="23" t="s">
        <v>483</v>
      </c>
      <c r="AM102" s="23" t="s">
        <v>484</v>
      </c>
      <c r="AN102" s="23" t="s">
        <v>485</v>
      </c>
      <c r="AO102" s="23" t="s">
        <v>486</v>
      </c>
      <c r="AP102" s="23" t="s">
        <v>487</v>
      </c>
    </row>
    <row r="103" spans="2:42">
      <c r="B103" s="177" t="s">
        <v>229</v>
      </c>
      <c r="C103" s="82">
        <v>-0.21862396090271899</v>
      </c>
      <c r="D103" s="82">
        <v>-0.73287011954422698</v>
      </c>
      <c r="E103" s="82">
        <v>-0.16674095314472301</v>
      </c>
      <c r="F103" s="82">
        <v>0.175005265900328</v>
      </c>
      <c r="G103" s="82">
        <v>3.4416501599389198E-4</v>
      </c>
      <c r="H103" s="82">
        <v>0.33084390266536201</v>
      </c>
      <c r="I103" s="82">
        <v>0.46173353996451</v>
      </c>
      <c r="J103" s="82">
        <v>-5.7857180090745801E-2</v>
      </c>
      <c r="K103" s="82">
        <v>-8.2691648823062305E-2</v>
      </c>
      <c r="L103" s="82">
        <v>-4.0411287385760499E-3</v>
      </c>
      <c r="M103" s="82">
        <v>1.52565438664888E-2</v>
      </c>
      <c r="N103" s="82">
        <v>-6.0425855317192703E-2</v>
      </c>
      <c r="O103" s="82">
        <v>-4.5700343644467602E-2</v>
      </c>
      <c r="P103" s="82">
        <v>-3.4763846592971701E-2</v>
      </c>
      <c r="Q103" s="82">
        <v>5.5013639473261697E-2</v>
      </c>
      <c r="R103" s="82">
        <v>0.116664514133398</v>
      </c>
      <c r="V103" s="177" t="s">
        <v>203</v>
      </c>
      <c r="W103" s="176">
        <v>0.18734605464797799</v>
      </c>
      <c r="X103" s="176">
        <v>0.18833674546554099</v>
      </c>
      <c r="Y103" s="176">
        <v>0.18538510036202899</v>
      </c>
      <c r="Z103" s="176">
        <v>-0.14238643987063801</v>
      </c>
      <c r="AA103" s="176">
        <v>8.5194021379260895E-2</v>
      </c>
      <c r="AB103" s="176">
        <v>-0.49127520417720399</v>
      </c>
      <c r="AC103" s="176">
        <v>0.313000712508329</v>
      </c>
      <c r="AD103" s="176">
        <v>9.7376574496105303E-2</v>
      </c>
      <c r="AE103" s="176">
        <v>-0.29304140294911901</v>
      </c>
      <c r="AF103" s="176">
        <v>-0.23418403642876301</v>
      </c>
      <c r="AG103" s="176">
        <v>-0.38904415891586203</v>
      </c>
      <c r="AH103" s="176">
        <v>-2.6798386276253101E-2</v>
      </c>
      <c r="AI103" s="176">
        <v>-0.24025702165145499</v>
      </c>
      <c r="AJ103" s="176">
        <v>-8.0531231189168703E-2</v>
      </c>
      <c r="AK103" s="176">
        <v>1.76956019972037E-2</v>
      </c>
      <c r="AL103" s="176">
        <v>6.7035394853954294E-2</v>
      </c>
      <c r="AM103" s="176">
        <v>-0.16430831722901201</v>
      </c>
      <c r="AN103" s="176">
        <v>-0.182130417781529</v>
      </c>
      <c r="AO103" s="176">
        <v>0.21001158230292299</v>
      </c>
      <c r="AP103" s="176">
        <v>0.112821762157369</v>
      </c>
    </row>
    <row r="104" spans="2:42">
      <c r="B104" s="177" t="s">
        <v>230</v>
      </c>
      <c r="C104" s="82">
        <v>-6.4915418459083898E-2</v>
      </c>
      <c r="D104" s="82">
        <v>-1.8711467654964301E-2</v>
      </c>
      <c r="E104" s="82">
        <v>-8.9393391412020295E-2</v>
      </c>
      <c r="F104" s="82">
        <v>9.4940002770325604E-2</v>
      </c>
      <c r="G104" s="82">
        <v>-2.4749346703716101E-2</v>
      </c>
      <c r="H104" s="82">
        <v>-0.27421768044176098</v>
      </c>
      <c r="I104" s="82">
        <v>-6.7740416405103296E-2</v>
      </c>
      <c r="J104" s="82">
        <v>0.15798164915103299</v>
      </c>
      <c r="K104" s="82">
        <v>-0.349817923464465</v>
      </c>
      <c r="L104" s="82">
        <v>9.9106642868054803E-2</v>
      </c>
      <c r="M104" s="82">
        <v>-0.74736463646186302</v>
      </c>
      <c r="N104" s="82">
        <v>-1.7758142952039899E-2</v>
      </c>
      <c r="O104" s="82">
        <v>-0.21630014040142101</v>
      </c>
      <c r="P104" s="82">
        <v>-0.237087347815438</v>
      </c>
      <c r="Q104" s="82">
        <v>0.17202015134919699</v>
      </c>
      <c r="R104" s="82">
        <v>0.222317798530587</v>
      </c>
      <c r="V104" s="177" t="s">
        <v>204</v>
      </c>
      <c r="W104" s="176">
        <v>0.54793149914696004</v>
      </c>
      <c r="X104" s="176">
        <v>-0.13417217760467401</v>
      </c>
      <c r="Y104" s="176">
        <v>-6.0500939867673704E-3</v>
      </c>
      <c r="Z104" s="176">
        <v>1.45927130223887E-2</v>
      </c>
      <c r="AA104" s="176">
        <v>1.9881676627491102E-2</v>
      </c>
      <c r="AB104" s="176">
        <v>3.1860578881925998E-2</v>
      </c>
      <c r="AC104" s="176">
        <v>-0.17788585696985901</v>
      </c>
      <c r="AD104" s="176">
        <v>-5.9722926672319203E-2</v>
      </c>
      <c r="AE104" s="176">
        <v>0.168879566939662</v>
      </c>
      <c r="AF104" s="176">
        <v>0.164683277969077</v>
      </c>
      <c r="AG104" s="176">
        <v>-6.7386767194945296E-2</v>
      </c>
      <c r="AH104" s="176">
        <v>0.32310091143255198</v>
      </c>
      <c r="AI104" s="176">
        <v>9.3256552642446103E-2</v>
      </c>
      <c r="AJ104" s="176">
        <v>-0.121232590481331</v>
      </c>
      <c r="AK104" s="176">
        <v>0.31682586193647699</v>
      </c>
      <c r="AL104" s="176">
        <v>-0.20890526695969899</v>
      </c>
      <c r="AM104" s="176">
        <v>-8.7920051974025096E-2</v>
      </c>
      <c r="AN104" s="176">
        <v>-0.28086613484685402</v>
      </c>
      <c r="AO104" s="176">
        <v>-8.2880543863692993E-2</v>
      </c>
      <c r="AP104" s="176">
        <v>0.274913060028531</v>
      </c>
    </row>
    <row r="105" spans="2:42">
      <c r="B105" s="177" t="s">
        <v>231</v>
      </c>
      <c r="C105" s="82">
        <v>-3.4146605282800502E-2</v>
      </c>
      <c r="D105" s="82">
        <v>-7.0683692553328001E-2</v>
      </c>
      <c r="E105" s="82">
        <v>-1.9089327186888699E-2</v>
      </c>
      <c r="F105" s="82">
        <v>-0.141712425709558</v>
      </c>
      <c r="G105" s="82">
        <v>-0.180630212422659</v>
      </c>
      <c r="H105" s="82">
        <v>-0.48350807207379498</v>
      </c>
      <c r="I105" s="82">
        <v>0.34853475611560197</v>
      </c>
      <c r="J105" s="82">
        <v>0.21928052986034999</v>
      </c>
      <c r="K105" s="82">
        <v>-0.17190038884339401</v>
      </c>
      <c r="L105" s="82">
        <v>0.537053798858112</v>
      </c>
      <c r="M105" s="82">
        <v>0.19538956576014899</v>
      </c>
      <c r="N105" s="82">
        <v>0.26546344032753999</v>
      </c>
      <c r="O105" s="82">
        <v>0.309457107251779</v>
      </c>
      <c r="P105" s="82">
        <v>4.5067002447372502E-2</v>
      </c>
      <c r="Q105" s="82">
        <v>-0.111033769283364</v>
      </c>
      <c r="R105" s="82">
        <v>-2.5991798217218899E-2</v>
      </c>
      <c r="V105" s="177" t="s">
        <v>205</v>
      </c>
      <c r="W105" s="176">
        <v>0.15313395746113601</v>
      </c>
      <c r="X105" s="176">
        <v>3.9496690973379496E-3</v>
      </c>
      <c r="Y105" s="176">
        <v>0.11021288947456701</v>
      </c>
      <c r="Z105" s="176">
        <v>-7.0933807420099207E-2</v>
      </c>
      <c r="AA105" s="176">
        <v>4.9711941239697903E-2</v>
      </c>
      <c r="AB105" s="176">
        <v>0.48560195391151101</v>
      </c>
      <c r="AC105" s="176">
        <v>-0.278450034335956</v>
      </c>
      <c r="AD105" s="176">
        <v>0.308523140013157</v>
      </c>
      <c r="AE105" s="176">
        <v>0.18226655645405901</v>
      </c>
      <c r="AF105" s="176">
        <v>-0.40685149773691998</v>
      </c>
      <c r="AG105" s="176">
        <v>3.5937415942132699E-2</v>
      </c>
      <c r="AH105" s="176">
        <v>-0.123963733235678</v>
      </c>
      <c r="AI105" s="176">
        <v>-0.17418471587099801</v>
      </c>
      <c r="AJ105" s="176">
        <v>0.11308146250454</v>
      </c>
      <c r="AK105" s="176">
        <v>-0.134893455165215</v>
      </c>
      <c r="AL105" s="176">
        <v>5.2758921415020199E-2</v>
      </c>
      <c r="AM105" s="176">
        <v>-0.41084874208161398</v>
      </c>
      <c r="AN105" s="176">
        <v>-6.6561022751888202E-2</v>
      </c>
      <c r="AO105" s="176">
        <v>0.226051006026565</v>
      </c>
      <c r="AP105" s="176">
        <v>0.11979379398146101</v>
      </c>
    </row>
    <row r="106" spans="2:42">
      <c r="B106" s="177" t="s">
        <v>232</v>
      </c>
      <c r="C106" s="82">
        <v>0.76767763272557299</v>
      </c>
      <c r="D106" s="82">
        <v>-0.30589020129036198</v>
      </c>
      <c r="E106" s="82">
        <v>0.37799537758927299</v>
      </c>
      <c r="F106" s="82">
        <v>-9.7208834353208901E-2</v>
      </c>
      <c r="G106" s="82">
        <v>0.285987391203603</v>
      </c>
      <c r="H106" s="82">
        <v>-0.165219344206608</v>
      </c>
      <c r="I106" s="82">
        <v>0.13898428524332401</v>
      </c>
      <c r="J106" s="82">
        <v>-0.130071342844823</v>
      </c>
      <c r="K106" s="82">
        <v>-2.94073690193624E-2</v>
      </c>
      <c r="L106" s="82">
        <v>-2.0561283564256599E-2</v>
      </c>
      <c r="M106" s="82">
        <v>-5.6756287823585001E-2</v>
      </c>
      <c r="N106" s="82">
        <v>2.26718379352693E-2</v>
      </c>
      <c r="O106" s="82">
        <v>-0.11454564647278399</v>
      </c>
      <c r="P106" s="82">
        <v>3.1757400319911699E-3</v>
      </c>
      <c r="Q106" s="82">
        <v>3.5371972513782199E-2</v>
      </c>
      <c r="R106" s="82">
        <v>-6.7789042781829E-3</v>
      </c>
      <c r="V106" s="177" t="s">
        <v>206</v>
      </c>
      <c r="W106" s="176">
        <v>-8.2232362250504704E-2</v>
      </c>
      <c r="X106" s="176">
        <v>-8.2240244565033108E-3</v>
      </c>
      <c r="Y106" s="176">
        <v>-9.6598297509827999E-2</v>
      </c>
      <c r="Z106" s="176">
        <v>-0.49893071962233199</v>
      </c>
      <c r="AA106" s="176">
        <v>-0.220539522163267</v>
      </c>
      <c r="AB106" s="176">
        <v>-2.2210702331709898E-3</v>
      </c>
      <c r="AC106" s="176">
        <v>-0.12341298319480599</v>
      </c>
      <c r="AD106" s="176">
        <v>-0.359744207911535</v>
      </c>
      <c r="AE106" s="176">
        <v>-0.100838471709762</v>
      </c>
      <c r="AF106" s="176">
        <v>-6.4827026955936395E-2</v>
      </c>
      <c r="AG106" s="176">
        <v>0.25063581225328602</v>
      </c>
      <c r="AH106" s="176">
        <v>-0.41909216435276198</v>
      </c>
      <c r="AI106" s="176">
        <v>-0.23107765686284201</v>
      </c>
      <c r="AJ106" s="176">
        <v>8.3550843874376099E-2</v>
      </c>
      <c r="AK106" s="176">
        <v>4.5039390441366602E-2</v>
      </c>
      <c r="AL106" s="176">
        <v>0.12522891280069801</v>
      </c>
      <c r="AM106" s="176">
        <v>9.8731742123455396E-2</v>
      </c>
      <c r="AN106" s="176">
        <v>-0.193805882532606</v>
      </c>
      <c r="AO106" s="176">
        <v>-7.0797718246521202E-2</v>
      </c>
      <c r="AP106" s="176">
        <v>0.280165196711536</v>
      </c>
    </row>
    <row r="107" spans="2:42">
      <c r="B107" s="186" t="s">
        <v>233</v>
      </c>
      <c r="C107" s="82">
        <v>-0.47598883489849297</v>
      </c>
      <c r="D107" s="82">
        <v>1.29373580493379E-2</v>
      </c>
      <c r="E107" s="82">
        <v>0.66704468548977303</v>
      </c>
      <c r="F107" s="82">
        <v>0.163795139178781</v>
      </c>
      <c r="G107" s="82">
        <v>0.324880309245831</v>
      </c>
      <c r="H107" s="82">
        <v>-0.22634575879764701</v>
      </c>
      <c r="I107" s="82">
        <v>0.18035766158786701</v>
      </c>
      <c r="J107" s="82">
        <v>0.161137127985503</v>
      </c>
      <c r="K107" s="82">
        <v>0.236419349305618</v>
      </c>
      <c r="L107" s="82">
        <v>-9.7350539570470296E-2</v>
      </c>
      <c r="M107" s="82">
        <v>-3.2072652640642602E-2</v>
      </c>
      <c r="N107" s="82">
        <v>-7.1824321086460696E-2</v>
      </c>
      <c r="O107" s="82">
        <v>7.6075307617990201E-3</v>
      </c>
      <c r="P107" s="82">
        <v>9.3656503027047394E-3</v>
      </c>
      <c r="Q107" s="82">
        <v>0.119476271810582</v>
      </c>
      <c r="R107" s="82">
        <v>-1.5405255804077001E-2</v>
      </c>
      <c r="V107" s="177" t="s">
        <v>207</v>
      </c>
      <c r="W107" s="176">
        <v>-0.19077680969917901</v>
      </c>
      <c r="X107" s="176">
        <v>-0.395655375707193</v>
      </c>
      <c r="Y107" s="176">
        <v>0.25920704808386802</v>
      </c>
      <c r="Z107" s="176">
        <v>0.13676250763332501</v>
      </c>
      <c r="AA107" s="176">
        <v>-0.153297093279462</v>
      </c>
      <c r="AB107" s="176">
        <v>-7.6070872298622805E-2</v>
      </c>
      <c r="AC107" s="176">
        <v>-0.20602339694552299</v>
      </c>
      <c r="AD107" s="176">
        <v>-0.28893461606269799</v>
      </c>
      <c r="AE107" s="176">
        <v>-0.267502786062503</v>
      </c>
      <c r="AF107" s="176">
        <v>0.274296607044486</v>
      </c>
      <c r="AG107" s="176">
        <v>-3.5438210073525697E-2</v>
      </c>
      <c r="AH107" s="176">
        <v>0.15721493797146799</v>
      </c>
      <c r="AI107" s="176">
        <v>-0.15595549385461099</v>
      </c>
      <c r="AJ107" s="176">
        <v>0.34860683173353402</v>
      </c>
      <c r="AK107" s="176">
        <v>0.13978729438838899</v>
      </c>
      <c r="AL107" s="176">
        <v>-7.2335822499367194E-2</v>
      </c>
      <c r="AM107" s="176">
        <v>-0.30254821086322697</v>
      </c>
      <c r="AN107" s="176">
        <v>4.2636067184441399E-2</v>
      </c>
      <c r="AO107" s="176">
        <v>0.24120610507996201</v>
      </c>
      <c r="AP107" s="176">
        <v>0.12638144161640599</v>
      </c>
    </row>
    <row r="108" spans="2:42">
      <c r="B108" s="187" t="s">
        <v>234</v>
      </c>
      <c r="C108" s="97">
        <v>4.62169910775269E-2</v>
      </c>
      <c r="D108" s="97">
        <v>-0.154322249382597</v>
      </c>
      <c r="E108" s="97">
        <v>6.0692023509323199E-2</v>
      </c>
      <c r="F108" s="97">
        <v>0.115268841136151</v>
      </c>
      <c r="G108" s="97">
        <v>6.0285990193550597E-2</v>
      </c>
      <c r="H108" s="97">
        <v>4.1830785202173697E-2</v>
      </c>
      <c r="I108" s="97">
        <v>-0.429679763357592</v>
      </c>
      <c r="J108" s="97">
        <v>0.131428857765648</v>
      </c>
      <c r="K108" s="97">
        <v>-8.7485619829463193E-2</v>
      </c>
      <c r="L108" s="97">
        <v>0.43097011404019703</v>
      </c>
      <c r="M108" s="97">
        <v>0.33451133700591701</v>
      </c>
      <c r="N108" s="97">
        <v>-0.42364000146289199</v>
      </c>
      <c r="O108" s="97">
        <v>7.3865393959748699E-2</v>
      </c>
      <c r="P108" s="97">
        <v>-0.13381139455458199</v>
      </c>
      <c r="Q108" s="97">
        <v>0.47307645885376198</v>
      </c>
      <c r="R108" s="97">
        <v>0.133698043265468</v>
      </c>
      <c r="V108" s="177" t="s">
        <v>208</v>
      </c>
      <c r="W108" s="176">
        <v>-0.128705471715655</v>
      </c>
      <c r="X108" s="176">
        <v>0.22153509022246101</v>
      </c>
      <c r="Y108" s="176">
        <v>-0.28985460243766897</v>
      </c>
      <c r="Z108" s="176">
        <v>0.35431233279320301</v>
      </c>
      <c r="AA108" s="176">
        <v>-5.36150017477472E-2</v>
      </c>
      <c r="AB108" s="176">
        <v>-0.127225390028955</v>
      </c>
      <c r="AC108" s="176">
        <v>-0.17293899440486099</v>
      </c>
      <c r="AD108" s="176">
        <v>0.26574285390036001</v>
      </c>
      <c r="AE108" s="176">
        <v>-0.43630070057967102</v>
      </c>
      <c r="AF108" s="176">
        <v>-1.43652363166721E-3</v>
      </c>
      <c r="AG108" s="176">
        <v>0.177747384633658</v>
      </c>
      <c r="AH108" s="176">
        <v>-6.4611318021285405E-2</v>
      </c>
      <c r="AI108" s="176">
        <v>0.351153835590851</v>
      </c>
      <c r="AJ108" s="176">
        <v>0.117514003480461</v>
      </c>
      <c r="AK108" s="176">
        <v>-4.1889750385234598E-2</v>
      </c>
      <c r="AL108" s="176">
        <v>0.15794604372104101</v>
      </c>
      <c r="AM108" s="176">
        <v>-0.26776955836399602</v>
      </c>
      <c r="AN108" s="176">
        <v>-0.123629701227575</v>
      </c>
      <c r="AO108" s="176">
        <v>-6.1058293165560398E-2</v>
      </c>
      <c r="AP108" s="176">
        <v>0.28439873898794699</v>
      </c>
    </row>
    <row r="109" spans="2:42">
      <c r="B109" s="184"/>
      <c r="C109" s="188"/>
      <c r="D109" s="188"/>
      <c r="E109" s="188"/>
      <c r="F109" s="188"/>
      <c r="G109" s="188"/>
      <c r="H109" s="188"/>
      <c r="I109" s="188"/>
      <c r="J109" s="188"/>
      <c r="K109" s="188"/>
      <c r="L109" s="188"/>
      <c r="M109" s="188"/>
      <c r="N109" s="188"/>
      <c r="O109" s="188"/>
      <c r="P109" s="188"/>
      <c r="Q109" s="188"/>
      <c r="R109" s="188"/>
      <c r="V109" s="177" t="s">
        <v>209</v>
      </c>
      <c r="W109" s="176">
        <v>1.39271074154491E-2</v>
      </c>
      <c r="X109" s="176">
        <v>-0.201024220737821</v>
      </c>
      <c r="Y109" s="176">
        <v>-0.28654828378222202</v>
      </c>
      <c r="Z109" s="176">
        <v>4.9722750411839697E-2</v>
      </c>
      <c r="AA109" s="176">
        <v>0.48392708266393902</v>
      </c>
      <c r="AB109" s="176">
        <v>0.28813293989958599</v>
      </c>
      <c r="AC109" s="176">
        <v>0.29258616148868</v>
      </c>
      <c r="AD109" s="176">
        <v>-0.199667183835988</v>
      </c>
      <c r="AE109" s="176">
        <v>-0.222701916831058</v>
      </c>
      <c r="AF109" s="176">
        <v>0.13580596903940501</v>
      </c>
      <c r="AG109" s="176">
        <v>-2.8740209421243699E-2</v>
      </c>
      <c r="AH109" s="176">
        <v>-0.25533533582819401</v>
      </c>
      <c r="AI109" s="176">
        <v>0.105163910817631</v>
      </c>
      <c r="AJ109" s="176">
        <v>-7.1708975355175494E-2</v>
      </c>
      <c r="AK109" s="176">
        <v>-0.206219287268677</v>
      </c>
      <c r="AL109" s="176">
        <v>-0.35374251826177999</v>
      </c>
      <c r="AM109" s="176">
        <v>9.3960817598240792E-3</v>
      </c>
      <c r="AN109" s="176">
        <v>-0.14726498168501001</v>
      </c>
      <c r="AO109" s="176">
        <v>0.21485049668165601</v>
      </c>
      <c r="AP109" s="176">
        <v>0.11492514315213</v>
      </c>
    </row>
    <row r="110" spans="2:42">
      <c r="B110" s="184"/>
      <c r="C110" s="188"/>
      <c r="D110" s="188"/>
      <c r="E110" s="188"/>
      <c r="F110" s="188"/>
      <c r="G110" s="188"/>
      <c r="H110" s="188"/>
      <c r="I110" s="188"/>
      <c r="J110" s="188"/>
      <c r="K110" s="188"/>
      <c r="L110" s="188"/>
      <c r="M110" s="188"/>
      <c r="N110" s="188"/>
      <c r="O110" s="188"/>
      <c r="P110" s="188"/>
      <c r="Q110" s="188"/>
      <c r="R110" s="188"/>
      <c r="V110" s="177" t="s">
        <v>210</v>
      </c>
      <c r="W110" s="176">
        <v>-0.12405239762176901</v>
      </c>
      <c r="X110" s="176">
        <v>0.15837461137926601</v>
      </c>
      <c r="Y110" s="176">
        <v>0.36320103709617702</v>
      </c>
      <c r="Z110" s="176">
        <v>0.16568086281581201</v>
      </c>
      <c r="AA110" s="176">
        <v>0.27498861617642201</v>
      </c>
      <c r="AB110" s="176">
        <v>-1.7735030658692402E-2</v>
      </c>
      <c r="AC110" s="176">
        <v>-2.3932506855440999E-2</v>
      </c>
      <c r="AD110" s="176">
        <v>-0.122289370184705</v>
      </c>
      <c r="AE110" s="176">
        <v>8.0019903188133498E-2</v>
      </c>
      <c r="AF110" s="176">
        <v>0.172249722303113</v>
      </c>
      <c r="AG110" s="176">
        <v>0.25008631892317101</v>
      </c>
      <c r="AH110" s="176">
        <v>0.27195307866628599</v>
      </c>
      <c r="AI110" s="176">
        <v>-0.28851971681649602</v>
      </c>
      <c r="AJ110" s="176">
        <v>-0.18820697058289901</v>
      </c>
      <c r="AK110" s="176">
        <v>-0.52420317646681802</v>
      </c>
      <c r="AL110" s="176">
        <v>0.1499253010869</v>
      </c>
      <c r="AM110" s="176">
        <v>2.52180599040276E-2</v>
      </c>
      <c r="AN110" s="176">
        <v>-7.9293711422586802E-2</v>
      </c>
      <c r="AO110" s="176">
        <v>-5.4904966870168902E-2</v>
      </c>
      <c r="AP110" s="176">
        <v>0.28707343907382998</v>
      </c>
    </row>
    <row r="111" spans="2:42" s="13" customFormat="1">
      <c r="B111" s="152" t="s">
        <v>441</v>
      </c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V111" s="177" t="s">
        <v>211</v>
      </c>
      <c r="W111" s="176">
        <v>-3.7796764765452802E-2</v>
      </c>
      <c r="X111" s="176">
        <v>3.00246736540624E-2</v>
      </c>
      <c r="Y111" s="176">
        <v>1.7636629247404601E-2</v>
      </c>
      <c r="Z111" s="176">
        <v>-9.5276620345228005E-2</v>
      </c>
      <c r="AA111" s="176">
        <v>6.9088165561073001E-2</v>
      </c>
      <c r="AB111" s="176">
        <v>-9.0545215388032799E-2</v>
      </c>
      <c r="AC111" s="176">
        <v>-0.20736603680895299</v>
      </c>
      <c r="AD111" s="176">
        <v>5.1578926748416E-2</v>
      </c>
      <c r="AE111" s="176">
        <v>2.7283106675090801E-2</v>
      </c>
      <c r="AF111" s="176">
        <v>0.26342454750771699</v>
      </c>
      <c r="AG111" s="176">
        <v>0.16809138030403001</v>
      </c>
      <c r="AH111" s="176">
        <v>-0.20060672232354201</v>
      </c>
      <c r="AI111" s="176">
        <v>8.3718962929056895E-2</v>
      </c>
      <c r="AJ111" s="176">
        <v>-0.69128752897608103</v>
      </c>
      <c r="AK111" s="176">
        <v>0.27330073302741698</v>
      </c>
      <c r="AL111" s="176">
        <v>0.17709737880514501</v>
      </c>
      <c r="AM111" s="176">
        <v>-0.13030806109258899</v>
      </c>
      <c r="AN111" s="176">
        <v>0.11480804730473999</v>
      </c>
      <c r="AO111" s="176">
        <v>0.251222651890394</v>
      </c>
      <c r="AP111" s="176">
        <v>0.130735417574841</v>
      </c>
    </row>
    <row r="112" spans="2:42" s="13" customFormat="1">
      <c r="B112" s="7"/>
      <c r="C112" s="7" t="s">
        <v>202</v>
      </c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/>
      <c r="R112"/>
      <c r="V112" s="177" t="s">
        <v>212</v>
      </c>
      <c r="W112" s="176">
        <v>-0.24675445086158601</v>
      </c>
      <c r="X112" s="176">
        <v>-0.311716282366162</v>
      </c>
      <c r="Y112" s="176">
        <v>-0.152671255235349</v>
      </c>
      <c r="Z112" s="176">
        <v>4.068863682888E-2</v>
      </c>
      <c r="AA112" s="176">
        <v>-6.4599871292195604E-2</v>
      </c>
      <c r="AB112" s="176">
        <v>-0.35889017404510198</v>
      </c>
      <c r="AC112" s="176">
        <v>0.17779517834626901</v>
      </c>
      <c r="AD112" s="176">
        <v>0.26227901482936999</v>
      </c>
      <c r="AE112" s="176">
        <v>0.55130250109663603</v>
      </c>
      <c r="AF112" s="176">
        <v>0.102268146261666</v>
      </c>
      <c r="AG112" s="176">
        <v>-7.9669857661020305E-2</v>
      </c>
      <c r="AH112" s="176">
        <v>-0.23488623490966401</v>
      </c>
      <c r="AI112" s="176">
        <v>-5.2378052950583003E-2</v>
      </c>
      <c r="AJ112" s="176">
        <v>4.9653280841331103E-2</v>
      </c>
      <c r="AK112" s="176">
        <v>-0.119869925309269</v>
      </c>
      <c r="AL112" s="176">
        <v>-0.17614034476395399</v>
      </c>
      <c r="AM112" s="176">
        <v>-0.23880560872124501</v>
      </c>
      <c r="AN112" s="176">
        <v>5.7100146412899797E-3</v>
      </c>
      <c r="AO112" s="176">
        <v>-4.3107660532835698E-2</v>
      </c>
      <c r="AP112" s="176">
        <v>0.29220154510637603</v>
      </c>
    </row>
    <row r="113" spans="2:42">
      <c r="B113" s="179" t="s">
        <v>160</v>
      </c>
      <c r="C113" s="26" t="s">
        <v>203</v>
      </c>
      <c r="D113" s="8" t="s">
        <v>204</v>
      </c>
      <c r="E113" s="8" t="s">
        <v>205</v>
      </c>
      <c r="F113" s="8" t="s">
        <v>206</v>
      </c>
      <c r="G113" s="8" t="s">
        <v>207</v>
      </c>
      <c r="H113" s="8" t="s">
        <v>208</v>
      </c>
      <c r="I113" s="8" t="s">
        <v>209</v>
      </c>
      <c r="J113" s="8" t="s">
        <v>210</v>
      </c>
      <c r="K113" s="8" t="s">
        <v>211</v>
      </c>
      <c r="L113" s="8" t="s">
        <v>212</v>
      </c>
      <c r="M113" s="8" t="s">
        <v>213</v>
      </c>
      <c r="N113" s="8" t="s">
        <v>214</v>
      </c>
      <c r="O113" s="8" t="s">
        <v>215</v>
      </c>
      <c r="P113" s="8" t="s">
        <v>216</v>
      </c>
      <c r="Q113" s="23" t="s">
        <v>217</v>
      </c>
      <c r="R113" s="23" t="s">
        <v>218</v>
      </c>
      <c r="V113" s="177" t="s">
        <v>213</v>
      </c>
      <c r="W113" s="176">
        <v>4.6573027169913801E-2</v>
      </c>
      <c r="X113" s="176">
        <v>-3.6203231743566697E-2</v>
      </c>
      <c r="Y113" s="176">
        <v>-1.48080737975842E-2</v>
      </c>
      <c r="Z113" s="176">
        <v>4.3013349315578799E-2</v>
      </c>
      <c r="AA113" s="176">
        <v>-6.3332087778323304E-2</v>
      </c>
      <c r="AB113" s="176">
        <v>0.18307044644388801</v>
      </c>
      <c r="AC113" s="176">
        <v>0.31923727132712398</v>
      </c>
      <c r="AD113" s="176">
        <v>-8.8904317719429998E-2</v>
      </c>
      <c r="AE113" s="176">
        <v>0.25376069908246701</v>
      </c>
      <c r="AF113" s="176">
        <v>0.22164719819688999</v>
      </c>
      <c r="AG113" s="176">
        <v>-0.14251752155244299</v>
      </c>
      <c r="AH113" s="176">
        <v>1.5817929028329701E-2</v>
      </c>
      <c r="AI113" s="176">
        <v>0.253147315614771</v>
      </c>
      <c r="AJ113" s="176">
        <v>0.20196690377260301</v>
      </c>
      <c r="AK113" s="176">
        <v>2.8433499382942599E-2</v>
      </c>
      <c r="AL113" s="176">
        <v>0.69343247906274597</v>
      </c>
      <c r="AM113" s="176">
        <v>7.6142159025587505E-2</v>
      </c>
      <c r="AN113" s="176">
        <v>-0.16337706776772301</v>
      </c>
      <c r="AO113" s="176">
        <v>0.212614323856329</v>
      </c>
      <c r="AP113" s="176">
        <v>0.11395307631806501</v>
      </c>
    </row>
    <row r="114" spans="2:42">
      <c r="B114" s="178" t="s">
        <v>537</v>
      </c>
      <c r="C114" s="82">
        <f t="array" ref="C114:R131">MMULT(C8:R25,C93:R108)</f>
        <v>-0.1573040975294166</v>
      </c>
      <c r="D114" s="82">
        <v>-0.1301501181254886</v>
      </c>
      <c r="E114" s="82">
        <v>0.13816016067730258</v>
      </c>
      <c r="F114" s="82">
        <v>-6.6663984498084222E-2</v>
      </c>
      <c r="G114" s="82">
        <v>7.0080820457615314E-3</v>
      </c>
      <c r="H114" s="82">
        <v>5.3067718228354084E-3</v>
      </c>
      <c r="I114" s="82">
        <v>-1.2915644304227739E-2</v>
      </c>
      <c r="J114" s="82">
        <v>9.3830919087387801E-3</v>
      </c>
      <c r="K114" s="82">
        <v>-2.7207641782936748E-2</v>
      </c>
      <c r="L114" s="82">
        <v>-1.3788671655926546E-2</v>
      </c>
      <c r="M114" s="82">
        <v>-1.1610640570787686E-3</v>
      </c>
      <c r="N114" s="82">
        <v>-1.2288419248618562E-2</v>
      </c>
      <c r="O114" s="82">
        <v>-3.714295835092073E-3</v>
      </c>
      <c r="P114" s="82">
        <v>2.6154056633064795E-3</v>
      </c>
      <c r="Q114" s="82">
        <v>6.3749457246471165E-4</v>
      </c>
      <c r="R114" s="82">
        <v>-5.6586895570560338E-4</v>
      </c>
      <c r="V114" s="177" t="s">
        <v>214</v>
      </c>
      <c r="W114" s="176">
        <v>-0.29914793569597398</v>
      </c>
      <c r="X114" s="176">
        <v>-3.0744429483552001E-2</v>
      </c>
      <c r="Y114" s="176">
        <v>0.27712681966247399</v>
      </c>
      <c r="Z114" s="176">
        <v>-0.21377396265193599</v>
      </c>
      <c r="AA114" s="176">
        <v>7.7261538343238401E-2</v>
      </c>
      <c r="AB114" s="176">
        <v>0.29182774423813601</v>
      </c>
      <c r="AC114" s="176">
        <v>0.34493021745830199</v>
      </c>
      <c r="AD114" s="176">
        <v>0.45036391447920798</v>
      </c>
      <c r="AE114" s="176">
        <v>-0.18147107964807099</v>
      </c>
      <c r="AF114" s="176">
        <v>6.7054924257988202E-2</v>
      </c>
      <c r="AG114" s="176">
        <v>0.121107019762875</v>
      </c>
      <c r="AH114" s="176">
        <v>0.14751909888161699</v>
      </c>
      <c r="AI114" s="176">
        <v>-4.10009385894494E-2</v>
      </c>
      <c r="AJ114" s="176">
        <v>5.1855180965604E-2</v>
      </c>
      <c r="AK114" s="176">
        <v>0.397871589480008</v>
      </c>
      <c r="AL114" s="176">
        <v>-0.10127436218734399</v>
      </c>
      <c r="AM114" s="176">
        <v>0.165357630701604</v>
      </c>
      <c r="AN114" s="176">
        <v>1.13932318524415E-2</v>
      </c>
      <c r="AO114" s="176">
        <v>-4.2318840597913999E-2</v>
      </c>
      <c r="AP114" s="176">
        <v>0.29254443577234401</v>
      </c>
    </row>
    <row r="115" spans="2:42">
      <c r="B115" s="178" t="s">
        <v>306</v>
      </c>
      <c r="C115" s="82">
        <v>-2.2317956768833812E-2</v>
      </c>
      <c r="D115" s="82">
        <v>-2.7069855686757696E-2</v>
      </c>
      <c r="E115" s="82">
        <v>8.7367920170929134E-2</v>
      </c>
      <c r="F115" s="82">
        <v>-8.1524029835039466E-2</v>
      </c>
      <c r="G115" s="82">
        <v>1.360115772030717E-3</v>
      </c>
      <c r="H115" s="82">
        <v>4.7399949071603428E-2</v>
      </c>
      <c r="I115" s="82">
        <v>-8.827943908017815E-3</v>
      </c>
      <c r="J115" s="82">
        <v>-1.2321150461119545E-2</v>
      </c>
      <c r="K115" s="82">
        <v>1.1739806234999784E-2</v>
      </c>
      <c r="L115" s="82">
        <v>1.3995687081304388E-2</v>
      </c>
      <c r="M115" s="82">
        <v>-2.5110673827981062E-3</v>
      </c>
      <c r="N115" s="82">
        <v>1.9563851846303805E-2</v>
      </c>
      <c r="O115" s="82">
        <v>9.2036688335342919E-3</v>
      </c>
      <c r="P115" s="82">
        <v>-4.2549128109313109E-4</v>
      </c>
      <c r="Q115" s="82">
        <v>-6.3994603157912231E-4</v>
      </c>
      <c r="R115" s="82">
        <v>7.431113392384472E-4</v>
      </c>
      <c r="V115" s="177" t="s">
        <v>215</v>
      </c>
      <c r="W115" s="176">
        <v>0.12554039535668499</v>
      </c>
      <c r="X115" s="176">
        <v>0.511040827703373</v>
      </c>
      <c r="Y115" s="176">
        <v>-0.19220101824057401</v>
      </c>
      <c r="Z115" s="176">
        <v>-0.16581323424647701</v>
      </c>
      <c r="AA115" s="176">
        <v>0.171145384052833</v>
      </c>
      <c r="AB115" s="176">
        <v>-0.15389191845533401</v>
      </c>
      <c r="AC115" s="176">
        <v>-0.16719253155094699</v>
      </c>
      <c r="AD115" s="176">
        <v>0.12262384373716401</v>
      </c>
      <c r="AE115" s="176">
        <v>0.17137908219972001</v>
      </c>
      <c r="AF115" s="176">
        <v>0.34319467744701099</v>
      </c>
      <c r="AG115" s="176">
        <v>0.11688994226628301</v>
      </c>
      <c r="AH115" s="176">
        <v>3.8096465094819398E-2</v>
      </c>
      <c r="AI115" s="176">
        <v>-0.115344801614766</v>
      </c>
      <c r="AJ115" s="176">
        <v>0.42778415206463399</v>
      </c>
      <c r="AK115" s="176">
        <v>4.3700641152765902E-2</v>
      </c>
      <c r="AL115" s="176">
        <v>-0.18603550823728099</v>
      </c>
      <c r="AM115" s="176">
        <v>0.18263449411865099</v>
      </c>
      <c r="AN115" s="176">
        <v>4.8348910653400801E-2</v>
      </c>
      <c r="AO115" s="176">
        <v>0.241999083553568</v>
      </c>
      <c r="AP115" s="176">
        <v>0.12672610801371201</v>
      </c>
    </row>
    <row r="116" spans="2:42">
      <c r="B116" s="178" t="s">
        <v>307</v>
      </c>
      <c r="C116" s="82">
        <v>-8.0782039891675747E-2</v>
      </c>
      <c r="D116" s="82">
        <v>-6.3175495929175748E-2</v>
      </c>
      <c r="E116" s="82">
        <v>-7.7070280539666719E-2</v>
      </c>
      <c r="F116" s="82">
        <v>3.0075195185634746E-2</v>
      </c>
      <c r="G116" s="82">
        <v>5.9652962851498931E-2</v>
      </c>
      <c r="H116" s="82">
        <v>2.0394908680118423E-2</v>
      </c>
      <c r="I116" s="82">
        <v>6.8071681266943362E-3</v>
      </c>
      <c r="J116" s="82">
        <v>4.911502702384854E-2</v>
      </c>
      <c r="K116" s="82">
        <v>7.8485905142079183E-3</v>
      </c>
      <c r="L116" s="82">
        <v>5.8317389815975128E-3</v>
      </c>
      <c r="M116" s="82">
        <v>-7.1307151810924597E-3</v>
      </c>
      <c r="N116" s="82">
        <v>2.8457479790244293E-3</v>
      </c>
      <c r="O116" s="82">
        <v>-1.2457662027768337E-3</v>
      </c>
      <c r="P116" s="82">
        <v>-1.1670653327021034E-3</v>
      </c>
      <c r="Q116" s="82">
        <v>-4.7309814958725865E-3</v>
      </c>
      <c r="R116" s="82">
        <v>-1.0956498683367137E-3</v>
      </c>
      <c r="V116" s="177" t="s">
        <v>216</v>
      </c>
      <c r="W116" s="176">
        <v>-2.9018137896992601E-2</v>
      </c>
      <c r="X116" s="176">
        <v>0.13085769787590201</v>
      </c>
      <c r="Y116" s="176">
        <v>-0.36696580658954903</v>
      </c>
      <c r="Z116" s="176">
        <v>0.323385839370392</v>
      </c>
      <c r="AA116" s="176">
        <v>-0.20737995317570199</v>
      </c>
      <c r="AB116" s="176">
        <v>0.26730807014024999</v>
      </c>
      <c r="AC116" s="176">
        <v>-9.2256745524416199E-3</v>
      </c>
      <c r="AD116" s="176">
        <v>-5.50052594954255E-2</v>
      </c>
      <c r="AE116" s="176">
        <v>-5.6923243237900198E-2</v>
      </c>
      <c r="AF116" s="176">
        <v>3.4645286761401203E-2</v>
      </c>
      <c r="AG116" s="176">
        <v>-0.418242408315323</v>
      </c>
      <c r="AH116" s="176">
        <v>1.62672304080058E-2</v>
      </c>
      <c r="AI116" s="176">
        <v>-0.50140644910828502</v>
      </c>
      <c r="AJ116" s="176">
        <v>-0.15195768491109199</v>
      </c>
      <c r="AK116" s="176">
        <v>9.4482056755220506E-2</v>
      </c>
      <c r="AL116" s="176">
        <v>6.0570844901838998E-2</v>
      </c>
      <c r="AM116" s="176">
        <v>0.14153808529801401</v>
      </c>
      <c r="AN116" s="176">
        <v>0.136996270248603</v>
      </c>
      <c r="AO116" s="176">
        <v>-2.48868303275687E-2</v>
      </c>
      <c r="AP116" s="176">
        <v>0.300121777200971</v>
      </c>
    </row>
    <row r="117" spans="2:42">
      <c r="B117" s="178" t="s">
        <v>308</v>
      </c>
      <c r="C117" s="82">
        <v>-0.17481226215600038</v>
      </c>
      <c r="D117" s="82">
        <v>-5.4756342228118995E-2</v>
      </c>
      <c r="E117" s="82">
        <v>-1.1498987701143864E-2</v>
      </c>
      <c r="F117" s="82">
        <v>3.4659665079422239E-2</v>
      </c>
      <c r="G117" s="82">
        <v>-2.5066295942536475E-2</v>
      </c>
      <c r="H117" s="82">
        <v>-1.1367620688579794E-2</v>
      </c>
      <c r="I117" s="82">
        <v>-2.9395667809876975E-3</v>
      </c>
      <c r="J117" s="82">
        <v>-9.545684493325728E-3</v>
      </c>
      <c r="K117" s="82">
        <v>1.7594587871432261E-2</v>
      </c>
      <c r="L117" s="82">
        <v>2.581285813626784E-3</v>
      </c>
      <c r="M117" s="82">
        <v>1.0232173346772455E-2</v>
      </c>
      <c r="N117" s="82">
        <v>-6.0301844582246102E-3</v>
      </c>
      <c r="O117" s="82">
        <v>-1.2308355331405669E-3</v>
      </c>
      <c r="P117" s="82">
        <v>-1.1774275715593568E-2</v>
      </c>
      <c r="Q117" s="82">
        <v>5.3361782922686871E-4</v>
      </c>
      <c r="R117" s="82">
        <v>1.6635560963982046E-3</v>
      </c>
      <c r="V117" s="177" t="s">
        <v>217</v>
      </c>
      <c r="W117" s="176">
        <v>3.0988372531382102E-2</v>
      </c>
      <c r="X117" s="176">
        <v>0.16921513509448399</v>
      </c>
      <c r="Y117" s="176">
        <v>0.305279668552912</v>
      </c>
      <c r="Z117" s="176">
        <v>0.14745918902473701</v>
      </c>
      <c r="AA117" s="176">
        <v>-0.61578925230146198</v>
      </c>
      <c r="AB117" s="176">
        <v>0.101665994087659</v>
      </c>
      <c r="AC117" s="176">
        <v>5.1466940818765197E-2</v>
      </c>
      <c r="AD117" s="176">
        <v>5.71027179006285E-2</v>
      </c>
      <c r="AE117" s="176">
        <v>8.1452302454527101E-3</v>
      </c>
      <c r="AF117" s="176">
        <v>8.4490386583283103E-2</v>
      </c>
      <c r="AG117" s="176">
        <v>-3.6943528115893097E-2</v>
      </c>
      <c r="AH117" s="176">
        <v>-0.16811855765248301</v>
      </c>
      <c r="AI117" s="176">
        <v>0.21847433393187099</v>
      </c>
      <c r="AJ117" s="176">
        <v>-0.131918051614661</v>
      </c>
      <c r="AK117" s="176">
        <v>-0.24793265507312301</v>
      </c>
      <c r="AL117" s="176">
        <v>-0.35481379800086699</v>
      </c>
      <c r="AM117" s="176">
        <v>0.23916415956012599</v>
      </c>
      <c r="AN117" s="176">
        <v>-0.14554556555715401</v>
      </c>
      <c r="AO117" s="176">
        <v>0.215089179476049</v>
      </c>
      <c r="AP117" s="176">
        <v>0.115028877284459</v>
      </c>
    </row>
    <row r="118" spans="2:42">
      <c r="B118" s="178" t="s">
        <v>427</v>
      </c>
      <c r="C118" s="82">
        <v>1.5508614493563904E-2</v>
      </c>
      <c r="D118" s="82">
        <v>9.2126679187151977E-2</v>
      </c>
      <c r="E118" s="82">
        <v>7.176722861512436E-3</v>
      </c>
      <c r="F118" s="82">
        <v>1.1299918242554687E-2</v>
      </c>
      <c r="G118" s="82">
        <v>1.516836459267802E-2</v>
      </c>
      <c r="H118" s="82">
        <v>4.3486878556245168E-2</v>
      </c>
      <c r="I118" s="82">
        <v>5.0282758987057405E-2</v>
      </c>
      <c r="J118" s="82">
        <v>2.1045135104161422E-2</v>
      </c>
      <c r="K118" s="82">
        <v>-9.2628282031970606E-3</v>
      </c>
      <c r="L118" s="82">
        <v>-4.1933334550854229E-3</v>
      </c>
      <c r="M118" s="82">
        <v>2.3596485267882942E-3</v>
      </c>
      <c r="N118" s="82">
        <v>3.9904749662915805E-3</v>
      </c>
      <c r="O118" s="82">
        <v>-1.4728522993832714E-3</v>
      </c>
      <c r="P118" s="82">
        <v>7.8419917484668809E-4</v>
      </c>
      <c r="Q118" s="82">
        <v>2.4456317686217307E-3</v>
      </c>
      <c r="R118" s="82">
        <v>2.4169527984401109E-3</v>
      </c>
      <c r="V118" s="177" t="s">
        <v>218</v>
      </c>
      <c r="W118" s="176">
        <v>-0.14355677277590101</v>
      </c>
      <c r="X118" s="176">
        <v>0.22890586396606399</v>
      </c>
      <c r="Y118" s="176">
        <v>0.32787894224379299</v>
      </c>
      <c r="Z118" s="176">
        <v>0.22121956126096501</v>
      </c>
      <c r="AA118" s="176">
        <v>0.28949439916087999</v>
      </c>
      <c r="AB118" s="176">
        <v>-2.4319324425715501E-2</v>
      </c>
      <c r="AC118" s="176">
        <v>-0.118740364025283</v>
      </c>
      <c r="AD118" s="176">
        <v>-0.35062553515003603</v>
      </c>
      <c r="AE118" s="176">
        <v>0.194529264105299</v>
      </c>
      <c r="AF118" s="176">
        <v>-0.31663089452711801</v>
      </c>
      <c r="AG118" s="176">
        <v>-0.216196313872006</v>
      </c>
      <c r="AH118" s="176">
        <v>-0.244274980749149</v>
      </c>
      <c r="AI118" s="176">
        <v>0.29457151994799202</v>
      </c>
      <c r="AJ118" s="176">
        <v>0.107212789431713</v>
      </c>
      <c r="AK118" s="176">
        <v>0.26901148301072297</v>
      </c>
      <c r="AL118" s="176">
        <v>-8.0980874695314203E-2</v>
      </c>
      <c r="AM118" s="176">
        <v>8.4716689397868097E-2</v>
      </c>
      <c r="AN118" s="176">
        <v>0.102326235859119</v>
      </c>
      <c r="AO118" s="176">
        <v>-2.9698580231894301E-2</v>
      </c>
      <c r="AP118" s="176">
        <v>0.29803021151405601</v>
      </c>
    </row>
    <row r="119" spans="2:42">
      <c r="B119" s="178" t="s">
        <v>428</v>
      </c>
      <c r="C119" s="82">
        <v>2.075574985205892E-2</v>
      </c>
      <c r="D119" s="82">
        <v>0.13978896008946307</v>
      </c>
      <c r="E119" s="82">
        <v>-5.9278279125744543E-2</v>
      </c>
      <c r="F119" s="82">
        <v>-6.2627789008717932E-2</v>
      </c>
      <c r="G119" s="82">
        <v>8.6029929372743633E-2</v>
      </c>
      <c r="H119" s="82">
        <v>-3.0948426909802044E-2</v>
      </c>
      <c r="I119" s="82">
        <v>-1.0497944637766557E-2</v>
      </c>
      <c r="J119" s="82">
        <v>-3.0257272990734531E-2</v>
      </c>
      <c r="K119" s="82">
        <v>-9.006804845183309E-3</v>
      </c>
      <c r="L119" s="82">
        <v>-1.1993504050781579E-2</v>
      </c>
      <c r="M119" s="82">
        <v>7.7129661966062624E-3</v>
      </c>
      <c r="N119" s="82">
        <v>-1.675428175987731E-3</v>
      </c>
      <c r="O119" s="82">
        <v>5.5306640468230917E-3</v>
      </c>
      <c r="P119" s="82">
        <v>-3.8315915698853907E-3</v>
      </c>
      <c r="Q119" s="82">
        <v>-1.1759881300664118E-3</v>
      </c>
      <c r="R119" s="82">
        <v>-5.2153574512145114E-4</v>
      </c>
      <c r="V119" s="177" t="s">
        <v>444</v>
      </c>
      <c r="W119" s="176">
        <v>-0.16063716782108001</v>
      </c>
      <c r="X119" s="176">
        <v>9.8500992574347496E-2</v>
      </c>
      <c r="Y119" s="176">
        <v>-0.27932155601673497</v>
      </c>
      <c r="Z119" s="176">
        <v>7.1111736920211902E-2</v>
      </c>
      <c r="AA119" s="176">
        <v>-0.16036206670273701</v>
      </c>
      <c r="AB119" s="176">
        <v>-6.6615222844459199E-2</v>
      </c>
      <c r="AC119" s="176">
        <v>0.28216945821105699</v>
      </c>
      <c r="AD119" s="176">
        <v>-0.27079289278458402</v>
      </c>
      <c r="AE119" s="176">
        <v>0.16176193977152201</v>
      </c>
      <c r="AF119" s="176">
        <v>-0.42443912058336702</v>
      </c>
      <c r="AG119" s="176">
        <v>0.402629931431088</v>
      </c>
      <c r="AH119" s="176">
        <v>0.42293118930866302</v>
      </c>
      <c r="AI119" s="176">
        <v>3.4939602195202001E-3</v>
      </c>
      <c r="AJ119" s="176">
        <v>-9.0748076998962396E-2</v>
      </c>
      <c r="AK119" s="176">
        <v>0.14536922936600899</v>
      </c>
      <c r="AL119" s="176">
        <v>-0.114220815762432</v>
      </c>
      <c r="AM119" s="176">
        <v>-8.40143702788409E-2</v>
      </c>
      <c r="AN119" s="176">
        <v>-4.55617189212583E-2</v>
      </c>
      <c r="AO119" s="176">
        <v>0.228965500086559</v>
      </c>
      <c r="AP119" s="176">
        <v>0.12106067405036899</v>
      </c>
    </row>
    <row r="120" spans="2:42">
      <c r="B120" s="178" t="s">
        <v>103</v>
      </c>
      <c r="C120" s="82">
        <v>1.2800167293024439E-2</v>
      </c>
      <c r="D120" s="82">
        <v>-4.5752720115812585E-2</v>
      </c>
      <c r="E120" s="82">
        <v>1.2734520415809908E-2</v>
      </c>
      <c r="F120" s="82">
        <v>2.0404687828885111E-2</v>
      </c>
      <c r="G120" s="82">
        <v>4.0553541049479704E-2</v>
      </c>
      <c r="H120" s="82">
        <v>-1.5475078624324434E-2</v>
      </c>
      <c r="I120" s="82">
        <v>3.1859697102619162E-2</v>
      </c>
      <c r="J120" s="82">
        <v>-3.4750407632987462E-3</v>
      </c>
      <c r="K120" s="82">
        <v>1.9836351862097479E-2</v>
      </c>
      <c r="L120" s="82">
        <v>-2.943676586156865E-2</v>
      </c>
      <c r="M120" s="82">
        <v>4.0842205860243657E-3</v>
      </c>
      <c r="N120" s="82">
        <v>8.0290911855457562E-3</v>
      </c>
      <c r="O120" s="82">
        <v>-6.3248551263934503E-3</v>
      </c>
      <c r="P120" s="82">
        <v>1.8255872983473738E-3</v>
      </c>
      <c r="Q120" s="82">
        <v>2.9325174885043021E-3</v>
      </c>
      <c r="R120" s="82">
        <v>-1.1016546558121714E-3</v>
      </c>
      <c r="V120" s="177" t="s">
        <v>445</v>
      </c>
      <c r="W120" s="176">
        <v>-5.6956408788584802E-2</v>
      </c>
      <c r="X120" s="176">
        <v>1.03572357894052E-2</v>
      </c>
      <c r="Y120" s="176">
        <v>-0.115671900685979</v>
      </c>
      <c r="Z120" s="176">
        <v>-0.52115812083901103</v>
      </c>
      <c r="AA120" s="176">
        <v>-7.4586531962810995E-2</v>
      </c>
      <c r="AB120" s="176">
        <v>5.9330712192306401E-2</v>
      </c>
      <c r="AC120" s="176">
        <v>-7.9236637876543295E-2</v>
      </c>
      <c r="AD120" s="176">
        <v>-8.1115870893497199E-2</v>
      </c>
      <c r="AE120" s="176">
        <v>-8.5819839420610097E-2</v>
      </c>
      <c r="AF120" s="176">
        <v>-2.3225577636937701E-2</v>
      </c>
      <c r="AG120" s="176">
        <v>-0.33072997312311198</v>
      </c>
      <c r="AH120" s="176">
        <v>0.33574503736530797</v>
      </c>
      <c r="AI120" s="176">
        <v>0.36409097176167499</v>
      </c>
      <c r="AJ120" s="176">
        <v>-5.8258865442193601E-2</v>
      </c>
      <c r="AK120" s="176">
        <v>-0.33564413384400998</v>
      </c>
      <c r="AL120" s="176">
        <v>-2.39277146879859E-2</v>
      </c>
      <c r="AM120" s="176">
        <v>-0.111890863298083</v>
      </c>
      <c r="AN120" s="176">
        <v>0.21228059993533099</v>
      </c>
      <c r="AO120" s="176">
        <v>-1.44384247443796E-2</v>
      </c>
      <c r="AP120" s="176">
        <v>0.30466347748060202</v>
      </c>
    </row>
    <row r="121" spans="2:42">
      <c r="B121" s="178" t="s">
        <v>280</v>
      </c>
      <c r="C121" s="82">
        <v>4.4494544789410451E-2</v>
      </c>
      <c r="D121" s="82">
        <v>-5.259384349673555E-2</v>
      </c>
      <c r="E121" s="82">
        <v>-9.5814687378663714E-3</v>
      </c>
      <c r="F121" s="82">
        <v>1.276266669975879E-2</v>
      </c>
      <c r="G121" s="82">
        <v>-4.8651815426970994E-2</v>
      </c>
      <c r="H121" s="82">
        <v>9.9644096636666429E-3</v>
      </c>
      <c r="I121" s="82">
        <v>1.4209856260150713E-2</v>
      </c>
      <c r="J121" s="82">
        <v>-2.1438792374233778E-2</v>
      </c>
      <c r="K121" s="82">
        <v>1.1005398502514165E-2</v>
      </c>
      <c r="L121" s="82">
        <v>-4.9019808181407377E-3</v>
      </c>
      <c r="M121" s="82">
        <v>-2.0060453602782628E-2</v>
      </c>
      <c r="N121" s="82">
        <v>3.8626696249324357E-3</v>
      </c>
      <c r="O121" s="82">
        <v>2.9390374709832956E-3</v>
      </c>
      <c r="P121" s="82">
        <v>-4.6922835648552166E-3</v>
      </c>
      <c r="Q121" s="82">
        <v>1.259466414557253E-3</v>
      </c>
      <c r="R121" s="82">
        <v>-2.553530613780078E-3</v>
      </c>
      <c r="V121" s="177" t="s">
        <v>446</v>
      </c>
      <c r="W121" s="176">
        <v>-0.16829816996038599</v>
      </c>
      <c r="X121" s="176">
        <v>-0.36818521484247502</v>
      </c>
      <c r="Y121" s="176">
        <v>-0.104842403402582</v>
      </c>
      <c r="Z121" s="176">
        <v>2.6340564291950402E-2</v>
      </c>
      <c r="AA121" s="176">
        <v>0.13371389900368699</v>
      </c>
      <c r="AB121" s="176">
        <v>-0.18007289689228101</v>
      </c>
      <c r="AC121" s="176">
        <v>-0.39942854097077601</v>
      </c>
      <c r="AD121" s="176">
        <v>0.21109381702375099</v>
      </c>
      <c r="AE121" s="176">
        <v>-2.1350522919885598E-2</v>
      </c>
      <c r="AF121" s="176">
        <v>-0.25738474524551302</v>
      </c>
      <c r="AG121" s="176">
        <v>-9.0865068360251405E-2</v>
      </c>
      <c r="AH121" s="176">
        <v>0.14076222536024</v>
      </c>
      <c r="AI121" s="176">
        <v>2.1743566418960199E-2</v>
      </c>
      <c r="AJ121" s="176">
        <v>-2.52454011678288E-2</v>
      </c>
      <c r="AK121" s="176">
        <v>-5.9241508195342497E-2</v>
      </c>
      <c r="AL121" s="176">
        <v>9.0824453491163401E-2</v>
      </c>
      <c r="AM121" s="176">
        <v>0.58468992262320096</v>
      </c>
      <c r="AN121" s="176">
        <v>-0.16297221018032701</v>
      </c>
      <c r="AO121" s="176">
        <v>0.21267064852430101</v>
      </c>
      <c r="AP121" s="176">
        <v>0.11397756428217801</v>
      </c>
    </row>
    <row r="122" spans="2:42">
      <c r="B122" s="178" t="s">
        <v>281</v>
      </c>
      <c r="C122" s="82">
        <v>-8.5913873417365602E-2</v>
      </c>
      <c r="D122" s="82">
        <v>0.20786271040790524</v>
      </c>
      <c r="E122" s="82">
        <v>5.4390462762118306E-2</v>
      </c>
      <c r="F122" s="82">
        <v>7.5474133168558138E-2</v>
      </c>
      <c r="G122" s="82">
        <v>-2.6282633609055205E-2</v>
      </c>
      <c r="H122" s="82">
        <v>2.3572650435039626E-2</v>
      </c>
      <c r="I122" s="82">
        <v>-1.7597861032237531E-2</v>
      </c>
      <c r="J122" s="82">
        <v>1.1683655716892304E-2</v>
      </c>
      <c r="K122" s="82">
        <v>-7.3932355315237536E-3</v>
      </c>
      <c r="L122" s="82">
        <v>-8.0540602990439719E-3</v>
      </c>
      <c r="M122" s="82">
        <v>-1.3595541096691551E-3</v>
      </c>
      <c r="N122" s="82">
        <v>-6.649297415418704E-3</v>
      </c>
      <c r="O122" s="82">
        <v>1.1771674480306209E-2</v>
      </c>
      <c r="P122" s="82">
        <v>1.858516688896002E-3</v>
      </c>
      <c r="Q122" s="82">
        <v>4.8978037600337729E-4</v>
      </c>
      <c r="R122" s="82">
        <v>-1.0573106966436981E-3</v>
      </c>
      <c r="V122" s="179" t="s">
        <v>495</v>
      </c>
      <c r="W122" s="182">
        <v>0.56249243737451404</v>
      </c>
      <c r="X122" s="182">
        <v>-0.26517358105975802</v>
      </c>
      <c r="Y122" s="182">
        <v>5.9605158307052902E-2</v>
      </c>
      <c r="Z122" s="182">
        <v>0.113982853338482</v>
      </c>
      <c r="AA122" s="182">
        <v>-4.09053500505666E-2</v>
      </c>
      <c r="AB122" s="182">
        <v>-0.119936118683747</v>
      </c>
      <c r="AC122" s="182">
        <v>0.18264762572499399</v>
      </c>
      <c r="AD122" s="182">
        <v>5.0117395447440198E-2</v>
      </c>
      <c r="AE122" s="182">
        <v>-0.13337789210207801</v>
      </c>
      <c r="AF122" s="182">
        <v>-0.134781333510368</v>
      </c>
      <c r="AG122" s="182">
        <v>0.31264878159810899</v>
      </c>
      <c r="AH122" s="182">
        <v>-0.13172066012803199</v>
      </c>
      <c r="AI122" s="182">
        <v>1.13099787729962E-2</v>
      </c>
      <c r="AJ122" s="182">
        <v>0.10986999387987401</v>
      </c>
      <c r="AK122" s="182">
        <v>-0.10162357452361299</v>
      </c>
      <c r="AL122" s="182">
        <v>9.7557609582033106E-2</v>
      </c>
      <c r="AM122" s="182">
        <v>0.19082408760285099</v>
      </c>
      <c r="AN122" s="182">
        <v>0.31631353215892899</v>
      </c>
      <c r="AO122" s="182">
        <v>0</v>
      </c>
      <c r="AP122" s="182">
        <v>0.31093958075136702</v>
      </c>
    </row>
    <row r="123" spans="2:42">
      <c r="B123" s="178" t="s">
        <v>529</v>
      </c>
      <c r="C123" s="82">
        <v>1.0423512189995555E-2</v>
      </c>
      <c r="D123" s="82">
        <v>4.5860907825657479E-2</v>
      </c>
      <c r="E123" s="82">
        <v>-5.8476269674206528E-2</v>
      </c>
      <c r="F123" s="82">
        <v>-5.8502174723309534E-2</v>
      </c>
      <c r="G123" s="82">
        <v>-6.2361269735783445E-2</v>
      </c>
      <c r="H123" s="82">
        <v>2.1931307041803232E-3</v>
      </c>
      <c r="I123" s="82">
        <v>2.8888992228762907E-2</v>
      </c>
      <c r="J123" s="82">
        <v>-1.438989524233991E-2</v>
      </c>
      <c r="K123" s="82">
        <v>2.3775675117746257E-2</v>
      </c>
      <c r="L123" s="82">
        <v>-1.241247678738939E-2</v>
      </c>
      <c r="M123" s="82">
        <v>-3.92923353096419E-3</v>
      </c>
      <c r="N123" s="82">
        <v>-1.2851607120285283E-2</v>
      </c>
      <c r="O123" s="82">
        <v>-1.72200615812276E-3</v>
      </c>
      <c r="P123" s="82">
        <v>4.9303945746766286E-3</v>
      </c>
      <c r="Q123" s="82">
        <v>-3.9775175040791359E-3</v>
      </c>
      <c r="R123" s="82">
        <v>9.5837980862339099E-4</v>
      </c>
    </row>
    <row r="124" spans="2:42">
      <c r="B124" s="178" t="s">
        <v>530</v>
      </c>
      <c r="C124" s="82">
        <v>-3.4979800985545942E-2</v>
      </c>
      <c r="D124" s="82">
        <v>8.2964292636792447E-2</v>
      </c>
      <c r="E124" s="82">
        <v>-3.350108549710633E-3</v>
      </c>
      <c r="F124" s="82">
        <v>-2.6360093006621229E-2</v>
      </c>
      <c r="G124" s="82">
        <v>-4.6636873055943918E-2</v>
      </c>
      <c r="H124" s="82">
        <v>-6.6229165473759385E-2</v>
      </c>
      <c r="I124" s="82">
        <v>2.9758330840366588E-2</v>
      </c>
      <c r="J124" s="82">
        <v>1.2543787929954427E-2</v>
      </c>
      <c r="K124" s="82">
        <v>-3.6500772819857252E-2</v>
      </c>
      <c r="L124" s="82">
        <v>1.8703738331899471E-2</v>
      </c>
      <c r="M124" s="82">
        <v>-1.7821920220795415E-3</v>
      </c>
      <c r="N124" s="82">
        <v>9.8996624936203686E-3</v>
      </c>
      <c r="O124" s="82">
        <v>-5.468295134468136E-3</v>
      </c>
      <c r="P124" s="82">
        <v>-1.4971790017299339E-3</v>
      </c>
      <c r="Q124" s="82">
        <v>-4.0821571277083191E-4</v>
      </c>
      <c r="R124" s="82">
        <v>-6.4076143551679591E-4</v>
      </c>
    </row>
    <row r="125" spans="2:42">
      <c r="B125" s="178" t="s">
        <v>531</v>
      </c>
      <c r="C125" s="82">
        <v>0.15596816463344626</v>
      </c>
      <c r="D125" s="82">
        <v>2.3759611511769752E-2</v>
      </c>
      <c r="E125" s="82">
        <v>6.8685742544992684E-2</v>
      </c>
      <c r="F125" s="82">
        <v>3.3158640795881496E-2</v>
      </c>
      <c r="G125" s="82">
        <v>2.3712574811072026E-2</v>
      </c>
      <c r="H125" s="82">
        <v>-1.348341130951934E-2</v>
      </c>
      <c r="I125" s="82">
        <v>-3.3113467958617242E-2</v>
      </c>
      <c r="J125" s="82">
        <v>-2.7049377799816653E-3</v>
      </c>
      <c r="K125" s="82">
        <v>-7.8864030564567388E-3</v>
      </c>
      <c r="L125" s="82">
        <v>-5.6972492335843738E-3</v>
      </c>
      <c r="M125" s="82">
        <v>-2.5075078073037702E-2</v>
      </c>
      <c r="N125" s="82">
        <v>-2.1454188722295825E-3</v>
      </c>
      <c r="O125" s="82">
        <v>-7.5415665547843404E-3</v>
      </c>
      <c r="P125" s="82">
        <v>-2.6552932125836919E-3</v>
      </c>
      <c r="Q125" s="82">
        <v>-8.2799548853774822E-4</v>
      </c>
      <c r="R125" s="82">
        <v>1.997751427343571E-3</v>
      </c>
      <c r="V125" s="1" t="s">
        <v>442</v>
      </c>
    </row>
    <row r="126" spans="2:42">
      <c r="B126" s="178" t="s">
        <v>475</v>
      </c>
      <c r="C126" s="82">
        <v>-0.10606501143314348</v>
      </c>
      <c r="D126" s="82">
        <v>1.4168112583895109E-2</v>
      </c>
      <c r="E126" s="82">
        <v>-1.2090842000712134E-2</v>
      </c>
      <c r="F126" s="82">
        <v>2.045166864137855E-2</v>
      </c>
      <c r="G126" s="82">
        <v>-4.6982906720156653E-3</v>
      </c>
      <c r="H126" s="82">
        <v>-5.8401683741785934E-2</v>
      </c>
      <c r="I126" s="82">
        <v>-3.73888080549254E-2</v>
      </c>
      <c r="J126" s="82">
        <v>3.7000936832612455E-3</v>
      </c>
      <c r="K126" s="82">
        <v>3.047852346208655E-2</v>
      </c>
      <c r="L126" s="82">
        <v>5.5996734767616903E-3</v>
      </c>
      <c r="M126" s="82">
        <v>-5.4214016717361565E-4</v>
      </c>
      <c r="N126" s="82">
        <v>9.3137258626016656E-3</v>
      </c>
      <c r="O126" s="82">
        <v>-8.5205847812762944E-4</v>
      </c>
      <c r="P126" s="82">
        <v>7.8930699953679434E-3</v>
      </c>
      <c r="Q126" s="82">
        <v>1.1373507301132486E-3</v>
      </c>
      <c r="R126" s="82">
        <v>7.5379021077394241E-4</v>
      </c>
      <c r="W126" t="s">
        <v>114</v>
      </c>
    </row>
    <row r="127" spans="2:42">
      <c r="B127" s="178" t="s">
        <v>476</v>
      </c>
      <c r="C127" s="82">
        <v>-1.4945330564932946E-2</v>
      </c>
      <c r="D127" s="82">
        <v>-0.13788972507898919</v>
      </c>
      <c r="E127" s="82">
        <v>-3.9840326306138041E-2</v>
      </c>
      <c r="F127" s="82">
        <v>8.4356805550293151E-2</v>
      </c>
      <c r="G127" s="82">
        <v>1.9648718770227089E-2</v>
      </c>
      <c r="H127" s="82">
        <v>4.7044076806386512E-3</v>
      </c>
      <c r="I127" s="82">
        <v>1.6405963186819437E-2</v>
      </c>
      <c r="J127" s="82">
        <v>-4.8314185566411247E-2</v>
      </c>
      <c r="K127" s="82">
        <v>-2.8100886288084857E-2</v>
      </c>
      <c r="L127" s="82">
        <v>1.1283013268885594E-2</v>
      </c>
      <c r="M127" s="82">
        <v>2.6114628705107435E-3</v>
      </c>
      <c r="N127" s="82">
        <v>-4.9515288692574509E-4</v>
      </c>
      <c r="O127" s="82">
        <v>4.8512409004791354E-3</v>
      </c>
      <c r="P127" s="82">
        <v>5.3368803395671249E-3</v>
      </c>
      <c r="Q127" s="82">
        <v>-1.2727455883394748E-3</v>
      </c>
      <c r="R127" s="82">
        <v>5.753159765084369E-4</v>
      </c>
      <c r="V127" s="191" t="s">
        <v>160</v>
      </c>
      <c r="W127" s="23" t="s">
        <v>203</v>
      </c>
      <c r="X127" s="23" t="s">
        <v>204</v>
      </c>
      <c r="Y127" s="23" t="s">
        <v>205</v>
      </c>
      <c r="Z127" s="23" t="s">
        <v>206</v>
      </c>
      <c r="AA127" s="23" t="s">
        <v>207</v>
      </c>
      <c r="AB127" s="23" t="s">
        <v>208</v>
      </c>
      <c r="AC127" s="23" t="s">
        <v>209</v>
      </c>
      <c r="AD127" s="23" t="s">
        <v>210</v>
      </c>
      <c r="AE127" s="23" t="s">
        <v>211</v>
      </c>
      <c r="AF127" s="23" t="s">
        <v>212</v>
      </c>
      <c r="AG127" s="23" t="s">
        <v>213</v>
      </c>
      <c r="AH127" s="23" t="s">
        <v>214</v>
      </c>
      <c r="AI127" s="23" t="s">
        <v>215</v>
      </c>
      <c r="AJ127" s="23" t="s">
        <v>216</v>
      </c>
      <c r="AK127" s="23" t="s">
        <v>217</v>
      </c>
      <c r="AL127" s="23" t="s">
        <v>218</v>
      </c>
      <c r="AM127" s="23" t="s">
        <v>444</v>
      </c>
      <c r="AN127" s="23" t="s">
        <v>445</v>
      </c>
      <c r="AO127" s="23" t="s">
        <v>446</v>
      </c>
      <c r="AP127" s="23" t="s">
        <v>495</v>
      </c>
    </row>
    <row r="128" spans="2:42">
      <c r="B128" s="178" t="s">
        <v>453</v>
      </c>
      <c r="C128" s="82">
        <v>6.8849475325983733E-2</v>
      </c>
      <c r="D128" s="82">
        <v>4.2750020372439537E-2</v>
      </c>
      <c r="E128" s="82">
        <v>-1.7945260569806831E-2</v>
      </c>
      <c r="F128" s="82">
        <v>1.5980304922218358E-2</v>
      </c>
      <c r="G128" s="82">
        <v>-3.503598839939949E-2</v>
      </c>
      <c r="H128" s="82">
        <v>5.061186417364965E-2</v>
      </c>
      <c r="I128" s="82">
        <v>-3.6924142073681061E-2</v>
      </c>
      <c r="J128" s="82">
        <v>-1.0423601974787427E-2</v>
      </c>
      <c r="K128" s="82">
        <v>-7.577890405150731E-3</v>
      </c>
      <c r="L128" s="82">
        <v>-2.3992215244652681E-3</v>
      </c>
      <c r="M128" s="82">
        <v>1.9505645706800891E-2</v>
      </c>
      <c r="N128" s="82">
        <v>7.0407227640893119E-3</v>
      </c>
      <c r="O128" s="82">
        <v>-1.5135836207419741E-2</v>
      </c>
      <c r="P128" s="82">
        <v>1.1318999291480038E-4</v>
      </c>
      <c r="Q128" s="82">
        <v>-1.3638160857818828E-3</v>
      </c>
      <c r="R128" s="82">
        <v>-9.7925304303315584E-4</v>
      </c>
      <c r="V128" s="178" t="s">
        <v>537</v>
      </c>
      <c r="W128" s="34">
        <f t="array" ref="W128:AP145">MMULT(W8:AP25,W103:AP122)</f>
        <v>-0.15118519678540879</v>
      </c>
      <c r="X128" s="34">
        <v>-0.12032965480535088</v>
      </c>
      <c r="Y128" s="34">
        <v>-0.10688519005807129</v>
      </c>
      <c r="Z128" s="34">
        <v>-6.7897179685005041E-2</v>
      </c>
      <c r="AA128" s="34">
        <v>6.9695206025602099E-3</v>
      </c>
      <c r="AB128" s="34">
        <v>2.6685019658741919E-2</v>
      </c>
      <c r="AC128" s="34">
        <v>-0.14410859524090533</v>
      </c>
      <c r="AD128" s="34">
        <v>-9.43580888486234E-2</v>
      </c>
      <c r="AE128" s="34">
        <v>0.15525243753623225</v>
      </c>
      <c r="AF128" s="34">
        <v>-3.5805676847406959E-2</v>
      </c>
      <c r="AG128" s="34">
        <v>0.4006879188281261</v>
      </c>
      <c r="AH128" s="34">
        <v>0.35269396583286533</v>
      </c>
      <c r="AI128" s="34">
        <v>0.25068348619767</v>
      </c>
      <c r="AJ128" s="34">
        <v>-4.6679105709293726E-2</v>
      </c>
      <c r="AK128" s="34">
        <v>0.1243519992118897</v>
      </c>
      <c r="AL128" s="34">
        <v>-7.8720532037842877E-2</v>
      </c>
      <c r="AM128" s="34">
        <v>0.72054648800051424</v>
      </c>
      <c r="AN128" s="34">
        <v>-1.1915580935828451E-7</v>
      </c>
      <c r="AO128" s="34">
        <v>1.4164973699548611E-7</v>
      </c>
      <c r="AP128" s="34">
        <v>3.5321806073768114E-8</v>
      </c>
    </row>
    <row r="129" spans="2:42">
      <c r="B129" s="178" t="s">
        <v>454</v>
      </c>
      <c r="C129" s="82">
        <v>0.19751695457860383</v>
      </c>
      <c r="D129" s="82">
        <v>-0.12890634369252635</v>
      </c>
      <c r="E129" s="82">
        <v>-2.1705659428998304E-2</v>
      </c>
      <c r="F129" s="82">
        <v>-1.9914519649635821E-3</v>
      </c>
      <c r="G129" s="82">
        <v>-3.8025374047117054E-2</v>
      </c>
      <c r="H129" s="82">
        <v>-2.7627978498030246E-2</v>
      </c>
      <c r="I129" s="82">
        <v>-1.3624765597377009E-2</v>
      </c>
      <c r="J129" s="82">
        <v>3.4091325950213636E-2</v>
      </c>
      <c r="K129" s="82">
        <v>-8.5902119835557372E-3</v>
      </c>
      <c r="L129" s="82">
        <v>-1.4809641880206217E-2</v>
      </c>
      <c r="M129" s="82">
        <v>1.3891406565369545E-2</v>
      </c>
      <c r="N129" s="82">
        <v>8.8437369572706183E-4</v>
      </c>
      <c r="O129" s="82">
        <v>1.2104119436780343E-2</v>
      </c>
      <c r="P129" s="82">
        <v>-9.959212145514533E-4</v>
      </c>
      <c r="Q129" s="82">
        <v>-2.0363092275786643E-4</v>
      </c>
      <c r="R129" s="82">
        <v>4.9508383623404675E-4</v>
      </c>
      <c r="V129" s="178" t="s">
        <v>306</v>
      </c>
      <c r="W129" s="34">
        <v>-1.6061601241307732E-2</v>
      </c>
      <c r="X129" s="34">
        <v>-1.6901066675774772E-2</v>
      </c>
      <c r="Y129" s="34">
        <v>-5.5461931085593802E-2</v>
      </c>
      <c r="Z129" s="34">
        <v>-8.2867598460179284E-2</v>
      </c>
      <c r="AA129" s="34">
        <v>1.2977843683923778E-2</v>
      </c>
      <c r="AB129" s="34">
        <v>6.9502401014505499E-2</v>
      </c>
      <c r="AC129" s="34">
        <v>-0.15408752492651734</v>
      </c>
      <c r="AD129" s="34">
        <v>-0.11995583149017572</v>
      </c>
      <c r="AE129" s="34">
        <v>0.19599530504301738</v>
      </c>
      <c r="AF129" s="34">
        <v>-6.3795921138995723E-2</v>
      </c>
      <c r="AG129" s="34">
        <v>0.41513920215451289</v>
      </c>
      <c r="AH129" s="34">
        <v>0.37204841706340819</v>
      </c>
      <c r="AI129" s="34">
        <v>0.22730586998364216</v>
      </c>
      <c r="AJ129" s="34">
        <v>-4.3556199452841844E-2</v>
      </c>
      <c r="AK129" s="34">
        <v>0.12544544639753338</v>
      </c>
      <c r="AL129" s="34">
        <v>-7.7292945293892981E-2</v>
      </c>
      <c r="AM129" s="34">
        <v>0.7196258870422938</v>
      </c>
      <c r="AN129" s="34">
        <v>-1.1915580953175686E-7</v>
      </c>
      <c r="AO129" s="34">
        <v>1.4164973682895265E-7</v>
      </c>
      <c r="AP129" s="34">
        <v>3.5321805778865123E-8</v>
      </c>
    </row>
    <row r="130" spans="2:42">
      <c r="B130" s="178" t="s">
        <v>455</v>
      </c>
      <c r="C130" s="82">
        <v>0.13876197464359108</v>
      </c>
      <c r="D130" s="82">
        <v>1.1762150172731741E-2</v>
      </c>
      <c r="E130" s="82">
        <v>0.12344379978546555</v>
      </c>
      <c r="F130" s="82">
        <v>5.5134882887867579E-3</v>
      </c>
      <c r="G130" s="82">
        <v>2.817308295606781E-2</v>
      </c>
      <c r="H130" s="82">
        <v>-1.0109172243144839E-2</v>
      </c>
      <c r="I130" s="82">
        <v>1.7119217264310212E-2</v>
      </c>
      <c r="J130" s="82">
        <v>2.628390831112706E-3</v>
      </c>
      <c r="K130" s="82">
        <v>2.4843099415673964E-2</v>
      </c>
      <c r="L130" s="82">
        <v>3.3209664934541756E-2</v>
      </c>
      <c r="M130" s="82">
        <v>9.85937933452119E-3</v>
      </c>
      <c r="N130" s="82">
        <v>-1.400572472483085E-2</v>
      </c>
      <c r="O130" s="82">
        <v>-1.2930223092417386E-3</v>
      </c>
      <c r="P130" s="82">
        <v>4.4061488896585035E-4</v>
      </c>
      <c r="Q130" s="82">
        <v>4.9148439364153813E-4</v>
      </c>
      <c r="R130" s="82">
        <v>-1.0417429111003519E-3</v>
      </c>
      <c r="V130" s="178" t="s">
        <v>307</v>
      </c>
      <c r="W130" s="34">
        <v>-7.4405902441769936E-2</v>
      </c>
      <c r="X130" s="34">
        <v>-5.295625560683672E-2</v>
      </c>
      <c r="Y130" s="34">
        <v>0.10877391807027795</v>
      </c>
      <c r="Z130" s="34">
        <v>2.8798620581003097E-2</v>
      </c>
      <c r="AA130" s="34">
        <v>-4.5501676015852137E-2</v>
      </c>
      <c r="AB130" s="34">
        <v>4.2203172530593067E-2</v>
      </c>
      <c r="AC130" s="34">
        <v>-0.16508901987208821</v>
      </c>
      <c r="AD130" s="34">
        <v>-5.7084961540204565E-2</v>
      </c>
      <c r="AE130" s="34">
        <v>0.19451881773827556</v>
      </c>
      <c r="AF130" s="34">
        <v>-5.5732329880421518E-2</v>
      </c>
      <c r="AG130" s="34">
        <v>0.41351680896424015</v>
      </c>
      <c r="AH130" s="34">
        <v>0.36045132593645485</v>
      </c>
      <c r="AI130" s="34">
        <v>0.24335038229782022</v>
      </c>
      <c r="AJ130" s="34">
        <v>-4.2866830951333527E-2</v>
      </c>
      <c r="AK130" s="34">
        <v>0.12964979212083386</v>
      </c>
      <c r="AL130" s="34">
        <v>-7.9183470719883658E-2</v>
      </c>
      <c r="AM130" s="34">
        <v>0.72016154198475468</v>
      </c>
      <c r="AN130" s="34">
        <v>-1.1915580919868995E-7</v>
      </c>
      <c r="AO130" s="34">
        <v>1.4164973678731929E-7</v>
      </c>
      <c r="AP130" s="34">
        <v>3.5321806195198757E-8</v>
      </c>
    </row>
    <row r="131" spans="2:42">
      <c r="B131" s="180" t="s">
        <v>456</v>
      </c>
      <c r="C131" s="97">
        <v>1.2158568771796028E-2</v>
      </c>
      <c r="D131" s="97">
        <v>-2.0805101555760354E-2</v>
      </c>
      <c r="E131" s="97">
        <v>-0.18115492472628092</v>
      </c>
      <c r="F131" s="97">
        <v>-4.6354500879300146E-2</v>
      </c>
      <c r="G131" s="97">
        <v>5.3961580904311043E-3</v>
      </c>
      <c r="H131" s="97">
        <v>2.5940667497701117E-2</v>
      </c>
      <c r="I131" s="97">
        <v>-2.1773318922086199E-2</v>
      </c>
      <c r="J131" s="97">
        <v>8.5613790745482921E-3</v>
      </c>
      <c r="K131" s="97">
        <v>-5.5067869654707386E-3</v>
      </c>
      <c r="L131" s="97">
        <v>1.6406736041423203E-2</v>
      </c>
      <c r="M131" s="97">
        <v>-6.8252290412235909E-3</v>
      </c>
      <c r="N131" s="97">
        <v>-9.4025773595043695E-3</v>
      </c>
      <c r="O131" s="97">
        <v>-7.6418637652313107E-4</v>
      </c>
      <c r="P131" s="97">
        <v>1.3899916153491487E-3</v>
      </c>
      <c r="Q131" s="97">
        <v>4.6006583197858442E-3</v>
      </c>
      <c r="R131" s="97">
        <v>-9.5143319872082821E-5</v>
      </c>
      <c r="V131" s="178" t="s">
        <v>308</v>
      </c>
      <c r="W131" s="34">
        <v>-0.16854395352958446</v>
      </c>
      <c r="X131" s="34">
        <v>-4.4658895912557367E-2</v>
      </c>
      <c r="Y131" s="34">
        <v>4.3192391105010303E-2</v>
      </c>
      <c r="Z131" s="34">
        <v>3.3423430911808362E-2</v>
      </c>
      <c r="AA131" s="34">
        <v>3.9149040428376726E-2</v>
      </c>
      <c r="AB131" s="34">
        <v>1.0443357442163452E-2</v>
      </c>
      <c r="AC131" s="34">
        <v>-0.15820693875424388</v>
      </c>
      <c r="AD131" s="34">
        <v>-0.11579522260778566</v>
      </c>
      <c r="AE131" s="34">
        <v>0.19892836009050902</v>
      </c>
      <c r="AF131" s="34">
        <v>-5.1314792433199759E-2</v>
      </c>
      <c r="AG131" s="34">
        <v>0.39104752650445651</v>
      </c>
      <c r="AH131" s="34">
        <v>0.36103950577802807</v>
      </c>
      <c r="AI131" s="34">
        <v>0.2453719044583651</v>
      </c>
      <c r="AJ131" s="34">
        <v>-3.2224863343719698E-2</v>
      </c>
      <c r="AK131" s="34">
        <v>0.1244055842635407</v>
      </c>
      <c r="AL131" s="34">
        <v>-7.6438540367604113E-2</v>
      </c>
      <c r="AM131" s="34">
        <v>0.72006758336840782</v>
      </c>
      <c r="AN131" s="34">
        <v>-1.1915580955604299E-7</v>
      </c>
      <c r="AO131" s="34">
        <v>1.4164973699548611E-7</v>
      </c>
      <c r="AP131" s="34">
        <v>3.5321805733762313E-8</v>
      </c>
    </row>
    <row r="132" spans="2:42">
      <c r="V132" s="178" t="s">
        <v>427</v>
      </c>
      <c r="W132" s="34">
        <v>2.1798793549612679E-2</v>
      </c>
      <c r="X132" s="34">
        <v>0.10237376767602872</v>
      </c>
      <c r="Y132" s="34">
        <v>2.4591665699885697E-2</v>
      </c>
      <c r="Z132" s="34">
        <v>9.9882412866079285E-3</v>
      </c>
      <c r="AA132" s="34">
        <v>-9.3144267828509236E-4</v>
      </c>
      <c r="AB132" s="34">
        <v>6.5603379174175538E-2</v>
      </c>
      <c r="AC132" s="34">
        <v>-0.20922876144238278</v>
      </c>
      <c r="AD132" s="34">
        <v>-8.1118196478435045E-2</v>
      </c>
      <c r="AE132" s="34">
        <v>0.17346627301072143</v>
      </c>
      <c r="AF132" s="34">
        <v>-4.5478670544901234E-2</v>
      </c>
      <c r="AG132" s="34">
        <v>0.40616970559884702</v>
      </c>
      <c r="AH132" s="34">
        <v>0.36664202902563237</v>
      </c>
      <c r="AI132" s="34">
        <v>0.24328580099418548</v>
      </c>
      <c r="AJ132" s="34">
        <v>-4.4779446929878758E-2</v>
      </c>
      <c r="AK132" s="34">
        <v>0.12256539614541812</v>
      </c>
      <c r="AL132" s="34">
        <v>-7.580842072735812E-2</v>
      </c>
      <c r="AM132" s="34">
        <v>0.72121908239082422</v>
      </c>
      <c r="AN132" s="34">
        <v>-1.1915580965665695E-7</v>
      </c>
      <c r="AO132" s="34">
        <v>1.4164973688446381E-7</v>
      </c>
      <c r="AP132" s="34">
        <v>3.5321806139687606E-8</v>
      </c>
    </row>
    <row r="133" spans="2:42">
      <c r="V133" s="178" t="s">
        <v>428</v>
      </c>
      <c r="W133" s="34">
        <v>2.6971184035433284E-2</v>
      </c>
      <c r="X133" s="34">
        <v>0.14992335966313738</v>
      </c>
      <c r="Y133" s="34">
        <v>9.0547522926842094E-2</v>
      </c>
      <c r="Z133" s="34">
        <v>-6.3880018009387293E-2</v>
      </c>
      <c r="AA133" s="34">
        <v>-7.2020717971750733E-2</v>
      </c>
      <c r="AB133" s="34">
        <v>-9.2652024482520173E-3</v>
      </c>
      <c r="AC133" s="34">
        <v>-0.15056071032192878</v>
      </c>
      <c r="AD133" s="34">
        <v>-0.13516686100123074</v>
      </c>
      <c r="AE133" s="34">
        <v>0.17120638515417452</v>
      </c>
      <c r="AF133" s="34">
        <v>-3.7152381074625943E-2</v>
      </c>
      <c r="AG133" s="34">
        <v>0.39558082550514329</v>
      </c>
      <c r="AH133" s="34">
        <v>0.36236229749326487</v>
      </c>
      <c r="AI133" s="34">
        <v>0.23810958545491903</v>
      </c>
      <c r="AJ133" s="34">
        <v>-4.0362133800265043E-2</v>
      </c>
      <c r="AK133" s="34">
        <v>0.1262613389555583</v>
      </c>
      <c r="AL133" s="34">
        <v>-7.8688838733058125E-2</v>
      </c>
      <c r="AM133" s="34">
        <v>0.72066837638641157</v>
      </c>
      <c r="AN133" s="34">
        <v>-1.1915580942073456E-7</v>
      </c>
      <c r="AO133" s="34">
        <v>1.4164973678731929E-7</v>
      </c>
      <c r="AP133" s="34">
        <v>3.5321806236832121E-8</v>
      </c>
    </row>
    <row r="134" spans="2:42">
      <c r="V134" s="178" t="s">
        <v>103</v>
      </c>
      <c r="W134" s="34">
        <v>1.9167417114401245E-2</v>
      </c>
      <c r="X134" s="34">
        <v>-3.5477147993351978E-2</v>
      </c>
      <c r="Y134" s="34">
        <v>1.9305983897258749E-2</v>
      </c>
      <c r="Z134" s="34">
        <v>1.9070112091301335E-2</v>
      </c>
      <c r="AA134" s="34">
        <v>-2.6172021921378793E-2</v>
      </c>
      <c r="AB134" s="34">
        <v>6.8546506787352107E-3</v>
      </c>
      <c r="AC134" s="34">
        <v>-0.19490550240178864</v>
      </c>
      <c r="AD134" s="34">
        <v>-0.10911032110534524</v>
      </c>
      <c r="AE134" s="34">
        <v>0.20247876231826759</v>
      </c>
      <c r="AF134" s="34">
        <v>-2.0098495591867122E-2</v>
      </c>
      <c r="AG134" s="34">
        <v>0.4079187452746354</v>
      </c>
      <c r="AH134" s="34">
        <v>0.37179862578592004</v>
      </c>
      <c r="AI134" s="34">
        <v>0.24630358271608241</v>
      </c>
      <c r="AJ134" s="34">
        <v>-4.552364923281485E-2</v>
      </c>
      <c r="AK134" s="34">
        <v>0.12169491563992746</v>
      </c>
      <c r="AL134" s="34">
        <v>-7.9079089321512572E-2</v>
      </c>
      <c r="AM134" s="34">
        <v>0.71915080618775729</v>
      </c>
      <c r="AN134" s="34">
        <v>-1.1915580920562885E-7</v>
      </c>
      <c r="AO134" s="34">
        <v>1.416497370093639E-7</v>
      </c>
      <c r="AP134" s="34">
        <v>3.5321805404164852E-8</v>
      </c>
    </row>
    <row r="135" spans="2:42">
      <c r="V135" s="178" t="s">
        <v>280</v>
      </c>
      <c r="W135" s="34">
        <v>5.0919977635966888E-2</v>
      </c>
      <c r="X135" s="34">
        <v>-4.2328418070342308E-2</v>
      </c>
      <c r="Y135" s="34">
        <v>4.158860984767232E-2</v>
      </c>
      <c r="Z135" s="34">
        <v>1.1493757779814673E-2</v>
      </c>
      <c r="AA135" s="34">
        <v>6.2915691705050333E-2</v>
      </c>
      <c r="AB135" s="34">
        <v>3.2139460175067046E-2</v>
      </c>
      <c r="AC135" s="34">
        <v>-0.17750144821353717</v>
      </c>
      <c r="AD135" s="34">
        <v>-0.12727783542548507</v>
      </c>
      <c r="AE135" s="34">
        <v>0.19311050327764714</v>
      </c>
      <c r="AF135" s="34">
        <v>-4.4659530477159273E-2</v>
      </c>
      <c r="AG135" s="34">
        <v>0.42215062207851739</v>
      </c>
      <c r="AH135" s="34">
        <v>0.3513799871576877</v>
      </c>
      <c r="AI135" s="34">
        <v>0.23806215541352344</v>
      </c>
      <c r="AJ135" s="34">
        <v>-3.9369928579429184E-2</v>
      </c>
      <c r="AK135" s="34">
        <v>0.12382329071200578</v>
      </c>
      <c r="AL135" s="34">
        <v>-8.0762164800123284E-2</v>
      </c>
      <c r="AM135" s="34">
        <v>0.72111892377135323</v>
      </c>
      <c r="AN135" s="34">
        <v>-1.1915580910154544E-7</v>
      </c>
      <c r="AO135" s="34">
        <v>1.4164973667629699E-7</v>
      </c>
      <c r="AP135" s="34">
        <v>3.5321806285404378E-8</v>
      </c>
    </row>
    <row r="136" spans="2:42">
      <c r="V136" s="178" t="s">
        <v>281</v>
      </c>
      <c r="W136" s="34">
        <v>-7.9801434905884455E-2</v>
      </c>
      <c r="X136" s="34">
        <v>0.21774631604563296</v>
      </c>
      <c r="Y136" s="34">
        <v>-2.3448295876020306E-2</v>
      </c>
      <c r="Z136" s="34">
        <v>7.4240646749480541E-2</v>
      </c>
      <c r="AA136" s="34">
        <v>4.0162604646154162E-2</v>
      </c>
      <c r="AB136" s="34">
        <v>4.4875358396161399E-2</v>
      </c>
      <c r="AC136" s="34">
        <v>-0.13910719466504393</v>
      </c>
      <c r="AD136" s="34">
        <v>-9.2869426317939638E-2</v>
      </c>
      <c r="AE136" s="34">
        <v>0.17409219898699269</v>
      </c>
      <c r="AF136" s="34">
        <v>-4.0894582751610592E-2</v>
      </c>
      <c r="AG136" s="34">
        <v>0.39718718122904789</v>
      </c>
      <c r="AH136" s="34">
        <v>0.35031355696392147</v>
      </c>
      <c r="AI136" s="34">
        <v>0.23290678046560148</v>
      </c>
      <c r="AJ136" s="34">
        <v>-4.6086563064734555E-2</v>
      </c>
      <c r="AK136" s="34">
        <v>0.12447394152679578</v>
      </c>
      <c r="AL136" s="34">
        <v>-7.9128209584922227E-2</v>
      </c>
      <c r="AM136" s="34">
        <v>0.71970280044669532</v>
      </c>
      <c r="AN136" s="34">
        <v>-1.1915580926460945E-7</v>
      </c>
      <c r="AO136" s="34">
        <v>1.4164973684283044E-7</v>
      </c>
      <c r="AP136" s="34">
        <v>3.5321805733762313E-8</v>
      </c>
    </row>
    <row r="137" spans="2:42">
      <c r="V137" s="178" t="s">
        <v>529</v>
      </c>
      <c r="W137" s="34">
        <v>1.6781472611539533E-2</v>
      </c>
      <c r="X137" s="34">
        <v>5.6172063145014592E-2</v>
      </c>
      <c r="Y137" s="34">
        <v>9.0279934783944013E-2</v>
      </c>
      <c r="Z137" s="34">
        <v>-5.9710238519689318E-2</v>
      </c>
      <c r="AA137" s="34">
        <v>7.6640723308129904E-2</v>
      </c>
      <c r="AB137" s="34">
        <v>2.4273455386530245E-2</v>
      </c>
      <c r="AC137" s="34">
        <v>-0.19079070777233575</v>
      </c>
      <c r="AD137" s="34">
        <v>-0.11906590050609325</v>
      </c>
      <c r="AE137" s="34">
        <v>0.20352152782768448</v>
      </c>
      <c r="AF137" s="34">
        <v>-3.6185769435247775E-2</v>
      </c>
      <c r="AG137" s="34">
        <v>0.39901750209502568</v>
      </c>
      <c r="AH137" s="34">
        <v>0.34780804809194615</v>
      </c>
      <c r="AI137" s="34">
        <v>0.24828299081844576</v>
      </c>
      <c r="AJ137" s="34">
        <v>-4.9004377135020399E-2</v>
      </c>
      <c r="AK137" s="34">
        <v>0.12885708373602811</v>
      </c>
      <c r="AL137" s="34">
        <v>-7.7118460251482279E-2</v>
      </c>
      <c r="AM137" s="34">
        <v>0.71992597723384322</v>
      </c>
      <c r="AN137" s="34">
        <v>-1.1915580946930682E-7</v>
      </c>
      <c r="AO137" s="34">
        <v>1.4164973675956372E-7</v>
      </c>
      <c r="AP137" s="34">
        <v>3.5321805889887425E-8</v>
      </c>
    </row>
    <row r="138" spans="2:42">
      <c r="V138" s="178" t="s">
        <v>530</v>
      </c>
      <c r="W138" s="34">
        <v>-2.8628176089436144E-2</v>
      </c>
      <c r="X138" s="34">
        <v>9.3175914195375811E-2</v>
      </c>
      <c r="Y138" s="34">
        <v>3.509082899262278E-2</v>
      </c>
      <c r="Z138" s="34">
        <v>-2.7608111190815715E-2</v>
      </c>
      <c r="AA138" s="34">
        <v>6.0842096674690635E-2</v>
      </c>
      <c r="AB138" s="34">
        <v>-4.4213586141403957E-2</v>
      </c>
      <c r="AC138" s="34">
        <v>-0.18907764666472693</v>
      </c>
      <c r="AD138" s="34">
        <v>-9.0025538467336727E-2</v>
      </c>
      <c r="AE138" s="34">
        <v>0.14808467246780466</v>
      </c>
      <c r="AF138" s="34">
        <v>-6.9294677618189957E-2</v>
      </c>
      <c r="AG138" s="34">
        <v>0.41549400335040948</v>
      </c>
      <c r="AH138" s="34">
        <v>0.3711343708384448</v>
      </c>
      <c r="AI138" s="34">
        <v>0.24534394207145702</v>
      </c>
      <c r="AJ138" s="34">
        <v>-4.231340777752949E-2</v>
      </c>
      <c r="AK138" s="34">
        <v>0.12517333743095529</v>
      </c>
      <c r="AL138" s="34">
        <v>-7.867940530963731E-2</v>
      </c>
      <c r="AM138" s="34">
        <v>0.71975262984069377</v>
      </c>
      <c r="AN138" s="34">
        <v>-1.1915580930971226E-7</v>
      </c>
      <c r="AO138" s="34">
        <v>1.4164973689834159E-7</v>
      </c>
      <c r="AP138" s="34">
        <v>3.5321805869070744E-8</v>
      </c>
    </row>
    <row r="139" spans="2:42">
      <c r="V139" s="178" t="s">
        <v>531</v>
      </c>
      <c r="W139" s="34">
        <v>0.16222140356735759</v>
      </c>
      <c r="X139" s="34">
        <v>3.381552559530375E-2</v>
      </c>
      <c r="Y139" s="34">
        <v>-3.7315228662478037E-2</v>
      </c>
      <c r="Z139" s="34">
        <v>3.1875887469658443E-2</v>
      </c>
      <c r="AA139" s="34">
        <v>-9.625679779133034E-3</v>
      </c>
      <c r="AB139" s="34">
        <v>8.1975218396299863E-3</v>
      </c>
      <c r="AC139" s="34">
        <v>-0.12784865870086198</v>
      </c>
      <c r="AD139" s="34">
        <v>-0.11035185786319959</v>
      </c>
      <c r="AE139" s="34">
        <v>0.17748931286212657</v>
      </c>
      <c r="AF139" s="34">
        <v>-4.4544258184063282E-2</v>
      </c>
      <c r="AG139" s="34">
        <v>0.42740383181578256</v>
      </c>
      <c r="AH139" s="34">
        <v>0.34805220002418863</v>
      </c>
      <c r="AI139" s="34">
        <v>0.2503072662980354</v>
      </c>
      <c r="AJ139" s="34">
        <v>-4.1191136277551894E-2</v>
      </c>
      <c r="AK139" s="34">
        <v>0.12561269238176764</v>
      </c>
      <c r="AL139" s="34">
        <v>-7.6067953080564354E-2</v>
      </c>
      <c r="AM139" s="34">
        <v>0.71988417707011476</v>
      </c>
      <c r="AN139" s="34">
        <v>-1.1915580956645133E-7</v>
      </c>
      <c r="AO139" s="34">
        <v>1.4164973691221938E-7</v>
      </c>
      <c r="AP139" s="34">
        <v>3.5321805716415078E-8</v>
      </c>
    </row>
    <row r="140" spans="2:42">
      <c r="V140" s="178" t="s">
        <v>475</v>
      </c>
      <c r="W140" s="34">
        <v>-9.9746394564033058E-2</v>
      </c>
      <c r="X140" s="34">
        <v>2.434588781144649E-2</v>
      </c>
      <c r="Y140" s="34">
        <v>4.3906913947142398E-2</v>
      </c>
      <c r="Z140" s="34">
        <v>1.9141533455026592E-2</v>
      </c>
      <c r="AA140" s="34">
        <v>1.8911567711805952E-2</v>
      </c>
      <c r="AB140" s="34">
        <v>-3.6566771794999869E-2</v>
      </c>
      <c r="AC140" s="34">
        <v>-0.12615941696137956</v>
      </c>
      <c r="AD140" s="34">
        <v>-0.10720853270885043</v>
      </c>
      <c r="AE140" s="34">
        <v>0.21717283755385502</v>
      </c>
      <c r="AF140" s="34">
        <v>-5.5360232872701469E-2</v>
      </c>
      <c r="AG140" s="34">
        <v>0.41169732739691395</v>
      </c>
      <c r="AH140" s="34">
        <v>0.36930076898967884</v>
      </c>
      <c r="AI140" s="34">
        <v>0.24121602625501082</v>
      </c>
      <c r="AJ140" s="34">
        <v>-5.1854200868733331E-2</v>
      </c>
      <c r="AK140" s="34">
        <v>0.12379504348311877</v>
      </c>
      <c r="AL140" s="34">
        <v>-7.7431484742088233E-2</v>
      </c>
      <c r="AM140" s="34">
        <v>0.72094219826342032</v>
      </c>
      <c r="AN140" s="34">
        <v>-1.1915580942767345E-7</v>
      </c>
      <c r="AO140" s="34">
        <v>1.4164973702324168E-7</v>
      </c>
      <c r="AP140" s="34">
        <v>3.5321806084176455E-8</v>
      </c>
    </row>
    <row r="141" spans="2:42">
      <c r="V141" s="178" t="s">
        <v>476</v>
      </c>
      <c r="W141" s="34">
        <v>-8.5774196628324167E-3</v>
      </c>
      <c r="X141" s="34">
        <v>-0.12777093913320486</v>
      </c>
      <c r="Y141" s="34">
        <v>7.150992981362353E-2</v>
      </c>
      <c r="Z141" s="34">
        <v>8.3037547390758304E-2</v>
      </c>
      <c r="AA141" s="34">
        <v>-5.5405904834025504E-3</v>
      </c>
      <c r="AB141" s="34">
        <v>2.668825443655632E-2</v>
      </c>
      <c r="AC141" s="34">
        <v>-0.17803595052977064</v>
      </c>
      <c r="AD141" s="34">
        <v>-0.15065459122090857</v>
      </c>
      <c r="AE141" s="34">
        <v>0.15071666208921658</v>
      </c>
      <c r="AF141" s="34">
        <v>-6.0695194592121103E-2</v>
      </c>
      <c r="AG141" s="34">
        <v>0.400468142228535</v>
      </c>
      <c r="AH141" s="34">
        <v>0.36044571116809565</v>
      </c>
      <c r="AI141" s="34">
        <v>0.23835124248120601</v>
      </c>
      <c r="AJ141" s="34">
        <v>-4.9449569244530714E-2</v>
      </c>
      <c r="AK141" s="34">
        <v>0.1261920129224364</v>
      </c>
      <c r="AL141" s="34">
        <v>-7.7524721271810482E-2</v>
      </c>
      <c r="AM141" s="34">
        <v>0.72011749066619979</v>
      </c>
      <c r="AN141" s="34">
        <v>-1.1915580934440673E-7</v>
      </c>
      <c r="AO141" s="34">
        <v>1.4164973692609717E-7</v>
      </c>
      <c r="AP141" s="34">
        <v>3.5321805820498486E-8</v>
      </c>
    </row>
    <row r="142" spans="2:42">
      <c r="V142" s="178" t="s">
        <v>453</v>
      </c>
      <c r="W142" s="34">
        <v>7.5169523317311859E-2</v>
      </c>
      <c r="X142" s="34">
        <v>5.2989933065441031E-2</v>
      </c>
      <c r="Y142" s="34">
        <v>4.9683351418587478E-2</v>
      </c>
      <c r="Z142" s="34">
        <v>1.4757365359969622E-2</v>
      </c>
      <c r="AA142" s="34">
        <v>4.9191453146380321E-2</v>
      </c>
      <c r="AB142" s="34">
        <v>7.2390616492856885E-2</v>
      </c>
      <c r="AC142" s="34">
        <v>-0.12501215501152674</v>
      </c>
      <c r="AD142" s="34">
        <v>-0.11874237480281499</v>
      </c>
      <c r="AE142" s="34">
        <v>0.17816060884963869</v>
      </c>
      <c r="AF142" s="34">
        <v>-4.7896253102183234E-2</v>
      </c>
      <c r="AG142" s="34">
        <v>0.40021937672663238</v>
      </c>
      <c r="AH142" s="34">
        <v>0.38512743768920255</v>
      </c>
      <c r="AI142" s="34">
        <v>0.25684856391438177</v>
      </c>
      <c r="AJ142" s="34">
        <v>-4.3861931246058528E-2</v>
      </c>
      <c r="AK142" s="34">
        <v>0.12616815788271984</v>
      </c>
      <c r="AL142" s="34">
        <v>-7.9074546748804805E-2</v>
      </c>
      <c r="AM142" s="34">
        <v>0.72032438188882308</v>
      </c>
      <c r="AN142" s="34">
        <v>-1.1915580924032332E-7</v>
      </c>
      <c r="AO142" s="34">
        <v>1.4164973680119708E-7</v>
      </c>
      <c r="AP142" s="34">
        <v>3.5321806181320969E-8</v>
      </c>
    </row>
    <row r="143" spans="2:42">
      <c r="V143" s="178" t="s">
        <v>454</v>
      </c>
      <c r="W143" s="34">
        <v>0.20374124847216352</v>
      </c>
      <c r="X143" s="34">
        <v>-0.11890594721077107</v>
      </c>
      <c r="Y143" s="34">
        <v>5.2857412197850881E-2</v>
      </c>
      <c r="Z143" s="34">
        <v>-3.243702444168349E-3</v>
      </c>
      <c r="AA143" s="34">
        <v>5.1887315653650887E-2</v>
      </c>
      <c r="AB143" s="34">
        <v>-6.3687475739421032E-3</v>
      </c>
      <c r="AC143" s="34">
        <v>-0.14205867108153394</v>
      </c>
      <c r="AD143" s="34">
        <v>-7.0489756843162485E-2</v>
      </c>
      <c r="AE143" s="34">
        <v>0.17447386407536297</v>
      </c>
      <c r="AF143" s="34">
        <v>-3.4341269728849794E-2</v>
      </c>
      <c r="AG143" s="34">
        <v>0.39024023597972368</v>
      </c>
      <c r="AH143" s="34">
        <v>0.36600289651672746</v>
      </c>
      <c r="AI143" s="34">
        <v>0.2309751597228771</v>
      </c>
      <c r="AJ143" s="34">
        <v>-4.3267770115075661E-2</v>
      </c>
      <c r="AK143" s="34">
        <v>0.1252630764539307</v>
      </c>
      <c r="AL143" s="34">
        <v>-7.7642763046001775E-2</v>
      </c>
      <c r="AM143" s="34">
        <v>0.72031746479510017</v>
      </c>
      <c r="AN143" s="34">
        <v>-1.1915580944155124E-7</v>
      </c>
      <c r="AO143" s="34">
        <v>1.4164973682895265E-7</v>
      </c>
      <c r="AP143" s="34">
        <v>3.5321805952337471E-8</v>
      </c>
    </row>
    <row r="144" spans="2:42">
      <c r="V144" s="178" t="s">
        <v>455</v>
      </c>
      <c r="W144" s="34">
        <v>0.14495973967494818</v>
      </c>
      <c r="X144" s="34">
        <v>2.1823440253709296E-2</v>
      </c>
      <c r="Y144" s="34">
        <v>-9.198584111260065E-2</v>
      </c>
      <c r="Z144" s="34">
        <v>4.2095567295743243E-3</v>
      </c>
      <c r="AA144" s="34">
        <v>-1.4000924593037156E-2</v>
      </c>
      <c r="AB144" s="34">
        <v>1.1817935950559098E-2</v>
      </c>
      <c r="AC144" s="34">
        <v>-0.17796657877612362</v>
      </c>
      <c r="AD144" s="34">
        <v>-0.10287461650644508</v>
      </c>
      <c r="AE144" s="34">
        <v>0.20614129881350551</v>
      </c>
      <c r="AF144" s="34">
        <v>-8.1605967452120926E-2</v>
      </c>
      <c r="AG144" s="34">
        <v>0.38577592888064977</v>
      </c>
      <c r="AH144" s="34">
        <v>0.35405427709292991</v>
      </c>
      <c r="AI144" s="34">
        <v>0.24821005329877102</v>
      </c>
      <c r="AJ144" s="34">
        <v>-4.4504204839100711E-2</v>
      </c>
      <c r="AK144" s="34">
        <v>0.12446932436500303</v>
      </c>
      <c r="AL144" s="34">
        <v>-7.9162526719332424E-2</v>
      </c>
      <c r="AM144" s="34">
        <v>0.72025056504900209</v>
      </c>
      <c r="AN144" s="34">
        <v>-1.1915580923338442E-7</v>
      </c>
      <c r="AO144" s="34">
        <v>1.4164973689834159E-7</v>
      </c>
      <c r="AP144" s="34">
        <v>3.5321805841315168E-8</v>
      </c>
    </row>
    <row r="145" spans="22:42">
      <c r="V145" s="180" t="s">
        <v>456</v>
      </c>
      <c r="W145" s="125">
        <v>1.8497558098935912E-2</v>
      </c>
      <c r="X145" s="79">
        <v>-1.0517589068578741E-2</v>
      </c>
      <c r="Y145" s="79">
        <v>0.21252987308718688</v>
      </c>
      <c r="Z145" s="79">
        <v>-4.7618494204167292E-2</v>
      </c>
      <c r="AA145" s="79">
        <v>8.5355368542553711E-3</v>
      </c>
      <c r="AB145" s="79">
        <v>4.7387177552398227E-2</v>
      </c>
      <c r="AC145" s="79">
        <v>-0.13637389340571346</v>
      </c>
      <c r="AD145" s="79">
        <v>-9.7176280090282383E-2</v>
      </c>
      <c r="AE145" s="79">
        <v>0.17761754320579753</v>
      </c>
      <c r="AF145" s="79">
        <v>-6.5693138659078221E-2</v>
      </c>
      <c r="AG145" s="79">
        <v>0.40372433116639583</v>
      </c>
      <c r="AH145" s="79">
        <v>0.34894380751719661</v>
      </c>
      <c r="AI145" s="79">
        <v>0.24581722019810068</v>
      </c>
      <c r="AJ145" s="79">
        <v>-4.5331773324956914E-2</v>
      </c>
      <c r="AK145" s="79">
        <v>0.12023617730306362</v>
      </c>
      <c r="AL145" s="79">
        <v>-7.8170318500676503E-2</v>
      </c>
      <c r="AM145" s="79">
        <v>0.71978064416285537</v>
      </c>
      <c r="AN145" s="79">
        <v>-1.1915580939991788E-7</v>
      </c>
      <c r="AO145" s="79">
        <v>1.4164973699548611E-7</v>
      </c>
      <c r="AP145" s="79">
        <v>3.5321805397225958E-8</v>
      </c>
    </row>
  </sheetData>
  <phoneticPr fontId="4"/>
  <pageMargins left="0.75" right="0.75" top="1" bottom="1" header="0.5" footer="0.5"/>
  <pageSetup paperSize="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J121"/>
  <sheetViews>
    <sheetView workbookViewId="0">
      <selection activeCell="AP4" sqref="AP4"/>
    </sheetView>
  </sheetViews>
  <sheetFormatPr baseColWidth="10" defaultRowHeight="12" x14ac:dyDescent="0"/>
  <cols>
    <col min="42" max="42" width="13.33203125" customWidth="1"/>
    <col min="52" max="52" width="13.83203125" customWidth="1"/>
  </cols>
  <sheetData>
    <row r="2" spans="2:62" ht="15">
      <c r="B2" s="22" t="s">
        <v>339</v>
      </c>
    </row>
    <row r="4" spans="2:62">
      <c r="B4" t="s">
        <v>344</v>
      </c>
      <c r="N4" t="s">
        <v>134</v>
      </c>
      <c r="Z4" t="s">
        <v>340</v>
      </c>
      <c r="AP4" t="s">
        <v>528</v>
      </c>
      <c r="AZ4" t="s">
        <v>410</v>
      </c>
    </row>
    <row r="6" spans="2:62" ht="14">
      <c r="B6" s="8" t="s">
        <v>114</v>
      </c>
      <c r="C6" s="222" t="s">
        <v>537</v>
      </c>
      <c r="D6" s="222"/>
      <c r="E6" s="222" t="s">
        <v>306</v>
      </c>
      <c r="F6" s="222"/>
      <c r="G6" s="222" t="s">
        <v>307</v>
      </c>
      <c r="H6" s="222"/>
      <c r="I6" s="222" t="s">
        <v>308</v>
      </c>
      <c r="J6" s="222"/>
      <c r="K6" s="222" t="s">
        <v>427</v>
      </c>
      <c r="L6" s="222"/>
      <c r="N6" s="8" t="s">
        <v>114</v>
      </c>
      <c r="O6" s="222" t="s">
        <v>537</v>
      </c>
      <c r="P6" s="222"/>
      <c r="Q6" s="222" t="s">
        <v>306</v>
      </c>
      <c r="R6" s="222"/>
      <c r="S6" s="222" t="s">
        <v>307</v>
      </c>
      <c r="T6" s="222"/>
      <c r="U6" s="222" t="s">
        <v>308</v>
      </c>
      <c r="V6" s="222"/>
      <c r="W6" s="222" t="s">
        <v>427</v>
      </c>
      <c r="X6" s="222"/>
      <c r="Z6" s="7" t="s">
        <v>114</v>
      </c>
      <c r="AA6" s="8">
        <v>1</v>
      </c>
      <c r="AB6" s="8">
        <v>2</v>
      </c>
      <c r="AC6" s="8">
        <v>3</v>
      </c>
      <c r="AD6" s="8">
        <v>4</v>
      </c>
      <c r="AE6" s="8">
        <v>5</v>
      </c>
      <c r="AF6" s="8">
        <v>6</v>
      </c>
      <c r="AG6" s="8">
        <v>7</v>
      </c>
      <c r="AH6" s="8">
        <v>8</v>
      </c>
      <c r="AI6" s="8">
        <v>9</v>
      </c>
      <c r="AJ6" s="8">
        <v>10</v>
      </c>
      <c r="AP6" s="8" t="s">
        <v>164</v>
      </c>
      <c r="AQ6" s="162" t="s">
        <v>328</v>
      </c>
      <c r="AR6" s="7" t="s">
        <v>264</v>
      </c>
      <c r="AS6" s="7" t="s">
        <v>272</v>
      </c>
      <c r="BA6" s="14" t="s">
        <v>114</v>
      </c>
      <c r="BB6" s="8"/>
      <c r="BC6" s="8"/>
      <c r="BD6" s="8"/>
      <c r="BE6" s="8"/>
      <c r="BF6" s="8"/>
      <c r="BG6" s="8"/>
      <c r="BH6" s="8"/>
      <c r="BI6" s="8"/>
      <c r="BJ6" s="8"/>
    </row>
    <row r="7" spans="2:62">
      <c r="B7" s="5"/>
      <c r="C7" s="157" t="s">
        <v>132</v>
      </c>
      <c r="D7" s="158" t="s">
        <v>133</v>
      </c>
      <c r="E7" s="158" t="s">
        <v>132</v>
      </c>
      <c r="F7" s="158" t="s">
        <v>133</v>
      </c>
      <c r="G7" s="158" t="s">
        <v>132</v>
      </c>
      <c r="H7" s="158" t="s">
        <v>133</v>
      </c>
      <c r="I7" s="158" t="s">
        <v>132</v>
      </c>
      <c r="J7" s="158" t="s">
        <v>133</v>
      </c>
      <c r="K7" s="158" t="s">
        <v>132</v>
      </c>
      <c r="L7" s="158" t="s">
        <v>133</v>
      </c>
      <c r="N7" s="5"/>
      <c r="O7" s="157" t="s">
        <v>132</v>
      </c>
      <c r="P7" s="158" t="s">
        <v>133</v>
      </c>
      <c r="Q7" s="158" t="s">
        <v>132</v>
      </c>
      <c r="R7" s="158" t="s">
        <v>133</v>
      </c>
      <c r="S7" s="158" t="s">
        <v>132</v>
      </c>
      <c r="T7" s="158" t="s">
        <v>133</v>
      </c>
      <c r="U7" s="158" t="s">
        <v>132</v>
      </c>
      <c r="V7" s="158" t="s">
        <v>133</v>
      </c>
      <c r="W7" s="158" t="s">
        <v>132</v>
      </c>
      <c r="X7" s="158" t="s">
        <v>133</v>
      </c>
      <c r="Z7" s="150">
        <v>1</v>
      </c>
      <c r="AA7" s="16">
        <v>0</v>
      </c>
      <c r="AB7" s="16">
        <f>AA8</f>
        <v>0.22135556547571933</v>
      </c>
      <c r="AC7" s="16">
        <f>AA9</f>
        <v>0.41964191549215207</v>
      </c>
      <c r="AD7" s="16">
        <f>AA10</f>
        <v>0.31295289684335476</v>
      </c>
      <c r="AE7" s="16">
        <f>AA11</f>
        <v>0.63132101171733701</v>
      </c>
      <c r="AF7" s="16">
        <f>AA12</f>
        <v>0.44802946901874746</v>
      </c>
      <c r="AG7" s="16">
        <f>AA13</f>
        <v>0.73005545299521579</v>
      </c>
      <c r="AH7" s="16">
        <f>AA14</f>
        <v>0.5888884102023092</v>
      </c>
      <c r="AI7" s="16">
        <f>AA15</f>
        <v>0.78282978093959621</v>
      </c>
      <c r="AJ7" s="16">
        <f>AA16</f>
        <v>0.91405546745798749</v>
      </c>
      <c r="AP7" s="5">
        <v>1</v>
      </c>
      <c r="AQ7" s="163">
        <v>36.44</v>
      </c>
      <c r="AR7" s="29">
        <f t="shared" ref="AR7:AR13" si="0">(AQ7/$AQ$18)*100</f>
        <v>37.852484380916067</v>
      </c>
      <c r="AS7" s="29">
        <f>AR7</f>
        <v>37.852484380916067</v>
      </c>
      <c r="AZ7" s="7" t="s">
        <v>160</v>
      </c>
      <c r="BA7" s="23">
        <v>1</v>
      </c>
      <c r="BB7" s="8">
        <v>2</v>
      </c>
      <c r="BC7" s="8">
        <v>3</v>
      </c>
      <c r="BD7" s="8">
        <v>4</v>
      </c>
      <c r="BE7" s="8">
        <v>5</v>
      </c>
      <c r="BF7" s="8">
        <v>6</v>
      </c>
      <c r="BG7" s="8">
        <v>7</v>
      </c>
      <c r="BH7" s="8">
        <v>8</v>
      </c>
      <c r="BI7" s="8">
        <v>9</v>
      </c>
      <c r="BJ7" s="8">
        <v>10</v>
      </c>
    </row>
    <row r="8" spans="2:62">
      <c r="B8" s="5">
        <v>1</v>
      </c>
      <c r="C8" s="28">
        <v>15.244999999999999</v>
      </c>
      <c r="D8" s="4">
        <v>3.8559999999999999</v>
      </c>
      <c r="E8" s="4">
        <v>8.8840000000000003</v>
      </c>
      <c r="F8" s="4">
        <v>1.829</v>
      </c>
      <c r="G8" s="4">
        <v>32.93</v>
      </c>
      <c r="H8" s="4">
        <v>8.9979999999999993</v>
      </c>
      <c r="I8" s="4">
        <v>18.442</v>
      </c>
      <c r="J8" s="4">
        <v>4.3760000000000003</v>
      </c>
      <c r="K8" s="4">
        <v>17.132000000000001</v>
      </c>
      <c r="L8" s="4">
        <v>6.1059999999999999</v>
      </c>
      <c r="N8" s="5">
        <v>1</v>
      </c>
      <c r="O8" s="27">
        <v>-0.50832883163430898</v>
      </c>
      <c r="P8" s="29">
        <v>9.4027178778183701E-2</v>
      </c>
      <c r="Q8" s="29">
        <v>-0.48390302102661098</v>
      </c>
      <c r="R8" s="29">
        <v>0.16356751998147001</v>
      </c>
      <c r="S8" s="29">
        <v>-0.48053338120500599</v>
      </c>
      <c r="T8" s="29">
        <v>0.13377551208760299</v>
      </c>
      <c r="U8" s="29">
        <v>-0.48500875080823702</v>
      </c>
      <c r="V8" s="29">
        <v>8.4346578750097101E-2</v>
      </c>
      <c r="W8" s="29">
        <v>-0.46348098597586601</v>
      </c>
      <c r="X8" s="29">
        <v>0.174613655101585</v>
      </c>
      <c r="Z8" s="45">
        <v>2</v>
      </c>
      <c r="AA8" s="16">
        <f>SQRT(((W50-W51)^2)+((X50-X51)^2))</f>
        <v>0.22135556547571933</v>
      </c>
      <c r="AB8" s="16">
        <v>0</v>
      </c>
      <c r="AC8" s="16">
        <f>AB9</f>
        <v>0.19857622929600441</v>
      </c>
      <c r="AD8" s="16">
        <f>AB10</f>
        <v>0.21431947719742792</v>
      </c>
      <c r="AE8" s="16">
        <f>AB11</f>
        <v>0.41249194928874527</v>
      </c>
      <c r="AF8" s="16">
        <f>AB12</f>
        <v>0.34710703689280187</v>
      </c>
      <c r="AG8" s="16">
        <f>AB13</f>
        <v>0.53573664976725111</v>
      </c>
      <c r="AH8" s="16">
        <f>AB14</f>
        <v>0.46887055824974028</v>
      </c>
      <c r="AI8" s="16">
        <f>AB15</f>
        <v>0.62207511493935685</v>
      </c>
      <c r="AJ8" s="16">
        <f>AB16</f>
        <v>0.7942116250764123</v>
      </c>
      <c r="AP8" s="5">
        <v>2</v>
      </c>
      <c r="AQ8" s="27">
        <v>20.794499999999999</v>
      </c>
      <c r="AR8" s="29">
        <f t="shared" si="0"/>
        <v>21.600534754636644</v>
      </c>
      <c r="AS8" s="29">
        <f t="shared" ref="AS8:AS13" si="1">AS7+AR8</f>
        <v>59.453019135552708</v>
      </c>
      <c r="AZ8" s="171" t="s">
        <v>537</v>
      </c>
      <c r="BA8" s="2">
        <f>O8-W50</f>
        <v>-6.2214655260220908E-2</v>
      </c>
      <c r="BB8" s="2">
        <f>O9-$W$51</f>
        <v>-4.5709376620604758E-2</v>
      </c>
      <c r="BC8" s="2">
        <f>O10-$W$52</f>
        <v>3.8487549584787312E-2</v>
      </c>
      <c r="BD8" s="2">
        <f>O11-$W$53</f>
        <v>7.2487942523614457E-2</v>
      </c>
      <c r="BE8" s="2">
        <f>O12-$W$54</f>
        <v>8.2761134045924549E-3</v>
      </c>
      <c r="BF8" s="2">
        <f>O13-$W$55</f>
        <v>-4.1125414021249884E-4</v>
      </c>
      <c r="BG8" s="2">
        <f>O14-$W$56</f>
        <v>-5.4826660517198034E-2</v>
      </c>
      <c r="BH8" s="2">
        <f>O15-$W$57</f>
        <v>-6.7683732055786844E-2</v>
      </c>
      <c r="BI8" s="2">
        <f>O16-$W$58</f>
        <v>3.3583015514109915E-2</v>
      </c>
      <c r="BJ8" s="2">
        <f>O17-$W$59</f>
        <v>7.8011057566919118E-2</v>
      </c>
    </row>
    <row r="9" spans="2:62">
      <c r="B9" s="5">
        <v>2</v>
      </c>
      <c r="C9" s="28">
        <v>12.734</v>
      </c>
      <c r="D9" s="4">
        <v>4.484</v>
      </c>
      <c r="E9" s="4">
        <v>6.48</v>
      </c>
      <c r="F9" s="4">
        <v>2.613</v>
      </c>
      <c r="G9" s="4">
        <v>28.335000000000001</v>
      </c>
      <c r="H9" s="4">
        <v>10.721</v>
      </c>
      <c r="I9" s="4">
        <v>16.254000000000001</v>
      </c>
      <c r="J9" s="4">
        <v>5.1050000000000004</v>
      </c>
      <c r="K9" s="4">
        <v>11.026999999999999</v>
      </c>
      <c r="L9" s="4">
        <v>11.118</v>
      </c>
      <c r="N9" s="5">
        <v>2</v>
      </c>
      <c r="O9" s="27">
        <v>-0.35863407481090398</v>
      </c>
      <c r="P9" s="29">
        <v>5.2093424164021802E-2</v>
      </c>
      <c r="Q9" s="29">
        <v>-0.29316687416400899</v>
      </c>
      <c r="R9" s="29">
        <v>5.06699744574962E-2</v>
      </c>
      <c r="S9" s="29">
        <v>-0.29154117292364701</v>
      </c>
      <c r="T9" s="29">
        <v>-2.3681017239770501E-2</v>
      </c>
      <c r="U9" s="29">
        <v>-0.34485623273198601</v>
      </c>
      <c r="V9" s="29">
        <v>-1.63962534004908E-2</v>
      </c>
      <c r="W9" s="29">
        <v>-0.27423054850841799</v>
      </c>
      <c r="X9" s="29">
        <v>-1.40555113272786E-2</v>
      </c>
      <c r="Z9" s="45">
        <v>3</v>
      </c>
      <c r="AA9" s="16">
        <f>SQRT(((W50-W52)^2)+((X50-X52)^2))</f>
        <v>0.41964191549215207</v>
      </c>
      <c r="AB9" s="16">
        <f>SQRT(((W51-W52)^2)+((X51-X52)^2))</f>
        <v>0.19857622929600441</v>
      </c>
      <c r="AC9" s="16">
        <v>0</v>
      </c>
      <c r="AD9" s="16">
        <f>AC10</f>
        <v>0.29832871329900984</v>
      </c>
      <c r="AE9" s="16">
        <f>AC11</f>
        <v>0.22658825115365014</v>
      </c>
      <c r="AF9" s="16">
        <f>AC12</f>
        <v>0.37682459518405748</v>
      </c>
      <c r="AG9" s="16">
        <f>AC13</f>
        <v>0.39881016739231684</v>
      </c>
      <c r="AH9" s="16">
        <f>AC14</f>
        <v>0.44985432952767435</v>
      </c>
      <c r="AI9" s="16">
        <f>AC15</f>
        <v>0.53130423083696121</v>
      </c>
      <c r="AJ9" s="16">
        <f>AC16</f>
        <v>0.74291209031501704</v>
      </c>
      <c r="AP9" s="5">
        <v>3</v>
      </c>
      <c r="AQ9" s="27">
        <v>18.0669</v>
      </c>
      <c r="AR9" s="29">
        <f t="shared" si="0"/>
        <v>18.767207740438327</v>
      </c>
      <c r="AS9" s="29">
        <f t="shared" si="1"/>
        <v>78.220226875991031</v>
      </c>
      <c r="AZ9" s="171" t="s">
        <v>306</v>
      </c>
      <c r="BA9" s="2">
        <f>Q8-$W$50</f>
        <v>-3.7788844652522913E-2</v>
      </c>
      <c r="BB9" s="2">
        <f>Q9-$W$51</f>
        <v>1.9757824026290227E-2</v>
      </c>
      <c r="BC9" s="2">
        <f>Q10-$W$52</f>
        <v>-2.2640477588035696E-2</v>
      </c>
      <c r="BD9" s="2">
        <f>Q11-$W$53</f>
        <v>3.3881050551530664E-2</v>
      </c>
      <c r="BE9" s="2">
        <f>Q12-$W$54</f>
        <v>-5.2648412180036994E-3</v>
      </c>
      <c r="BF9" s="2">
        <f>Q13-$W$55</f>
        <v>5.3254229605056522E-3</v>
      </c>
      <c r="BG9" s="2">
        <f>Q14-$W$56</f>
        <v>4.0096920226449784E-3</v>
      </c>
      <c r="BH9" s="2">
        <f>Q15-$W$57</f>
        <v>-4.6163865762170145E-2</v>
      </c>
      <c r="BI9" s="2">
        <f>Q16-$W$58</f>
        <v>3.9119986309355925E-2</v>
      </c>
      <c r="BJ9" s="2">
        <f>Q17-$W$59</f>
        <v>9.7640533504060878E-3</v>
      </c>
    </row>
    <row r="10" spans="2:62">
      <c r="B10" s="5">
        <v>3</v>
      </c>
      <c r="C10" s="28">
        <v>9.8650000000000002</v>
      </c>
      <c r="D10" s="4">
        <v>7.5330000000000004</v>
      </c>
      <c r="E10" s="4">
        <v>5.6959999999999997</v>
      </c>
      <c r="F10" s="4">
        <v>5.383</v>
      </c>
      <c r="G10" s="4">
        <v>23.548999999999999</v>
      </c>
      <c r="H10" s="4">
        <v>15.316000000000001</v>
      </c>
      <c r="I10" s="4">
        <v>12.816000000000001</v>
      </c>
      <c r="J10" s="4">
        <v>7.3979999999999997</v>
      </c>
      <c r="K10" s="4">
        <v>10.115</v>
      </c>
      <c r="L10" s="4">
        <v>14.125</v>
      </c>
      <c r="N10" s="5">
        <v>3</v>
      </c>
      <c r="O10" s="27">
        <v>-0.167078500129657</v>
      </c>
      <c r="P10" s="29">
        <v>-0.15148835756780901</v>
      </c>
      <c r="Q10" s="29">
        <v>-0.22820652730248001</v>
      </c>
      <c r="R10" s="29">
        <v>-0.20085591983412099</v>
      </c>
      <c r="S10" s="29">
        <v>-0.15068357182533701</v>
      </c>
      <c r="T10" s="29">
        <v>-0.17796488386954601</v>
      </c>
      <c r="U10" s="29">
        <v>-0.143976673784142</v>
      </c>
      <c r="V10" s="29">
        <v>-0.16397607411266599</v>
      </c>
      <c r="W10" s="29">
        <v>-0.23999553611820701</v>
      </c>
      <c r="X10" s="29">
        <v>-0.13455613403080599</v>
      </c>
      <c r="Z10" s="45">
        <v>4</v>
      </c>
      <c r="AA10" s="16">
        <f>SQRT(((W50-W53)^2)+((X50-X53)^2))</f>
        <v>0.31295289684335476</v>
      </c>
      <c r="AB10" s="16">
        <f>SQRT(((W51-W53)^2)+((X51-X53)^2))</f>
        <v>0.21431947719742792</v>
      </c>
      <c r="AC10" s="16">
        <f>SQRT(((W52-W53)^2)+((X52-X53)^2))</f>
        <v>0.29832871329900984</v>
      </c>
      <c r="AD10" s="16">
        <v>0</v>
      </c>
      <c r="AE10" s="16">
        <f>AD11</f>
        <v>0.42149069148873713</v>
      </c>
      <c r="AF10" s="16">
        <f>AD12</f>
        <v>0.14090856266674184</v>
      </c>
      <c r="AG10" s="16">
        <f>AD13</f>
        <v>0.44614209290195062</v>
      </c>
      <c r="AH10" s="16">
        <f>AD14</f>
        <v>0.27786110056195534</v>
      </c>
      <c r="AI10" s="16">
        <f>AD15</f>
        <v>0.47241741409982424</v>
      </c>
      <c r="AJ10" s="16">
        <f>AD16</f>
        <v>0.60568829564085069</v>
      </c>
      <c r="AP10" s="5">
        <v>4</v>
      </c>
      <c r="AQ10" s="27">
        <v>9.0424500000000005</v>
      </c>
      <c r="AR10" s="29">
        <f t="shared" si="0"/>
        <v>9.3929527275031433</v>
      </c>
      <c r="AS10" s="29">
        <f t="shared" si="1"/>
        <v>87.613179603494174</v>
      </c>
      <c r="AZ10" s="171" t="s">
        <v>307</v>
      </c>
      <c r="BA10" s="2">
        <f>S8-$W$50</f>
        <v>-3.4419204830917927E-2</v>
      </c>
      <c r="BB10" s="2">
        <f>S9-$W$51</f>
        <v>2.1383525266652215E-2</v>
      </c>
      <c r="BC10" s="2">
        <f>S10-$W$52</f>
        <v>5.4882477889107301E-2</v>
      </c>
      <c r="BD10" s="2">
        <f>S11-$W$53</f>
        <v>-4.7254144306815349E-2</v>
      </c>
      <c r="BE10" s="2">
        <f>S12-$W$54</f>
        <v>-2.1803228425698595E-3</v>
      </c>
      <c r="BF10" s="2">
        <f>S13-$W$55</f>
        <v>3.9956581918681208E-4</v>
      </c>
      <c r="BG10" s="2">
        <f>S14-$W$56</f>
        <v>-6.7120707579410022E-2</v>
      </c>
      <c r="BH10" s="2">
        <f>S15-$W$57</f>
        <v>5.4640438534233254E-2</v>
      </c>
      <c r="BI10" s="2">
        <f>S16-$W$58</f>
        <v>-1.0369608332815083E-2</v>
      </c>
      <c r="BJ10" s="2">
        <f>S17-$W$59</f>
        <v>3.0037980383349094E-2</v>
      </c>
    </row>
    <row r="11" spans="2:62">
      <c r="B11" s="5">
        <v>4</v>
      </c>
      <c r="C11" s="28">
        <v>7.6230000000000002</v>
      </c>
      <c r="D11" s="4">
        <v>8.1609999999999996</v>
      </c>
      <c r="E11" s="4">
        <v>3.5539999999999998</v>
      </c>
      <c r="F11" s="4">
        <v>6.585</v>
      </c>
      <c r="G11" s="4">
        <v>17.231000000000002</v>
      </c>
      <c r="H11" s="4">
        <v>19.911000000000001</v>
      </c>
      <c r="I11" s="4">
        <v>10.419</v>
      </c>
      <c r="J11" s="4">
        <v>8.9610000000000003</v>
      </c>
      <c r="K11" s="4">
        <v>5.2850000000000001</v>
      </c>
      <c r="L11" s="4">
        <v>18.773</v>
      </c>
      <c r="N11" s="5">
        <v>4</v>
      </c>
      <c r="O11" s="27">
        <v>-6.5252208344964202E-2</v>
      </c>
      <c r="P11" s="29">
        <v>4.6078422492245301E-2</v>
      </c>
      <c r="Q11" s="29">
        <v>-0.10385910031704799</v>
      </c>
      <c r="R11" s="29">
        <v>7.9246429930788398E-2</v>
      </c>
      <c r="S11" s="29">
        <v>-0.18499429517539401</v>
      </c>
      <c r="T11" s="29">
        <v>0.12638178218221099</v>
      </c>
      <c r="U11" s="29">
        <v>-0.123728719166688</v>
      </c>
      <c r="V11" s="29">
        <v>0.14340359039328099</v>
      </c>
      <c r="W11" s="29">
        <v>-0.16637873890937399</v>
      </c>
      <c r="X11" s="29">
        <v>0.12574545324915501</v>
      </c>
      <c r="Z11" s="45">
        <v>5</v>
      </c>
      <c r="AA11" s="16">
        <f>SQRT(((W50-W54)^2)+((X50-X54)^2))</f>
        <v>0.63132101171733701</v>
      </c>
      <c r="AB11" s="16">
        <f>SQRT(((W51-W54)^2)+((X51-X54)^2))</f>
        <v>0.41249194928874527</v>
      </c>
      <c r="AC11" s="16">
        <f>SQRT(((W52-W54)^2)+((X52-X54)^2))</f>
        <v>0.22658825115365014</v>
      </c>
      <c r="AD11" s="16">
        <f>SQRT(((W53-W54)^2)+((X53-X54)^2))</f>
        <v>0.42149069148873713</v>
      </c>
      <c r="AE11" s="16">
        <v>0</v>
      </c>
      <c r="AF11" s="16">
        <f>AE12</f>
        <v>0.4256661805659257</v>
      </c>
      <c r="AG11" s="16">
        <f>AE13</f>
        <v>0.22511435548132594</v>
      </c>
      <c r="AH11" s="16">
        <f>AE14</f>
        <v>0.42483903812384904</v>
      </c>
      <c r="AI11" s="16">
        <f>AE15</f>
        <v>0.4000739138753201</v>
      </c>
      <c r="AJ11" s="16">
        <f>AE16</f>
        <v>0.63747656233527838</v>
      </c>
      <c r="AP11" s="5">
        <v>5</v>
      </c>
      <c r="AQ11" s="27">
        <v>6.9637799999999999</v>
      </c>
      <c r="AR11" s="29">
        <f t="shared" si="0"/>
        <v>7.2337094863374238</v>
      </c>
      <c r="AS11" s="29">
        <f t="shared" si="1"/>
        <v>94.846889089831592</v>
      </c>
      <c r="AZ11" s="171" t="s">
        <v>308</v>
      </c>
      <c r="BA11" s="2">
        <f>U8-$W$50</f>
        <v>-3.8894574434148954E-2</v>
      </c>
      <c r="BB11" s="2">
        <f>U9-$W$51</f>
        <v>-3.193153454168679E-2</v>
      </c>
      <c r="BC11" s="2">
        <f>U10-$W$52</f>
        <v>6.1589375930302309E-2</v>
      </c>
      <c r="BD11" s="2">
        <f>U11-$W$53</f>
        <v>1.4011431701890661E-2</v>
      </c>
      <c r="BE11" s="2">
        <f>U12-$W$54</f>
        <v>-6.4348113299806994E-3</v>
      </c>
      <c r="BF11" s="2">
        <f>U13-$W$55</f>
        <v>2.8440676433033022E-3</v>
      </c>
      <c r="BG11" s="2">
        <f>U14-$W$56</f>
        <v>-4.8605260161137032E-2</v>
      </c>
      <c r="BH11" s="2">
        <f>U15-$W$57</f>
        <v>-2.408370490753875E-2</v>
      </c>
      <c r="BI11" s="2">
        <f>U16-$W$58</f>
        <v>1.8611748587148924E-2</v>
      </c>
      <c r="BJ11" s="2">
        <f>U17-$W$59</f>
        <v>5.2893261511847089E-2</v>
      </c>
    </row>
    <row r="12" spans="2:62">
      <c r="B12" s="5">
        <v>5</v>
      </c>
      <c r="C12" s="28">
        <v>14.259</v>
      </c>
      <c r="D12" s="4">
        <v>7.4429999999999996</v>
      </c>
      <c r="E12" s="4">
        <v>7.7859999999999996</v>
      </c>
      <c r="F12" s="4">
        <v>5.7480000000000002</v>
      </c>
      <c r="G12" s="4">
        <v>26.611999999999998</v>
      </c>
      <c r="H12" s="4">
        <v>20.294</v>
      </c>
      <c r="I12" s="4">
        <v>16.358000000000001</v>
      </c>
      <c r="J12" s="4">
        <v>10.211</v>
      </c>
      <c r="K12" s="4">
        <v>12.757999999999999</v>
      </c>
      <c r="L12" s="4">
        <v>17.678999999999998</v>
      </c>
      <c r="N12" s="5">
        <v>5</v>
      </c>
      <c r="O12" s="27">
        <v>5.7705644411535501E-4</v>
      </c>
      <c r="P12" s="29">
        <v>-0.19342246800176499</v>
      </c>
      <c r="Q12" s="29">
        <v>-1.2963898178480799E-2</v>
      </c>
      <c r="R12" s="29">
        <v>-0.27658943914918499</v>
      </c>
      <c r="S12" s="29">
        <v>-9.8793798030469594E-3</v>
      </c>
      <c r="T12" s="29">
        <v>-0.241616524386424</v>
      </c>
      <c r="U12" s="29">
        <v>-1.4133868290457799E-2</v>
      </c>
      <c r="V12" s="29">
        <v>-0.213893553226743</v>
      </c>
      <c r="W12" s="29">
        <v>-1.8009937135435799E-4</v>
      </c>
      <c r="X12" s="29">
        <v>-0.33863197329285499</v>
      </c>
      <c r="Z12" s="45">
        <v>6</v>
      </c>
      <c r="AA12" s="16">
        <f>SQRT(((W50-W55)^2)+((X50-X55)^2))</f>
        <v>0.44802946901874746</v>
      </c>
      <c r="AB12" s="16">
        <f>SQRT(((W51-W55)^2)+((X51-X55)^2))</f>
        <v>0.34710703689280187</v>
      </c>
      <c r="AC12" s="16">
        <f>SQRT(((W52-W55)^2)+((X52-X55)^2))</f>
        <v>0.37682459518405748</v>
      </c>
      <c r="AD12" s="16">
        <f>SQRT(((W53-W55)^2)+((X53-X55)^2))</f>
        <v>0.14090856266674184</v>
      </c>
      <c r="AE12" s="16">
        <f>SQRT(((W54-W55)^2)+((X54-X55)^2))</f>
        <v>0.4256661805659257</v>
      </c>
      <c r="AF12" s="16">
        <v>0</v>
      </c>
      <c r="AG12" s="16">
        <f>AF13</f>
        <v>0.37661449647244488</v>
      </c>
      <c r="AH12" s="16">
        <f>AF14</f>
        <v>0.14176220036171916</v>
      </c>
      <c r="AI12" s="16">
        <f>AF15</f>
        <v>0.3562785971100188</v>
      </c>
      <c r="AJ12" s="16">
        <f>AF16</f>
        <v>0.46647591502647395</v>
      </c>
      <c r="AP12" s="5">
        <v>6</v>
      </c>
      <c r="AQ12" s="27">
        <v>3.2492800000000002</v>
      </c>
      <c r="AR12" s="29">
        <f t="shared" si="0"/>
        <v>3.3752283328546371</v>
      </c>
      <c r="AS12" s="29">
        <f t="shared" si="1"/>
        <v>98.222117422686225</v>
      </c>
      <c r="AZ12" s="171" t="s">
        <v>427</v>
      </c>
      <c r="BA12" s="2">
        <f>W8-$W$50</f>
        <v>-1.7366809601777944E-2</v>
      </c>
      <c r="BB12" s="2">
        <f>W9-$W$51</f>
        <v>3.8694149681881229E-2</v>
      </c>
      <c r="BC12" s="2">
        <f>W10-$W$52</f>
        <v>-3.4429486403762699E-2</v>
      </c>
      <c r="BD12" s="2">
        <f>W11-$W$53</f>
        <v>-2.8638588040795332E-2</v>
      </c>
      <c r="BE12" s="2">
        <f>W12-$W$54</f>
        <v>7.5189575891227416E-3</v>
      </c>
      <c r="BF12" s="2">
        <f>W13-$W$55</f>
        <v>-1.0906864723528309E-2</v>
      </c>
      <c r="BG12" s="2">
        <f>W14-$W$56</f>
        <v>4.9828461526335965E-2</v>
      </c>
      <c r="BH12" s="2">
        <f>W15-$W$57</f>
        <v>2.7697574716644247E-2</v>
      </c>
      <c r="BI12" s="2">
        <f>W16-$W$58</f>
        <v>-1.2428598979738081E-2</v>
      </c>
      <c r="BJ12" s="2">
        <f>W17-$W$59</f>
        <v>-1.9968795764382874E-2</v>
      </c>
    </row>
    <row r="13" spans="2:62">
      <c r="B13" s="5">
        <v>6</v>
      </c>
      <c r="C13" s="28">
        <v>15.244999999999999</v>
      </c>
      <c r="D13" s="4">
        <v>9.5060000000000002</v>
      </c>
      <c r="E13" s="4">
        <v>8.9879999999999995</v>
      </c>
      <c r="F13" s="4">
        <v>6.585</v>
      </c>
      <c r="G13" s="4">
        <v>32.354999999999997</v>
      </c>
      <c r="H13" s="4">
        <v>23.166</v>
      </c>
      <c r="I13" s="4">
        <v>18.442</v>
      </c>
      <c r="J13" s="4">
        <v>10.94</v>
      </c>
      <c r="K13" s="4">
        <v>16.677</v>
      </c>
      <c r="L13" s="4">
        <v>18.044</v>
      </c>
      <c r="N13" s="5">
        <v>6</v>
      </c>
      <c r="O13" s="27">
        <v>5.84529982538969E-4</v>
      </c>
      <c r="P13" s="29">
        <v>0.18382109552827999</v>
      </c>
      <c r="Q13" s="29">
        <v>6.3212070832571196E-3</v>
      </c>
      <c r="R13" s="29">
        <v>0.152252982078009</v>
      </c>
      <c r="S13" s="29">
        <v>1.3953499419382799E-3</v>
      </c>
      <c r="T13" s="29">
        <v>0.20472511766355</v>
      </c>
      <c r="U13" s="29">
        <v>3.83985176605477E-3</v>
      </c>
      <c r="V13" s="29">
        <v>0.18162336504644699</v>
      </c>
      <c r="W13" s="29">
        <v>-9.9110806007768407E-3</v>
      </c>
      <c r="X13" s="29">
        <v>0.137535023075089</v>
      </c>
      <c r="Z13" s="45">
        <v>7</v>
      </c>
      <c r="AA13" s="16">
        <f>SQRT(((W50-W56)^2)+((X50-X56)^2))</f>
        <v>0.73005545299521579</v>
      </c>
      <c r="AB13" s="16">
        <f>SQRT(((W51-W56)^2)+((X51-X56)^2))</f>
        <v>0.53573664976725111</v>
      </c>
      <c r="AC13" s="16">
        <f>SQRT(((W52-W56)^2)+((X52-X56)^2))</f>
        <v>0.39881016739231684</v>
      </c>
      <c r="AD13" s="16">
        <f>SQRT(((W53-W56)^2)+((X53-X56)^2))</f>
        <v>0.44614209290195062</v>
      </c>
      <c r="AE13" s="16">
        <f>SQRT(((W54-W56)^2)+((X54-X56)^2))</f>
        <v>0.22511435548132594</v>
      </c>
      <c r="AF13" s="16">
        <f>SQRT(((W55-W56)^2)+((X55-X56)^2))</f>
        <v>0.37661449647244488</v>
      </c>
      <c r="AG13" s="16">
        <v>0</v>
      </c>
      <c r="AH13" s="16">
        <f>AG14</f>
        <v>0.30133235481495468</v>
      </c>
      <c r="AI13" s="16">
        <f>AG15</f>
        <v>0.18413350792144054</v>
      </c>
      <c r="AJ13" s="16">
        <f>AG16</f>
        <v>0.42399093007767341</v>
      </c>
      <c r="AP13" s="5">
        <v>7</v>
      </c>
      <c r="AQ13" s="27">
        <v>1.7115400000000001</v>
      </c>
      <c r="AR13" s="29">
        <f t="shared" si="0"/>
        <v>1.7778825773137514</v>
      </c>
      <c r="AS13" s="29">
        <f t="shared" si="1"/>
        <v>99.999999999999972</v>
      </c>
      <c r="AZ13" s="171" t="s">
        <v>428</v>
      </c>
      <c r="BA13" s="2">
        <f>O22-$W$50</f>
        <v>6.2924665116126044E-2</v>
      </c>
      <c r="BB13" s="2">
        <f>O23-$W$51</f>
        <v>-2.33913408951128E-2</v>
      </c>
      <c r="BC13" s="2">
        <f>O24-$W$52</f>
        <v>-2.1283463496139687E-2</v>
      </c>
      <c r="BD13" s="2">
        <f>O25-$W$53</f>
        <v>-8.6292968579291335E-2</v>
      </c>
      <c r="BE13" s="2">
        <f>O26-$W$54</f>
        <v>2.1614126011982497E-3</v>
      </c>
      <c r="BF13" s="2">
        <f>O27-$W$55</f>
        <v>-1.8502054782620018E-3</v>
      </c>
      <c r="BG13" s="2">
        <f>O28-$W$56</f>
        <v>6.1420661984237984E-2</v>
      </c>
      <c r="BH13" s="2">
        <f>O29-$W$57</f>
        <v>8.1300102006205244E-2</v>
      </c>
      <c r="BI13" s="2">
        <f>O30-$W$58</f>
        <v>5.8467486509829469E-3</v>
      </c>
      <c r="BJ13" s="2">
        <f>O31-$W$59</f>
        <v>-8.0835611909945926E-2</v>
      </c>
    </row>
    <row r="14" spans="2:62">
      <c r="B14" s="5">
        <v>7</v>
      </c>
      <c r="C14" s="28">
        <v>16.321000000000002</v>
      </c>
      <c r="D14" s="4">
        <v>7.2640000000000002</v>
      </c>
      <c r="E14" s="4">
        <v>9.9809999999999999</v>
      </c>
      <c r="F14" s="4">
        <v>5.6440000000000001</v>
      </c>
      <c r="G14" s="4">
        <v>38.673000000000002</v>
      </c>
      <c r="H14" s="4">
        <v>20.677</v>
      </c>
      <c r="I14" s="4">
        <v>20.318000000000001</v>
      </c>
      <c r="J14" s="4">
        <v>10.628</v>
      </c>
      <c r="K14" s="4">
        <v>21.141999999999999</v>
      </c>
      <c r="L14" s="4">
        <v>17.678999999999998</v>
      </c>
      <c r="N14" s="5">
        <v>7</v>
      </c>
      <c r="O14" s="27">
        <v>0.138321627626635</v>
      </c>
      <c r="P14" s="29">
        <v>-0.163446018069867</v>
      </c>
      <c r="Q14" s="29">
        <v>0.19715798016647801</v>
      </c>
      <c r="R14" s="29">
        <v>-0.16355655006721301</v>
      </c>
      <c r="S14" s="29">
        <v>0.12602758056442301</v>
      </c>
      <c r="T14" s="29">
        <v>-0.196203552523428</v>
      </c>
      <c r="U14" s="29">
        <v>0.144543027982696</v>
      </c>
      <c r="V14" s="29">
        <v>-0.183366963773128</v>
      </c>
      <c r="W14" s="29">
        <v>0.242976749670169</v>
      </c>
      <c r="X14" s="29">
        <v>-0.15038386546558999</v>
      </c>
      <c r="Z14" s="45">
        <v>8</v>
      </c>
      <c r="AA14" s="16">
        <f>SQRT(((W50-W57)^2)+((X50-X57)^2))</f>
        <v>0.5888884102023092</v>
      </c>
      <c r="AB14" s="16">
        <f>SQRT(((W51-W57)^2)+((X51-X57)^2))</f>
        <v>0.46887055824974028</v>
      </c>
      <c r="AC14" s="16">
        <f>SQRT(((W52-W57)^2)+((X52-X57)^2))</f>
        <v>0.44985432952767435</v>
      </c>
      <c r="AD14" s="16">
        <f>SQRT(((W53-W57)^2)+((X53-X57)^2))</f>
        <v>0.27786110056195534</v>
      </c>
      <c r="AE14" s="16">
        <f>SQRT(((W54-W57)^2)+((X54-X57)^2))</f>
        <v>0.42483903812384904</v>
      </c>
      <c r="AF14" s="16">
        <f>SQRT(((W55-W57)^2)+((X55-X57)^2))</f>
        <v>0.14176220036171916</v>
      </c>
      <c r="AG14" s="16">
        <f>SQRT(((W56-W57)^2)+((X56-X57)^2))</f>
        <v>0.30133235481495468</v>
      </c>
      <c r="AH14" s="16">
        <v>0</v>
      </c>
      <c r="AI14" s="16">
        <f>AH15</f>
        <v>0.22735828234493533</v>
      </c>
      <c r="AJ14" s="16">
        <f>AH16</f>
        <v>0.32844661304503558</v>
      </c>
      <c r="AP14" s="5">
        <v>8</v>
      </c>
      <c r="AQ14" s="27">
        <v>0</v>
      </c>
      <c r="AR14" s="5" t="s">
        <v>329</v>
      </c>
      <c r="AS14" s="5"/>
      <c r="AZ14" s="171" t="s">
        <v>103</v>
      </c>
      <c r="BA14" s="2">
        <f>Q22-$W$50</f>
        <v>-3.3450407635123913E-2</v>
      </c>
      <c r="BB14" s="2">
        <f>Q23-$W$51</f>
        <v>-1.1317340560194789E-2</v>
      </c>
      <c r="BC14" s="2">
        <f>Q24-$W$52</f>
        <v>3.3921359743457308E-2</v>
      </c>
      <c r="BD14" s="2">
        <f>Q25-$W$53</f>
        <v>-2.1053339879149341E-2</v>
      </c>
      <c r="BE14" s="2">
        <f>Q26-$W$54</f>
        <v>8.6389536474254531E-3</v>
      </c>
      <c r="BF14" s="2">
        <f>Q27-$W$55</f>
        <v>3.3180557507977919E-3</v>
      </c>
      <c r="BG14" s="2">
        <f>Q28-$W$56</f>
        <v>-8.9358013353990351E-3</v>
      </c>
      <c r="BH14" s="2">
        <f>Q29-$W$57</f>
        <v>1.5812324724947258E-2</v>
      </c>
      <c r="BI14" s="2">
        <f>Q30-$W$58</f>
        <v>-6.5745157008240684E-3</v>
      </c>
      <c r="BJ14" s="2">
        <f>Q31-$W$59</f>
        <v>1.964071124406308E-2</v>
      </c>
    </row>
    <row r="15" spans="2:62">
      <c r="B15" s="5">
        <v>8</v>
      </c>
      <c r="C15" s="28">
        <v>23.405999999999999</v>
      </c>
      <c r="D15" s="4">
        <v>7.8920000000000003</v>
      </c>
      <c r="E15" s="4">
        <v>14.214</v>
      </c>
      <c r="F15" s="4">
        <v>6.3230000000000004</v>
      </c>
      <c r="G15" s="4">
        <v>48.246000000000002</v>
      </c>
      <c r="H15" s="4">
        <v>21.634</v>
      </c>
      <c r="I15" s="4">
        <v>27.09</v>
      </c>
      <c r="J15" s="4">
        <v>9.2729999999999997</v>
      </c>
      <c r="K15" s="4">
        <v>28.158999999999999</v>
      </c>
      <c r="L15" s="4">
        <v>17.678999999999998</v>
      </c>
      <c r="N15" s="5">
        <v>8</v>
      </c>
      <c r="O15" s="27">
        <v>7.2424763378146906E-2</v>
      </c>
      <c r="P15" s="29">
        <v>3.4124084738597897E-2</v>
      </c>
      <c r="Q15" s="29">
        <v>9.3944629671763605E-2</v>
      </c>
      <c r="R15" s="29">
        <v>6.5293774350824701E-2</v>
      </c>
      <c r="S15" s="29">
        <v>0.194748933968167</v>
      </c>
      <c r="T15" s="29">
        <v>0.113437963484676</v>
      </c>
      <c r="U15" s="29">
        <v>0.116024790526395</v>
      </c>
      <c r="V15" s="29">
        <v>0.157686744490803</v>
      </c>
      <c r="W15" s="29">
        <v>0.167806070150578</v>
      </c>
      <c r="X15" s="29">
        <v>0.119842492829085</v>
      </c>
      <c r="Z15" s="45">
        <v>9</v>
      </c>
      <c r="AA15" s="16">
        <f>SQRT(((W50-W58)^2)+((X50-X58)^2))</f>
        <v>0.78282978093959621</v>
      </c>
      <c r="AB15" s="16">
        <f>SQRT(((W51-W58)^2)+((X51-X58)^2))</f>
        <v>0.62207511493935685</v>
      </c>
      <c r="AC15" s="16">
        <f>SQRT(((W52-W58)^2)+((X52-X58)^2))</f>
        <v>0.53130423083696121</v>
      </c>
      <c r="AD15" s="16">
        <f>SQRT(((W53-W58)^2)+((X53-X58)^2))</f>
        <v>0.47241741409982424</v>
      </c>
      <c r="AE15" s="16">
        <f>SQRT(((W54-W58)^2)+((X54-X58)^2))</f>
        <v>0.4000739138753201</v>
      </c>
      <c r="AF15" s="16">
        <f>SQRT(((W55-W58)^2)+((X55-X58)^2))</f>
        <v>0.3562785971100188</v>
      </c>
      <c r="AG15" s="16">
        <f>SQRT(((W56-W58)^2)+((X56-X58)^2))</f>
        <v>0.18413350792144054</v>
      </c>
      <c r="AH15" s="16">
        <f>SQRT(((W57-W58)^2)+((X57-X58)^2))</f>
        <v>0.22735828234493533</v>
      </c>
      <c r="AI15" s="16">
        <v>0</v>
      </c>
      <c r="AJ15" s="16">
        <f>AI16</f>
        <v>0.23998404740788276</v>
      </c>
      <c r="AP15" s="5">
        <v>9</v>
      </c>
      <c r="AQ15" s="27">
        <v>0</v>
      </c>
      <c r="AR15" s="5" t="s">
        <v>329</v>
      </c>
      <c r="AS15" s="5"/>
      <c r="AZ15" s="171" t="s">
        <v>280</v>
      </c>
      <c r="BA15" s="2">
        <f>S22-$W$50</f>
        <v>-2.0142666333820947E-2</v>
      </c>
      <c r="BB15" s="2">
        <f>S23-$W$51</f>
        <v>1.5041768497847219E-2</v>
      </c>
      <c r="BC15" s="2">
        <f>S24-$W$52</f>
        <v>1.6706258996289303E-2</v>
      </c>
      <c r="BD15" s="2">
        <f>S25-$W$53</f>
        <v>3.5543718114226658E-2</v>
      </c>
      <c r="BE15" s="2">
        <f>S26-$W$54</f>
        <v>2.5133601108562401E-3</v>
      </c>
      <c r="BF15" s="2">
        <f>S27-$W$55</f>
        <v>-1.4255821844570077E-3</v>
      </c>
      <c r="BG15" s="2">
        <f>S28-$W$56</f>
        <v>-1.0059525132163016E-2</v>
      </c>
      <c r="BH15" s="2">
        <f>S29-$W$57</f>
        <v>-3.2424797329975746E-2</v>
      </c>
      <c r="BI15" s="2">
        <f>S30-$W$58</f>
        <v>-1.9500120862603054E-2</v>
      </c>
      <c r="BJ15" s="2">
        <f>S31-$W$59</f>
        <v>1.3747586123801114E-2</v>
      </c>
    </row>
    <row r="16" spans="2:62">
      <c r="B16" s="5">
        <v>9</v>
      </c>
      <c r="C16" s="28">
        <v>20.356999999999999</v>
      </c>
      <c r="D16" s="4">
        <v>7.085</v>
      </c>
      <c r="E16" s="4">
        <v>12.803000000000001</v>
      </c>
      <c r="F16" s="4">
        <v>5.1210000000000004</v>
      </c>
      <c r="G16" s="4">
        <v>42.311</v>
      </c>
      <c r="H16" s="4">
        <v>15.316000000000001</v>
      </c>
      <c r="I16" s="4">
        <v>23.965</v>
      </c>
      <c r="J16" s="4">
        <v>7.3979999999999997</v>
      </c>
      <c r="K16" s="4">
        <v>24.422999999999998</v>
      </c>
      <c r="L16" s="4">
        <v>13.852</v>
      </c>
      <c r="N16" s="5">
        <v>9</v>
      </c>
      <c r="O16" s="27">
        <v>0.34190329163370198</v>
      </c>
      <c r="P16" s="29">
        <v>2.21671358761278E-2</v>
      </c>
      <c r="Q16" s="29">
        <v>0.34744026242894799</v>
      </c>
      <c r="R16" s="29">
        <v>1.22358249093402E-2</v>
      </c>
      <c r="S16" s="29">
        <v>0.29795066778677698</v>
      </c>
      <c r="T16" s="29">
        <v>-6.2535780642079306E-2</v>
      </c>
      <c r="U16" s="29">
        <v>0.32693202470674099</v>
      </c>
      <c r="V16" s="29">
        <v>-4.6924742874905501E-2</v>
      </c>
      <c r="W16" s="29">
        <v>0.29589167713985398</v>
      </c>
      <c r="X16" s="29">
        <v>-3.5011142358258397E-2</v>
      </c>
      <c r="Z16" s="32">
        <v>10</v>
      </c>
      <c r="AA16" s="160">
        <f>SQRT(((W50-W59)^2)+((X50-X59)^2))</f>
        <v>0.91405546745798749</v>
      </c>
      <c r="AB16" s="131">
        <f>SQRT(((W51-W59)^2)+((X51-X59)^2))</f>
        <v>0.7942116250764123</v>
      </c>
      <c r="AC16" s="131">
        <f>SQRT(((W52-W59)^2)+((X52-X59)^2))</f>
        <v>0.74291209031501704</v>
      </c>
      <c r="AD16" s="131">
        <f>SQRT(((W53-W59)^2)+((X53-X59)^2))</f>
        <v>0.60568829564085069</v>
      </c>
      <c r="AE16" s="131">
        <f>SQRT(((W54-W59)^2)+((X54-X59)^2))</f>
        <v>0.63747656233527838</v>
      </c>
      <c r="AF16" s="131">
        <f>SQRT(((W55-W59)^2)+((X55-X59)^2))</f>
        <v>0.46647591502647395</v>
      </c>
      <c r="AG16" s="131">
        <f>SQRT(((W56-W59)^2)+((X56-X59)^2))</f>
        <v>0.42399093007767341</v>
      </c>
      <c r="AH16" s="131">
        <f>SQRT(((W57-W59)^2)+((X57-X59)^2))</f>
        <v>0.32844661304503558</v>
      </c>
      <c r="AI16" s="131">
        <f>SQRT(((W58-W59)^2)+((X58-X59)^2))</f>
        <v>0.23998404740788276</v>
      </c>
      <c r="AJ16" s="131">
        <v>0</v>
      </c>
      <c r="AP16" s="8">
        <v>10</v>
      </c>
      <c r="AQ16" s="61">
        <v>0</v>
      </c>
      <c r="AR16" s="8" t="s">
        <v>329</v>
      </c>
      <c r="AS16" s="8"/>
      <c r="AZ16" s="171" t="s">
        <v>281</v>
      </c>
      <c r="BA16" s="2">
        <f>U22-$W$50</f>
        <v>7.0955463684250764E-3</v>
      </c>
      <c r="BB16" s="2">
        <f>U23-$W$51</f>
        <v>-1.5633692483661754E-2</v>
      </c>
      <c r="BC16" s="2">
        <f>U24-$W$52</f>
        <v>-7.9163528337657663E-2</v>
      </c>
      <c r="BD16" s="2">
        <f>U25-$W$53</f>
        <v>5.1706499416316609E-3</v>
      </c>
      <c r="BE16" s="2">
        <f>U26-$W$54</f>
        <v>5.7940586956994021E-4</v>
      </c>
      <c r="BF16" s="2">
        <f>U27-$W$55</f>
        <v>-2.3654525773593479E-3</v>
      </c>
      <c r="BG16" s="2">
        <f>U28-$W$56</f>
        <v>9.2741751659801946E-2</v>
      </c>
      <c r="BH16" s="2">
        <f>U29-$W$57</f>
        <v>1.6122555627683249E-2</v>
      </c>
      <c r="BI16" s="2">
        <f>U30-$W$58</f>
        <v>3.9502878719915924E-2</v>
      </c>
      <c r="BJ16" s="2">
        <f>U31-$W$59</f>
        <v>-6.4050114788348878E-2</v>
      </c>
    </row>
    <row r="17" spans="2:62">
      <c r="B17" s="8">
        <v>10</v>
      </c>
      <c r="C17" s="30">
        <v>17.308</v>
      </c>
      <c r="D17" s="31">
        <v>4.3049999999999997</v>
      </c>
      <c r="E17" s="31">
        <v>11.183</v>
      </c>
      <c r="F17" s="31">
        <v>3.1349999999999998</v>
      </c>
      <c r="G17" s="31">
        <v>37.142000000000003</v>
      </c>
      <c r="H17" s="31">
        <v>10.721</v>
      </c>
      <c r="I17" s="31">
        <v>21.047000000000001</v>
      </c>
      <c r="J17" s="31">
        <v>5.0010000000000003</v>
      </c>
      <c r="K17" s="31">
        <v>23.146999999999998</v>
      </c>
      <c r="L17" s="31">
        <v>10.935</v>
      </c>
      <c r="N17" s="8">
        <v>10</v>
      </c>
      <c r="O17" s="61">
        <v>0.54548234585469602</v>
      </c>
      <c r="P17" s="41">
        <v>7.6045502061985099E-2</v>
      </c>
      <c r="Q17" s="41">
        <v>0.47723534163818299</v>
      </c>
      <c r="R17" s="41">
        <v>0.11773540334259</v>
      </c>
      <c r="S17" s="41">
        <v>0.49750926867112599</v>
      </c>
      <c r="T17" s="41">
        <v>0.123681383243208</v>
      </c>
      <c r="U17" s="41">
        <v>0.52036454979962399</v>
      </c>
      <c r="V17" s="41">
        <v>5.7497308707305503E-2</v>
      </c>
      <c r="W17" s="41">
        <v>0.44750249252339402</v>
      </c>
      <c r="X17" s="41">
        <v>0.114902002219873</v>
      </c>
      <c r="AQ17" s="164"/>
      <c r="AZ17" s="171" t="s">
        <v>529</v>
      </c>
      <c r="BA17" s="2">
        <f>W22-$W$50</f>
        <v>1.5761612121978075E-2</v>
      </c>
      <c r="BB17" s="2">
        <f>W23-$W$51</f>
        <v>1.8911754794818214E-2</v>
      </c>
      <c r="BC17" s="2">
        <f>W24-$W$52</f>
        <v>-1.8364537106543677E-2</v>
      </c>
      <c r="BD17" s="2">
        <f>W25-$W$53</f>
        <v>-3.5413798703683441E-3</v>
      </c>
      <c r="BE17" s="2">
        <f>W26-$W$54</f>
        <v>2.82803776176049E-2</v>
      </c>
      <c r="BF17" s="2">
        <f>W27-$W$55</f>
        <v>-6.6661064157731379E-3</v>
      </c>
      <c r="BG17" s="2">
        <f>W28-$W$56</f>
        <v>4.1104996105481961E-2</v>
      </c>
      <c r="BH17" s="2">
        <f>W29-$W$57</f>
        <v>-1.8982960011587752E-2</v>
      </c>
      <c r="BI17" s="2">
        <f>W30-$W$58</f>
        <v>-4.2039769110059078E-2</v>
      </c>
      <c r="BJ17" s="2">
        <f>W31-$W$59</f>
        <v>-1.4463988125551885E-2</v>
      </c>
    </row>
    <row r="18" spans="2:62" ht="14">
      <c r="B18" s="5"/>
      <c r="N18" s="5"/>
      <c r="AP18" s="162" t="s">
        <v>275</v>
      </c>
      <c r="AQ18" s="61">
        <f>SUM(AQ7:AQ16)</f>
        <v>96.268450000000001</v>
      </c>
      <c r="AR18" s="41">
        <f>SUM(AR7:AR16)</f>
        <v>99.999999999999972</v>
      </c>
      <c r="AS18" s="7"/>
      <c r="AZ18" s="171" t="s">
        <v>530</v>
      </c>
      <c r="BA18" s="2">
        <f>O36-$W$50</f>
        <v>5.2075040245782078E-2</v>
      </c>
      <c r="BB18" s="2">
        <f>O37-$W$51</f>
        <v>-1.899475812695478E-2</v>
      </c>
      <c r="BC18" s="2">
        <f>O38-$W$52</f>
        <v>-2.4096686924826693E-2</v>
      </c>
      <c r="BD18" s="2">
        <f>O39-$W$53</f>
        <v>-2.4936618520473353E-2</v>
      </c>
      <c r="BE18" s="2">
        <f>O40-$W$54</f>
        <v>1.5052020586858089E-2</v>
      </c>
      <c r="BF18" s="2">
        <f>O41-$W$55</f>
        <v>-4.5473315899288366E-2</v>
      </c>
      <c r="BG18" s="2">
        <f>O42-$W$56</f>
        <v>5.5959658311159982E-2</v>
      </c>
      <c r="BH18" s="2">
        <f>O43-$W$57</f>
        <v>-2.9608884672952751E-2</v>
      </c>
      <c r="BI18" s="2">
        <f>O44-$W$58</f>
        <v>6.9375946009759271E-3</v>
      </c>
      <c r="BJ18" s="2">
        <f>O45-$W$59</f>
        <v>1.3085950399721102E-2</v>
      </c>
    </row>
    <row r="19" spans="2:62">
      <c r="B19" s="5"/>
      <c r="N19" s="5"/>
      <c r="Z19" s="13" t="s">
        <v>437</v>
      </c>
      <c r="AZ19" s="171" t="s">
        <v>531</v>
      </c>
      <c r="BA19" s="2">
        <f>Q36-$W$50</f>
        <v>2.0641747736545091E-2</v>
      </c>
      <c r="BB19" s="2">
        <f>Q37-$W$51</f>
        <v>-5.7097385033427761E-3</v>
      </c>
      <c r="BC19" s="2">
        <f>Q38-$W$52</f>
        <v>-5.3257067771854683E-2</v>
      </c>
      <c r="BD19" s="2">
        <f>Q39-$W$53</f>
        <v>1.8125658519999657E-2</v>
      </c>
      <c r="BE19" s="2">
        <f>Q40-$W$54</f>
        <v>-1.00878481812724E-2</v>
      </c>
      <c r="BF19" s="2">
        <f>Q41-$W$55</f>
        <v>1.8808054321819132E-2</v>
      </c>
      <c r="BG19" s="2">
        <f>Q42-$W$56</f>
        <v>3.4292630700572979E-2</v>
      </c>
      <c r="BH19" s="2">
        <f>Q43-$W$57</f>
        <v>9.3437223104292366E-3</v>
      </c>
      <c r="BI19" s="2">
        <f>Q44-$W$58</f>
        <v>1.4432359638255954E-2</v>
      </c>
      <c r="BJ19" s="2">
        <f>Q45-$W$59</f>
        <v>-4.6589518771150917E-2</v>
      </c>
    </row>
    <row r="20" spans="2:62">
      <c r="B20" s="8" t="s">
        <v>114</v>
      </c>
      <c r="C20" s="222" t="s">
        <v>428</v>
      </c>
      <c r="D20" s="222"/>
      <c r="E20" s="222" t="s">
        <v>103</v>
      </c>
      <c r="F20" s="222"/>
      <c r="G20" s="222" t="s">
        <v>293</v>
      </c>
      <c r="H20" s="222"/>
      <c r="I20" s="222" t="s">
        <v>104</v>
      </c>
      <c r="J20" s="222"/>
      <c r="K20" s="55" t="s">
        <v>529</v>
      </c>
      <c r="L20" s="7"/>
      <c r="N20" s="8" t="s">
        <v>114</v>
      </c>
      <c r="O20" s="222" t="s">
        <v>428</v>
      </c>
      <c r="P20" s="222"/>
      <c r="Q20" s="222" t="s">
        <v>103</v>
      </c>
      <c r="R20" s="222"/>
      <c r="S20" s="222" t="s">
        <v>293</v>
      </c>
      <c r="T20" s="222"/>
      <c r="U20" s="222" t="s">
        <v>104</v>
      </c>
      <c r="V20" s="222"/>
      <c r="W20" s="222" t="s">
        <v>529</v>
      </c>
      <c r="X20" s="222"/>
      <c r="AZ20" s="171" t="s">
        <v>475</v>
      </c>
      <c r="BA20" s="2">
        <f>S36-$W$50</f>
        <v>1.109846019959404E-2</v>
      </c>
      <c r="BB20" s="2">
        <f>S37-$W$51</f>
        <v>-4.7276554416924799E-2</v>
      </c>
      <c r="BC20" s="2">
        <f>S38-$W$52</f>
        <v>5.0931603215843002E-3</v>
      </c>
      <c r="BD20" s="2">
        <f>S39-$W$53</f>
        <v>-2.1352802796839349E-2</v>
      </c>
      <c r="BE20" s="2">
        <f>S40-$W$54</f>
        <v>5.0765382809083003E-3</v>
      </c>
      <c r="BF20" s="2">
        <f>S41-$W$55</f>
        <v>3.3293330187967218E-4</v>
      </c>
      <c r="BG20" s="2">
        <f>S42-$W$56</f>
        <v>-6.1407307065440286E-3</v>
      </c>
      <c r="BH20" s="2">
        <f>S43-$W$57</f>
        <v>-2.2911682853247461E-3</v>
      </c>
      <c r="BI20" s="2">
        <f>S44-$W$58</f>
        <v>4.443114625082295E-2</v>
      </c>
      <c r="BJ20" s="2">
        <f>S45-$W$59</f>
        <v>1.1029017850844092E-2</v>
      </c>
    </row>
    <row r="21" spans="2:62">
      <c r="B21" s="5"/>
      <c r="C21" s="157" t="s">
        <v>132</v>
      </c>
      <c r="D21" s="158" t="s">
        <v>133</v>
      </c>
      <c r="E21" s="158" t="s">
        <v>132</v>
      </c>
      <c r="F21" s="158" t="s">
        <v>133</v>
      </c>
      <c r="G21" s="158" t="s">
        <v>132</v>
      </c>
      <c r="H21" s="158" t="s">
        <v>133</v>
      </c>
      <c r="I21" s="158" t="s">
        <v>132</v>
      </c>
      <c r="J21" s="158" t="s">
        <v>133</v>
      </c>
      <c r="K21" s="158" t="s">
        <v>132</v>
      </c>
      <c r="L21" s="158" t="s">
        <v>133</v>
      </c>
      <c r="N21" s="5"/>
      <c r="O21" s="157" t="s">
        <v>132</v>
      </c>
      <c r="P21" s="158" t="s">
        <v>133</v>
      </c>
      <c r="Q21" s="158" t="s">
        <v>132</v>
      </c>
      <c r="R21" s="158" t="s">
        <v>133</v>
      </c>
      <c r="S21" s="158" t="s">
        <v>132</v>
      </c>
      <c r="T21" s="158" t="s">
        <v>133</v>
      </c>
      <c r="U21" s="158" t="s">
        <v>132</v>
      </c>
      <c r="V21" s="158" t="s">
        <v>133</v>
      </c>
      <c r="W21" s="158" t="s">
        <v>132</v>
      </c>
      <c r="X21" s="158" t="s">
        <v>133</v>
      </c>
      <c r="Z21" s="175" t="s">
        <v>114</v>
      </c>
      <c r="AA21" s="8">
        <v>1</v>
      </c>
      <c r="AB21" s="8">
        <v>2</v>
      </c>
      <c r="AC21" s="8">
        <v>3</v>
      </c>
      <c r="AD21" s="8">
        <v>4</v>
      </c>
      <c r="AE21" s="8">
        <v>5</v>
      </c>
      <c r="AF21" s="8">
        <v>6</v>
      </c>
      <c r="AG21" s="8">
        <v>7</v>
      </c>
      <c r="AH21" s="8">
        <v>8</v>
      </c>
      <c r="AI21" s="8">
        <v>9</v>
      </c>
      <c r="AJ21" s="8">
        <v>10</v>
      </c>
      <c r="AK21" s="8">
        <v>11</v>
      </c>
      <c r="AL21" s="8">
        <v>12</v>
      </c>
      <c r="AM21" s="8">
        <v>13</v>
      </c>
      <c r="AP21" t="s">
        <v>298</v>
      </c>
      <c r="AZ21" s="171" t="s">
        <v>476</v>
      </c>
      <c r="BA21" s="2">
        <f>U36-$W$50</f>
        <v>-3.2082110083691939E-2</v>
      </c>
      <c r="BB21" s="2">
        <f>U37-$W$51</f>
        <v>-1.3330917698733791E-2</v>
      </c>
      <c r="BC21" s="2">
        <f>U38-$W$52</f>
        <v>0.10315299906990831</v>
      </c>
      <c r="BD21" s="2">
        <f>U39-$W$53</f>
        <v>2.1369126013402656E-2</v>
      </c>
      <c r="BE21" s="2">
        <f>U40-$W$54</f>
        <v>-1.1923566531264699E-2</v>
      </c>
      <c r="BF21" s="2">
        <f>U41-$W$55</f>
        <v>-4.0289537919373074E-3</v>
      </c>
      <c r="BG21" s="2">
        <f>U42-$W$56</f>
        <v>-0.11244632694766182</v>
      </c>
      <c r="BH21" s="2">
        <f>U43-$W$57</f>
        <v>8.1896304127612451E-3</v>
      </c>
      <c r="BI21" s="2">
        <f>U44-$W$58</f>
        <v>-8.0814797041500741E-3</v>
      </c>
      <c r="BJ21" s="2">
        <f>U45-$W$59</f>
        <v>4.918159926136606E-2</v>
      </c>
    </row>
    <row r="22" spans="2:62">
      <c r="B22" s="5">
        <v>1</v>
      </c>
      <c r="C22" s="28">
        <v>24.218</v>
      </c>
      <c r="D22" s="4">
        <v>5.12</v>
      </c>
      <c r="E22" s="4">
        <v>12.206</v>
      </c>
      <c r="F22" s="4">
        <v>3.69</v>
      </c>
      <c r="G22" s="4">
        <v>22.881</v>
      </c>
      <c r="H22" s="4">
        <v>4.7610000000000001</v>
      </c>
      <c r="I22" s="4">
        <v>14.085000000000001</v>
      </c>
      <c r="J22" s="4">
        <v>5.5529999999999999</v>
      </c>
      <c r="K22" s="4">
        <v>8.0730000000000004</v>
      </c>
      <c r="L22" s="4">
        <v>2.86</v>
      </c>
      <c r="N22" s="5">
        <v>1</v>
      </c>
      <c r="O22" s="27">
        <v>-0.38318951125796202</v>
      </c>
      <c r="P22" s="29">
        <v>0.15970715994613799</v>
      </c>
      <c r="Q22" s="29">
        <v>-0.47956458400921198</v>
      </c>
      <c r="R22" s="29">
        <v>0.200170887280819</v>
      </c>
      <c r="S22" s="29">
        <v>-0.46625684270790901</v>
      </c>
      <c r="T22" s="29">
        <v>0.20496394926168501</v>
      </c>
      <c r="U22" s="29">
        <v>-0.43901863000566299</v>
      </c>
      <c r="V22" s="29">
        <v>8.9889211875577399E-2</v>
      </c>
      <c r="W22" s="29">
        <v>-0.43035256425210999</v>
      </c>
      <c r="X22" s="29">
        <v>0.18022267292740701</v>
      </c>
      <c r="Z22" s="71">
        <v>1</v>
      </c>
      <c r="AA22" s="144">
        <v>0</v>
      </c>
      <c r="AB22" s="144">
        <f>AA23</f>
        <v>-0.14777735946018206</v>
      </c>
      <c r="AC22" s="144">
        <f>AA24</f>
        <v>-0.30583295643859132</v>
      </c>
      <c r="AD22" s="144">
        <f>AA25</f>
        <v>-0.22755317779158737</v>
      </c>
      <c r="AE22" s="144">
        <f>AA26</f>
        <v>-0.36663374070512755</v>
      </c>
      <c r="AF22" s="144">
        <f>AA27</f>
        <v>-0.3223313869434018</v>
      </c>
      <c r="AG22" s="144">
        <f>AA28</f>
        <v>-0.33538870201538024</v>
      </c>
      <c r="AH22" s="144">
        <f>AA29</f>
        <v>-0.36726302320744431</v>
      </c>
      <c r="AI22" s="144">
        <f>AA30</f>
        <v>-0.30008690518904874</v>
      </c>
      <c r="AJ22" s="145">
        <f>AA31</f>
        <v>-0.1501623144940791</v>
      </c>
      <c r="AK22" s="16">
        <f>AA32</f>
        <v>1</v>
      </c>
      <c r="AL22" s="16">
        <f>AA33</f>
        <v>-0.44611417637408807</v>
      </c>
      <c r="AM22" s="16">
        <f>AA34</f>
        <v>0.17037539532663365</v>
      </c>
      <c r="AZ22" s="171" t="s">
        <v>453</v>
      </c>
      <c r="BA22" s="2">
        <f>W36-$W$50</f>
        <v>8.6051369217510776E-3</v>
      </c>
      <c r="BB22" s="2">
        <f>W37-$W$51</f>
        <v>1.6613127145729212E-2</v>
      </c>
      <c r="BC22" s="2">
        <f>W38-$W$52</f>
        <v>-3.2182492256925682E-2</v>
      </c>
      <c r="BD22" s="2">
        <f>W39-$W$53</f>
        <v>2.9285390765388664E-2</v>
      </c>
      <c r="BE22" s="2">
        <f>W40-$W$54</f>
        <v>-1.67420770562688E-2</v>
      </c>
      <c r="BF22" s="2">
        <f>W41-$W$55</f>
        <v>2.4682365068991931E-2</v>
      </c>
      <c r="BG22" s="2">
        <f>W42-$W$56</f>
        <v>1.3931113358847974E-2</v>
      </c>
      <c r="BH22" s="2">
        <f>W43-$W$57</f>
        <v>1.2087882039322484E-3</v>
      </c>
      <c r="BI22" s="2">
        <f>W44-$W$58</f>
        <v>1.0698231144559145E-3</v>
      </c>
      <c r="BJ22" s="2">
        <f>W45-$W$59</f>
        <v>-4.6471175265902886E-2</v>
      </c>
    </row>
    <row r="23" spans="2:62">
      <c r="B23" s="5">
        <v>2</v>
      </c>
      <c r="C23" s="28">
        <v>18.129000000000001</v>
      </c>
      <c r="D23" s="4">
        <v>8.9949999999999992</v>
      </c>
      <c r="E23" s="4">
        <v>8.8710000000000004</v>
      </c>
      <c r="F23" s="4">
        <v>5.2519999999999998</v>
      </c>
      <c r="G23" s="4">
        <v>18.780999999999999</v>
      </c>
      <c r="H23" s="4">
        <v>6.6130000000000004</v>
      </c>
      <c r="I23" s="4">
        <v>9.4969999999999999</v>
      </c>
      <c r="J23" s="4">
        <v>9.1750000000000007</v>
      </c>
      <c r="K23" s="4">
        <v>5.4429999999999996</v>
      </c>
      <c r="L23" s="4">
        <v>4.0129999999999999</v>
      </c>
      <c r="N23" s="5">
        <v>2</v>
      </c>
      <c r="O23" s="27">
        <v>-0.33631603908541202</v>
      </c>
      <c r="P23" s="29">
        <v>4.3803921636802898E-2</v>
      </c>
      <c r="Q23" s="29">
        <v>-0.32424203875049401</v>
      </c>
      <c r="R23" s="29">
        <v>-1.04328422463375E-2</v>
      </c>
      <c r="S23" s="29">
        <v>-0.297882929692452</v>
      </c>
      <c r="T23" s="29">
        <v>-9.5165475893806105E-3</v>
      </c>
      <c r="U23" s="29">
        <v>-0.32855839067396098</v>
      </c>
      <c r="V23" s="29">
        <v>-4.1468557083857598E-2</v>
      </c>
      <c r="W23" s="29">
        <v>-0.29401294339548101</v>
      </c>
      <c r="X23" s="29">
        <v>1.0477748040936499E-2</v>
      </c>
      <c r="Z23" s="45">
        <v>2</v>
      </c>
      <c r="AA23" s="144">
        <f t="shared" ref="AA23:AA31" si="2">(AA8^2)*(LN((AA8^2)))</f>
        <v>-0.14777735946018206</v>
      </c>
      <c r="AB23" s="144">
        <v>0</v>
      </c>
      <c r="AC23" s="144">
        <f>AB24</f>
        <v>-0.12749181816254865</v>
      </c>
      <c r="AD23" s="144">
        <f>AB25</f>
        <v>-0.14149955273153261</v>
      </c>
      <c r="AE23" s="144">
        <f>AB26</f>
        <v>-0.30134808841171712</v>
      </c>
      <c r="AF23" s="144">
        <f>AB27</f>
        <v>-0.25497207025595159</v>
      </c>
      <c r="AG23" s="144">
        <f>AB28</f>
        <v>-0.35825778453204082</v>
      </c>
      <c r="AH23" s="144">
        <f>AB29</f>
        <v>-0.33302557680548667</v>
      </c>
      <c r="AI23" s="144">
        <f>AB30</f>
        <v>-0.36739207877135405</v>
      </c>
      <c r="AJ23" s="145">
        <f>AB31</f>
        <v>-0.2906665012764908</v>
      </c>
      <c r="AK23" s="16">
        <f>AB32</f>
        <v>1</v>
      </c>
      <c r="AL23" s="16">
        <f>AB33</f>
        <v>-0.31292469819029922</v>
      </c>
      <c r="AM23" s="16">
        <f>AB34</f>
        <v>-6.4263277085378741E-3</v>
      </c>
      <c r="AQ23" s="7" t="s">
        <v>541</v>
      </c>
      <c r="AR23" s="7"/>
      <c r="AS23" s="7"/>
      <c r="AT23" s="7"/>
      <c r="AU23" s="7"/>
      <c r="AV23" s="7"/>
      <c r="AW23" s="7"/>
      <c r="AZ23" s="171" t="s">
        <v>454</v>
      </c>
      <c r="BA23" s="2">
        <f>O50-$W$50</f>
        <v>5.0305421632002079E-2</v>
      </c>
      <c r="BB23" s="2">
        <f>O51-$W$51</f>
        <v>1.9371266747202243E-2</v>
      </c>
      <c r="BC23" s="2">
        <f>O52-$W$52</f>
        <v>1.0875068431568297E-2</v>
      </c>
      <c r="BD23" s="2">
        <f>O53-$W$53</f>
        <v>3.2564477711945664E-2</v>
      </c>
      <c r="BE23" s="2">
        <f>O54-$W$54</f>
        <v>-8.5909965838752017E-3</v>
      </c>
      <c r="BF23" s="2">
        <f>O55-$W$55</f>
        <v>9.4766083891148316E-3</v>
      </c>
      <c r="BG23" s="2">
        <f>O56-$W$56</f>
        <v>-2.8993725435416035E-2</v>
      </c>
      <c r="BH23" s="2">
        <f>O57-$W$57</f>
        <v>-3.4686258267163747E-2</v>
      </c>
      <c r="BI23" s="2">
        <f>O58-$W$58</f>
        <v>-7.063912929922006E-2</v>
      </c>
      <c r="BJ23" s="2">
        <f>O59-$W$59</f>
        <v>2.0317266673841095E-2</v>
      </c>
    </row>
    <row r="24" spans="2:62">
      <c r="B24" s="5">
        <v>3</v>
      </c>
      <c r="C24" s="28">
        <v>14.946</v>
      </c>
      <c r="D24" s="4">
        <v>14.946</v>
      </c>
      <c r="E24" s="4">
        <v>5.89</v>
      </c>
      <c r="F24" s="4">
        <v>8.3030000000000008</v>
      </c>
      <c r="G24" s="4">
        <v>16.268000000000001</v>
      </c>
      <c r="H24" s="4">
        <v>10.712999999999999</v>
      </c>
      <c r="I24" s="4">
        <v>8.7729999999999997</v>
      </c>
      <c r="J24" s="4">
        <v>9.7390000000000008</v>
      </c>
      <c r="K24" s="4">
        <v>4.7510000000000003</v>
      </c>
      <c r="L24" s="4">
        <v>6.4580000000000002</v>
      </c>
      <c r="N24" s="5">
        <v>3</v>
      </c>
      <c r="O24" s="27">
        <v>-0.226849513210584</v>
      </c>
      <c r="P24" s="29">
        <v>-0.18354285269446899</v>
      </c>
      <c r="Q24" s="29">
        <v>-0.171644689970987</v>
      </c>
      <c r="R24" s="29">
        <v>-0.17276550014704001</v>
      </c>
      <c r="S24" s="29">
        <v>-0.18885979071815501</v>
      </c>
      <c r="T24" s="29">
        <v>-0.19842541662954699</v>
      </c>
      <c r="U24" s="29">
        <v>-0.28472957805210197</v>
      </c>
      <c r="V24" s="29">
        <v>-7.8864034509320002E-2</v>
      </c>
      <c r="W24" s="29">
        <v>-0.22393058682098799</v>
      </c>
      <c r="X24" s="29">
        <v>-0.21210136016432901</v>
      </c>
      <c r="Z24" s="45">
        <v>3</v>
      </c>
      <c r="AA24" s="144">
        <f t="shared" si="2"/>
        <v>-0.30583295643859132</v>
      </c>
      <c r="AB24" s="144">
        <f t="shared" ref="AB24:AB31" si="3">(AB9^2)*(LN((AB9^2)))</f>
        <v>-0.12749181816254865</v>
      </c>
      <c r="AC24" s="144">
        <v>0</v>
      </c>
      <c r="AD24" s="144">
        <f>AC25</f>
        <v>-0.21530161297825973</v>
      </c>
      <c r="AE24" s="144">
        <f>AC26</f>
        <v>-0.15244749962374604</v>
      </c>
      <c r="AF24" s="144">
        <f>AC27</f>
        <v>-0.27717073794084063</v>
      </c>
      <c r="AG24" s="144">
        <f>AC28</f>
        <v>-0.29241887823360718</v>
      </c>
      <c r="AH24" s="144">
        <f>AC29</f>
        <v>-0.32331731643882156</v>
      </c>
      <c r="AI24" s="144">
        <f>AC30</f>
        <v>-0.35704460178280983</v>
      </c>
      <c r="AJ24" s="145">
        <f>AC31</f>
        <v>-0.32803550968402911</v>
      </c>
      <c r="AK24" s="16">
        <f>AC32</f>
        <v>1</v>
      </c>
      <c r="AL24" s="16">
        <f>AC33</f>
        <v>-0.20556604971444431</v>
      </c>
      <c r="AM24" s="16">
        <f>AC34</f>
        <v>-0.17347913205152737</v>
      </c>
      <c r="AP24" s="8" t="s">
        <v>114</v>
      </c>
      <c r="AQ24" s="8">
        <v>1</v>
      </c>
      <c r="AR24" s="8">
        <v>2</v>
      </c>
      <c r="AS24" s="8">
        <v>3</v>
      </c>
      <c r="AT24" s="8">
        <v>4</v>
      </c>
      <c r="AU24" s="8">
        <v>5</v>
      </c>
      <c r="AV24" s="8">
        <v>6</v>
      </c>
      <c r="AW24" s="8">
        <v>7</v>
      </c>
      <c r="AZ24" s="171" t="s">
        <v>455</v>
      </c>
      <c r="BA24" s="2">
        <f>Q50-$W$50</f>
        <v>8.643370477440071E-3</v>
      </c>
      <c r="BB24" s="2">
        <f>Q51-$W$51</f>
        <v>2.3231402460575201E-2</v>
      </c>
      <c r="BC24" s="2">
        <f>Q52-$W$52</f>
        <v>-7.0899868590199699E-2</v>
      </c>
      <c r="BD24" s="2">
        <f>Q53-$W$53</f>
        <v>6.9559027116506689E-3</v>
      </c>
      <c r="BE24" s="2">
        <f>Q54-$W$54</f>
        <v>-1.3951547198478399E-2</v>
      </c>
      <c r="BF24" s="2">
        <f>Q55-$W$55</f>
        <v>4.0666858443167923E-3</v>
      </c>
      <c r="BG24" s="2">
        <f>Q56-$W$56</f>
        <v>3.6053633658519962E-2</v>
      </c>
      <c r="BH24" s="2">
        <f>Q57-$W$57</f>
        <v>-1.4001246573359744E-2</v>
      </c>
      <c r="BI24" s="2">
        <f>Q58-$W$58</f>
        <v>2.0214055400150921E-2</v>
      </c>
      <c r="BJ24" s="2">
        <f>Q59-$W$59</f>
        <v>-3.1238819061590872E-4</v>
      </c>
    </row>
    <row r="25" spans="2:62">
      <c r="B25" s="5">
        <v>4</v>
      </c>
      <c r="C25" s="28">
        <v>13.561999999999999</v>
      </c>
      <c r="D25" s="4">
        <v>17.989999999999998</v>
      </c>
      <c r="E25" s="4">
        <v>2.839</v>
      </c>
      <c r="F25" s="4">
        <v>12.276999999999999</v>
      </c>
      <c r="G25" s="4">
        <v>12.432</v>
      </c>
      <c r="H25" s="4">
        <v>15.342000000000001</v>
      </c>
      <c r="I25" s="4">
        <v>6.9219999999999997</v>
      </c>
      <c r="J25" s="4">
        <v>11.750999999999999</v>
      </c>
      <c r="K25" s="4">
        <v>3.3210000000000002</v>
      </c>
      <c r="L25" s="4">
        <v>8.3490000000000002</v>
      </c>
      <c r="N25" s="5">
        <v>4</v>
      </c>
      <c r="O25" s="27">
        <v>-0.22403311944786999</v>
      </c>
      <c r="P25" s="29">
        <v>0.127055947214538</v>
      </c>
      <c r="Q25" s="29">
        <v>-0.158793490747728</v>
      </c>
      <c r="R25" s="29">
        <v>0.108722347345796</v>
      </c>
      <c r="S25" s="29">
        <v>-0.102196432754352</v>
      </c>
      <c r="T25" s="29">
        <v>0.12931821037824501</v>
      </c>
      <c r="U25" s="29">
        <v>-0.132569500926947</v>
      </c>
      <c r="V25" s="29">
        <v>0.15710223695454201</v>
      </c>
      <c r="W25" s="29">
        <v>-0.141281530738947</v>
      </c>
      <c r="X25" s="29">
        <v>0.150546136108548</v>
      </c>
      <c r="Z25" s="149">
        <v>4</v>
      </c>
      <c r="AA25" s="144">
        <f t="shared" si="2"/>
        <v>-0.22755317779158737</v>
      </c>
      <c r="AB25" s="144">
        <f t="shared" si="3"/>
        <v>-0.14149955273153261</v>
      </c>
      <c r="AC25" s="144">
        <f t="shared" ref="AC25:AC31" si="4">(AC10^2)*(LN((AC10^2)))</f>
        <v>-0.21530161297825973</v>
      </c>
      <c r="AD25" s="144">
        <v>0</v>
      </c>
      <c r="AE25" s="144">
        <f>AD26</f>
        <v>-0.30697173834845615</v>
      </c>
      <c r="AF25" s="144">
        <f>AD27</f>
        <v>-7.7818340971181135E-2</v>
      </c>
      <c r="AG25" s="144">
        <f>AD28</f>
        <v>-0.32130191404085795</v>
      </c>
      <c r="AH25" s="144">
        <f>AD29</f>
        <v>-0.19774727264419675</v>
      </c>
      <c r="AI25" s="144">
        <f>AD30</f>
        <v>-0.33471926154687087</v>
      </c>
      <c r="AJ25" s="145">
        <f>AD31</f>
        <v>-0.36787802267419673</v>
      </c>
      <c r="AK25" s="16">
        <f>AD32</f>
        <v>1</v>
      </c>
      <c r="AL25" s="16">
        <f>AD33</f>
        <v>-0.13774015086857866</v>
      </c>
      <c r="AM25" s="16">
        <f>AD34</f>
        <v>-0.28389148978095508</v>
      </c>
      <c r="AP25" s="5">
        <v>1</v>
      </c>
      <c r="AQ25" s="167">
        <v>-7.2606250002637896E-3</v>
      </c>
      <c r="AR25" s="16">
        <v>8.3628206459485793E-2</v>
      </c>
      <c r="AS25" s="16">
        <v>0.141966927410862</v>
      </c>
      <c r="AT25" s="16">
        <v>0.141054226670529</v>
      </c>
      <c r="AU25" s="16">
        <v>-0.25749417997277901</v>
      </c>
      <c r="AV25" s="16">
        <v>0.42869896403562002</v>
      </c>
      <c r="AW25" s="16">
        <v>-0.47291403386140901</v>
      </c>
      <c r="AZ25" s="172" t="s">
        <v>456</v>
      </c>
      <c r="BA25" s="65">
        <f>S50-$W$50</f>
        <v>3.920827201258209E-2</v>
      </c>
      <c r="BB25" s="63">
        <f>S51-$W$51</f>
        <v>4.0290435226221222E-2</v>
      </c>
      <c r="BC25" s="63">
        <f>S52-$W$52</f>
        <v>3.160935850894131E-2</v>
      </c>
      <c r="BD25" s="63">
        <f>S53-$W$53</f>
        <v>-3.6325506561549342E-2</v>
      </c>
      <c r="BE25" s="63">
        <f>S54-$W$54</f>
        <v>-2.9211287664225993E-3</v>
      </c>
      <c r="BF25" s="63">
        <f>S55-$W$55</f>
        <v>3.8739761109020617E-3</v>
      </c>
      <c r="BG25" s="63">
        <f>S56-$W$56</f>
        <v>-5.2213861512675042E-2</v>
      </c>
      <c r="BH25" s="63">
        <f>S57-$W$57</f>
        <v>5.5611481329024243E-2</v>
      </c>
      <c r="BI25" s="63">
        <f>S58-$W$58</f>
        <v>-5.411613479676608E-2</v>
      </c>
      <c r="BJ25" s="63">
        <f>S59-$W$59</f>
        <v>-2.501689155025888E-2</v>
      </c>
    </row>
    <row r="26" spans="2:62">
      <c r="B26" s="5">
        <v>5</v>
      </c>
      <c r="C26" s="28">
        <v>17.852</v>
      </c>
      <c r="D26" s="4">
        <v>17.297999999999998</v>
      </c>
      <c r="E26" s="4">
        <v>9.0129999999999999</v>
      </c>
      <c r="F26" s="4">
        <v>10.645</v>
      </c>
      <c r="G26" s="4">
        <v>20.5</v>
      </c>
      <c r="H26" s="4">
        <v>13.887</v>
      </c>
      <c r="I26" s="4">
        <v>11.750999999999999</v>
      </c>
      <c r="J26" s="4">
        <v>13.038</v>
      </c>
      <c r="K26" s="4">
        <v>6.4580000000000002</v>
      </c>
      <c r="L26" s="4">
        <v>7.9340000000000002</v>
      </c>
      <c r="N26" s="5">
        <v>5</v>
      </c>
      <c r="O26" s="27">
        <v>-5.5376443592788501E-3</v>
      </c>
      <c r="P26" s="29">
        <v>-0.33794761710978599</v>
      </c>
      <c r="Q26" s="29">
        <v>9.3989668694835396E-4</v>
      </c>
      <c r="R26" s="29">
        <v>-0.25769703285387302</v>
      </c>
      <c r="S26" s="29">
        <v>-5.1856968496208598E-3</v>
      </c>
      <c r="T26" s="29">
        <v>-0.28731257603427901</v>
      </c>
      <c r="U26" s="29">
        <v>-7.1196510909071597E-3</v>
      </c>
      <c r="V26" s="29">
        <v>-0.31884526508705402</v>
      </c>
      <c r="W26" s="29">
        <v>2.05813206571278E-2</v>
      </c>
      <c r="X26" s="29">
        <v>-0.310882282023066</v>
      </c>
      <c r="Z26" s="149">
        <v>5</v>
      </c>
      <c r="AA26" s="144">
        <f t="shared" si="2"/>
        <v>-0.36663374070512755</v>
      </c>
      <c r="AB26" s="144">
        <f t="shared" si="3"/>
        <v>-0.30134808841171712</v>
      </c>
      <c r="AC26" s="144">
        <f t="shared" si="4"/>
        <v>-0.15244749962374604</v>
      </c>
      <c r="AD26" s="144">
        <f t="shared" ref="AD26:AD31" si="5">(AD11^2)*(LN((AD11^2)))</f>
        <v>-0.30697173834845615</v>
      </c>
      <c r="AE26" s="144">
        <v>0</v>
      </c>
      <c r="AF26" s="144">
        <f>AE27</f>
        <v>-0.30951160423427432</v>
      </c>
      <c r="AG26" s="144">
        <f>AE28</f>
        <v>-0.15113211710472096</v>
      </c>
      <c r="AH26" s="144">
        <f>AE29</f>
        <v>-0.3090120261137449</v>
      </c>
      <c r="AI26" s="144">
        <f>AE30</f>
        <v>-0.29326225927914878</v>
      </c>
      <c r="AJ26" s="145">
        <f>AE31</f>
        <v>-0.36593197703293745</v>
      </c>
      <c r="AK26" s="16">
        <f>AE32</f>
        <v>1</v>
      </c>
      <c r="AL26" s="16">
        <f>AE33</f>
        <v>-7.6990569604770999E-3</v>
      </c>
      <c r="AM26" s="16">
        <f>AE34</f>
        <v>-0.28389148978095508</v>
      </c>
      <c r="AP26" s="5">
        <v>2</v>
      </c>
      <c r="AQ26" s="159">
        <v>0.15581900399492701</v>
      </c>
      <c r="AR26" s="16">
        <v>-0.28483170354802501</v>
      </c>
      <c r="AS26" s="16">
        <v>-0.58221453926580102</v>
      </c>
      <c r="AT26" s="16">
        <v>-9.9690924422562305E-2</v>
      </c>
      <c r="AU26" s="16">
        <v>0.47915621461861502</v>
      </c>
      <c r="AV26" s="16">
        <v>-0.24554513847220399</v>
      </c>
      <c r="AW26" s="16">
        <v>-0.143644882637643</v>
      </c>
    </row>
    <row r="27" spans="2:62">
      <c r="B27" s="5">
        <v>6</v>
      </c>
      <c r="C27" s="28">
        <v>23.803000000000001</v>
      </c>
      <c r="D27" s="4">
        <v>17.852</v>
      </c>
      <c r="E27" s="4">
        <v>12.135</v>
      </c>
      <c r="F27" s="4">
        <v>10.715999999999999</v>
      </c>
      <c r="G27" s="4">
        <v>22.748000000000001</v>
      </c>
      <c r="H27" s="4">
        <v>13.755000000000001</v>
      </c>
      <c r="I27" s="4">
        <v>13.843</v>
      </c>
      <c r="J27" s="4">
        <v>13.038</v>
      </c>
      <c r="K27" s="4">
        <v>7.9340000000000002</v>
      </c>
      <c r="L27" s="4">
        <v>7.8879999999999999</v>
      </c>
      <c r="N27" s="5">
        <v>6</v>
      </c>
      <c r="O27" s="27">
        <v>-8.5442135551053405E-4</v>
      </c>
      <c r="P27" s="29">
        <v>0.13831583839797801</v>
      </c>
      <c r="Q27" s="29">
        <v>4.3138398735492597E-3</v>
      </c>
      <c r="R27" s="29">
        <v>0.109283340141122</v>
      </c>
      <c r="S27" s="29">
        <v>-4.2979806170553999E-4</v>
      </c>
      <c r="T27" s="29">
        <v>0.12063735494368399</v>
      </c>
      <c r="U27" s="29">
        <v>-1.3696684546078801E-3</v>
      </c>
      <c r="V27" s="29">
        <v>0.15125329598814999</v>
      </c>
      <c r="W27" s="29">
        <v>-5.6703222930216696E-3</v>
      </c>
      <c r="X27" s="29">
        <v>0.150284362317925</v>
      </c>
      <c r="Z27" s="149">
        <v>6</v>
      </c>
      <c r="AA27" s="144">
        <f t="shared" si="2"/>
        <v>-0.3223313869434018</v>
      </c>
      <c r="AB27" s="144">
        <f t="shared" si="3"/>
        <v>-0.25497207025595159</v>
      </c>
      <c r="AC27" s="144">
        <f t="shared" si="4"/>
        <v>-0.27717073794084063</v>
      </c>
      <c r="AD27" s="144">
        <f t="shared" si="5"/>
        <v>-7.7818340971181135E-2</v>
      </c>
      <c r="AE27" s="144">
        <f>(AE12^2)*(LN((AE12^2)))</f>
        <v>-0.30951160423427432</v>
      </c>
      <c r="AF27" s="144">
        <v>0</v>
      </c>
      <c r="AG27" s="144">
        <f>AF28</f>
        <v>-0.27701995909558474</v>
      </c>
      <c r="AH27" s="144">
        <f>AF29</f>
        <v>-7.8521300259559806E-2</v>
      </c>
      <c r="AI27" s="144">
        <f>AF30</f>
        <v>-0.26200341467430271</v>
      </c>
      <c r="AJ27" s="145">
        <f>AF31</f>
        <v>-0.33186093995739602</v>
      </c>
      <c r="AK27" s="16">
        <f>AF32</f>
        <v>1</v>
      </c>
      <c r="AL27" s="16">
        <f>AF33</f>
        <v>9.9578412275146784E-4</v>
      </c>
      <c r="AM27" s="16">
        <f>AF34</f>
        <v>0.14168587923215473</v>
      </c>
      <c r="AP27" s="5">
        <v>3</v>
      </c>
      <c r="AQ27" s="159">
        <v>-5.1998321725959203E-2</v>
      </c>
      <c r="AR27" s="16">
        <v>0.42221527229087302</v>
      </c>
      <c r="AS27" s="16">
        <v>0.41367546263935201</v>
      </c>
      <c r="AT27" s="16">
        <v>0.29969649994388098</v>
      </c>
      <c r="AU27" s="16">
        <v>0.16153123707971301</v>
      </c>
      <c r="AV27" s="16">
        <v>-0.49155640033582099</v>
      </c>
      <c r="AW27" s="16">
        <v>-1.7261289058960301E-2</v>
      </c>
    </row>
    <row r="28" spans="2:62">
      <c r="B28" s="5">
        <v>7</v>
      </c>
      <c r="C28" s="28">
        <v>29.753</v>
      </c>
      <c r="D28" s="4">
        <v>17.852</v>
      </c>
      <c r="E28" s="4">
        <v>15.045</v>
      </c>
      <c r="F28" s="4">
        <v>10.361000000000001</v>
      </c>
      <c r="G28" s="4">
        <v>25.129000000000001</v>
      </c>
      <c r="H28" s="4">
        <v>13.887</v>
      </c>
      <c r="I28" s="4">
        <v>16.338000000000001</v>
      </c>
      <c r="J28" s="4">
        <v>13.441000000000001</v>
      </c>
      <c r="K28" s="4">
        <v>9.3179999999999996</v>
      </c>
      <c r="L28" s="4">
        <v>7.98</v>
      </c>
      <c r="N28" s="5">
        <v>7</v>
      </c>
      <c r="O28" s="27">
        <v>0.25456895012807101</v>
      </c>
      <c r="P28" s="29">
        <v>-0.188444864028769</v>
      </c>
      <c r="Q28" s="29">
        <v>0.184212486808434</v>
      </c>
      <c r="R28" s="29">
        <v>-0.17592475548421699</v>
      </c>
      <c r="S28" s="29">
        <v>0.18308876301167001</v>
      </c>
      <c r="T28" s="29">
        <v>-0.202274442293088</v>
      </c>
      <c r="U28" s="29">
        <v>0.28589003980363498</v>
      </c>
      <c r="V28" s="29">
        <v>-9.9212472204862998E-2</v>
      </c>
      <c r="W28" s="29">
        <v>0.23425328424931499</v>
      </c>
      <c r="X28" s="29">
        <v>-0.228381928784708</v>
      </c>
      <c r="Z28" s="149">
        <v>7</v>
      </c>
      <c r="AA28" s="144">
        <f t="shared" si="2"/>
        <v>-0.33538870201538024</v>
      </c>
      <c r="AB28" s="144">
        <f t="shared" si="3"/>
        <v>-0.35825778453204082</v>
      </c>
      <c r="AC28" s="144">
        <f t="shared" si="4"/>
        <v>-0.29241887823360718</v>
      </c>
      <c r="AD28" s="144">
        <f t="shared" si="5"/>
        <v>-0.32130191404085795</v>
      </c>
      <c r="AE28" s="144">
        <f>(AE13^2)*(LN((AE13^2)))</f>
        <v>-0.15113211710472096</v>
      </c>
      <c r="AF28" s="144">
        <f>(AF13^2)*(LN((AF13^2)))</f>
        <v>-0.27701995909558474</v>
      </c>
      <c r="AG28" s="144">
        <v>0</v>
      </c>
      <c r="AH28" s="144">
        <f>AG29</f>
        <v>-0.21783957839831097</v>
      </c>
      <c r="AI28" s="144">
        <f>AG30</f>
        <v>-0.11474141092561423</v>
      </c>
      <c r="AJ28" s="145">
        <f>AG31</f>
        <v>-0.30849795536509794</v>
      </c>
      <c r="AK28" s="16">
        <f>AG32</f>
        <v>1</v>
      </c>
      <c r="AL28" s="16">
        <f>AG33</f>
        <v>0.19314828814383303</v>
      </c>
      <c r="AM28" s="16">
        <f>AG34</f>
        <v>-0.18222135154792751</v>
      </c>
      <c r="AP28" s="5">
        <v>4</v>
      </c>
      <c r="AQ28" s="159">
        <v>-0.476524326796058</v>
      </c>
      <c r="AR28" s="16">
        <v>-9.9610014490787893E-2</v>
      </c>
      <c r="AS28" s="16">
        <v>0.26400290792745601</v>
      </c>
      <c r="AT28" s="16">
        <v>-0.62433697180701697</v>
      </c>
      <c r="AU28" s="16">
        <v>2.60352972994909E-2</v>
      </c>
      <c r="AV28" s="16">
        <v>-8.5963044807659206E-2</v>
      </c>
      <c r="AW28" s="16">
        <v>0.34006812507937201</v>
      </c>
      <c r="AZ28" t="s">
        <v>396</v>
      </c>
    </row>
    <row r="29" spans="2:62">
      <c r="B29" s="5">
        <v>8</v>
      </c>
      <c r="C29" s="28">
        <v>34.182000000000002</v>
      </c>
      <c r="D29" s="4">
        <v>17.713999999999999</v>
      </c>
      <c r="E29" s="4">
        <v>21.361000000000001</v>
      </c>
      <c r="F29" s="4">
        <v>11.71</v>
      </c>
      <c r="G29" s="4">
        <v>33.329000000000001</v>
      </c>
      <c r="H29" s="4">
        <v>15.342000000000001</v>
      </c>
      <c r="I29" s="4">
        <v>20.361999999999998</v>
      </c>
      <c r="J29" s="4">
        <v>11.59</v>
      </c>
      <c r="K29" s="4">
        <v>12.916</v>
      </c>
      <c r="L29" s="4">
        <v>7.3810000000000002</v>
      </c>
      <c r="N29" s="5">
        <v>8</v>
      </c>
      <c r="O29" s="27">
        <v>0.22140859744013899</v>
      </c>
      <c r="P29" s="29">
        <v>0.12888257342212001</v>
      </c>
      <c r="Q29" s="29">
        <v>0.15592082015888101</v>
      </c>
      <c r="R29" s="29">
        <v>8.7811620430549006E-2</v>
      </c>
      <c r="S29" s="29">
        <v>0.107683698103958</v>
      </c>
      <c r="T29" s="29">
        <v>0.123766830247779</v>
      </c>
      <c r="U29" s="29">
        <v>0.156231051061617</v>
      </c>
      <c r="V29" s="29">
        <v>0.16955177819427</v>
      </c>
      <c r="W29" s="29">
        <v>0.121125535422346</v>
      </c>
      <c r="X29" s="29">
        <v>0.16244326862260799</v>
      </c>
      <c r="Z29" s="149">
        <v>8</v>
      </c>
      <c r="AA29" s="144">
        <f t="shared" si="2"/>
        <v>-0.36726302320744431</v>
      </c>
      <c r="AB29" s="144">
        <f t="shared" si="3"/>
        <v>-0.33302557680548667</v>
      </c>
      <c r="AC29" s="144">
        <f t="shared" si="4"/>
        <v>-0.32331731643882156</v>
      </c>
      <c r="AD29" s="144">
        <f t="shared" si="5"/>
        <v>-0.19774727264419675</v>
      </c>
      <c r="AE29" s="144">
        <f>(AE14^2)*(LN((AE14^2)))</f>
        <v>-0.3090120261137449</v>
      </c>
      <c r="AF29" s="144">
        <f>(AF14^2)*(LN((AF14^2)))</f>
        <v>-7.8521300259559806E-2</v>
      </c>
      <c r="AG29" s="144">
        <f>(AG14^2)*(LN((AG14^2)))</f>
        <v>-0.21783957839831097</v>
      </c>
      <c r="AH29" s="144">
        <v>0</v>
      </c>
      <c r="AI29" s="144">
        <f>AH30</f>
        <v>-0.15313466666080244</v>
      </c>
      <c r="AJ29" s="145">
        <f>AH31</f>
        <v>-0.24021679367253404</v>
      </c>
      <c r="AK29" s="16">
        <f>AH32</f>
        <v>1</v>
      </c>
      <c r="AL29" s="16">
        <f>AH33</f>
        <v>0.14010849543393375</v>
      </c>
      <c r="AM29" s="16">
        <f>AH34</f>
        <v>0.11440630806529306</v>
      </c>
      <c r="AP29" s="5">
        <v>5</v>
      </c>
      <c r="AQ29" s="159">
        <v>2.3631664834604198E-2</v>
      </c>
      <c r="AR29" s="16">
        <v>-0.43938258810987302</v>
      </c>
      <c r="AS29" s="16">
        <v>-6.3489841367229002E-2</v>
      </c>
      <c r="AT29" s="16">
        <v>-3.4943611508277003E-2</v>
      </c>
      <c r="AU29" s="16">
        <v>-0.60402008819833497</v>
      </c>
      <c r="AV29" s="16">
        <v>-1.8234589734303499E-2</v>
      </c>
      <c r="AW29" s="16">
        <v>2.7543812587118199E-2</v>
      </c>
    </row>
    <row r="30" spans="2:62">
      <c r="B30" s="5">
        <v>9</v>
      </c>
      <c r="C30" s="28">
        <v>32.383000000000003</v>
      </c>
      <c r="D30" s="4">
        <v>14.391999999999999</v>
      </c>
      <c r="E30" s="4">
        <v>17.884</v>
      </c>
      <c r="F30" s="4">
        <v>7.9480000000000004</v>
      </c>
      <c r="G30" s="4">
        <v>29.228999999999999</v>
      </c>
      <c r="H30" s="4">
        <v>9.9190000000000005</v>
      </c>
      <c r="I30" s="4">
        <v>19.558</v>
      </c>
      <c r="J30" s="4">
        <v>9.7390000000000008</v>
      </c>
      <c r="K30" s="4">
        <v>10.84</v>
      </c>
      <c r="L30" s="4">
        <v>5.9509999999999996</v>
      </c>
      <c r="N30" s="5">
        <v>9</v>
      </c>
      <c r="O30" s="27">
        <v>0.31416702477057501</v>
      </c>
      <c r="P30" s="29">
        <v>-4.5358353038381502E-3</v>
      </c>
      <c r="Q30" s="29">
        <v>0.30174576041876799</v>
      </c>
      <c r="R30" s="29">
        <v>-4.1060545168958199E-2</v>
      </c>
      <c r="S30" s="29">
        <v>0.28882015525698901</v>
      </c>
      <c r="T30" s="29">
        <v>-6.1060350089374701E-2</v>
      </c>
      <c r="U30" s="29">
        <v>0.34782315483950799</v>
      </c>
      <c r="V30" s="29">
        <v>-7.1621916702661603E-2</v>
      </c>
      <c r="W30" s="29">
        <v>0.26628050700953299</v>
      </c>
      <c r="X30" s="29">
        <v>-1.9722336359166801E-2</v>
      </c>
      <c r="Z30" s="149">
        <v>9</v>
      </c>
      <c r="AA30" s="144">
        <f t="shared" si="2"/>
        <v>-0.30008690518904874</v>
      </c>
      <c r="AB30" s="144">
        <f t="shared" si="3"/>
        <v>-0.36739207877135405</v>
      </c>
      <c r="AC30" s="144">
        <f t="shared" si="4"/>
        <v>-0.35704460178280983</v>
      </c>
      <c r="AD30" s="144">
        <f t="shared" si="5"/>
        <v>-0.33471926154687087</v>
      </c>
      <c r="AE30" s="144">
        <f>(AE15^2)*(LN((AE15^2)))</f>
        <v>-0.29326225927914878</v>
      </c>
      <c r="AF30" s="144">
        <f>(AF15^2)*(LN((AF15^2)))</f>
        <v>-0.26200341467430271</v>
      </c>
      <c r="AG30" s="144">
        <f>(AG15^2)*(LN((AG15^2)))</f>
        <v>-0.11474141092561423</v>
      </c>
      <c r="AH30" s="144">
        <f>(AH15^2)*(LN((AH15^2)))</f>
        <v>-0.15313466666080244</v>
      </c>
      <c r="AI30" s="144">
        <v>0</v>
      </c>
      <c r="AJ30" s="145">
        <f>AI31</f>
        <v>-0.16438960581995637</v>
      </c>
      <c r="AK30" s="16">
        <f>AI32</f>
        <v>1</v>
      </c>
      <c r="AL30" s="16">
        <f>AI33</f>
        <v>0.30832027611959206</v>
      </c>
      <c r="AM30" s="16">
        <f>AI34</f>
        <v>-3.8553115931397368E-2</v>
      </c>
      <c r="AP30" s="5">
        <v>6</v>
      </c>
      <c r="AQ30" s="159">
        <v>0.72298324557035998</v>
      </c>
      <c r="AR30" s="16">
        <v>0.134409877044735</v>
      </c>
      <c r="AS30" s="16">
        <v>4.1891685389721399E-2</v>
      </c>
      <c r="AT30" s="16">
        <v>-2.1466480242432098E-2</v>
      </c>
      <c r="AU30" s="16">
        <v>-0.16059828088844</v>
      </c>
      <c r="AV30" s="16">
        <v>-1.97499912869099E-2</v>
      </c>
      <c r="AW30" s="16">
        <v>0.49742946827339202</v>
      </c>
      <c r="BA30" s="14" t="s">
        <v>114</v>
      </c>
      <c r="BB30" s="8"/>
      <c r="BC30" s="8"/>
      <c r="BD30" s="8"/>
      <c r="BE30" s="8"/>
      <c r="BF30" s="8"/>
      <c r="BG30" s="8"/>
      <c r="BH30" s="8"/>
      <c r="BI30" s="8"/>
      <c r="BJ30" s="8"/>
    </row>
    <row r="31" spans="2:62">
      <c r="B31" s="8">
        <v>10</v>
      </c>
      <c r="C31" s="30">
        <v>30.998999999999999</v>
      </c>
      <c r="D31" s="31">
        <v>9.41</v>
      </c>
      <c r="E31" s="31">
        <v>15.683999999999999</v>
      </c>
      <c r="F31" s="31">
        <v>5.3230000000000004</v>
      </c>
      <c r="G31" s="31">
        <v>26.981000000000002</v>
      </c>
      <c r="H31" s="31">
        <v>6.7450000000000001</v>
      </c>
      <c r="I31" s="31">
        <v>18.591999999999999</v>
      </c>
      <c r="J31" s="31">
        <v>9.2560000000000002</v>
      </c>
      <c r="K31" s="31">
        <v>10.425000000000001</v>
      </c>
      <c r="L31" s="31">
        <v>3.69</v>
      </c>
      <c r="N31" s="8">
        <v>10</v>
      </c>
      <c r="O31" s="61">
        <v>0.38663567637783097</v>
      </c>
      <c r="P31" s="41">
        <v>0.116705728519285</v>
      </c>
      <c r="Q31" s="41">
        <v>0.48711199953183998</v>
      </c>
      <c r="R31" s="41">
        <v>0.15189248070214001</v>
      </c>
      <c r="S31" s="41">
        <v>0.48121887441157801</v>
      </c>
      <c r="T31" s="41">
        <v>0.17990298780427399</v>
      </c>
      <c r="U31" s="41">
        <v>0.40342117349942802</v>
      </c>
      <c r="V31" s="41">
        <v>4.2215722575216399E-2</v>
      </c>
      <c r="W31" s="41">
        <v>0.45300730016222501</v>
      </c>
      <c r="X31" s="41">
        <v>0.117113719313845</v>
      </c>
      <c r="Z31" s="149">
        <v>10</v>
      </c>
      <c r="AA31" s="144">
        <f t="shared" si="2"/>
        <v>-0.1501623144940791</v>
      </c>
      <c r="AB31" s="144">
        <f t="shared" si="3"/>
        <v>-0.2906665012764908</v>
      </c>
      <c r="AC31" s="144">
        <f t="shared" si="4"/>
        <v>-0.32803550968402911</v>
      </c>
      <c r="AD31" s="144">
        <f t="shared" si="5"/>
        <v>-0.36787802267419673</v>
      </c>
      <c r="AE31" s="144">
        <f>(AE16^2)*(LN((AE16^2)))</f>
        <v>-0.36593197703293745</v>
      </c>
      <c r="AF31" s="144">
        <f>(AF16^2)*(LN((AF16^2)))</f>
        <v>-0.33186093995739602</v>
      </c>
      <c r="AG31" s="144">
        <f>(AG16^2)*(LN((AG16^2)))</f>
        <v>-0.30849795536509794</v>
      </c>
      <c r="AH31" s="144">
        <f>(AH16^2)*(LN((AH16^2)))</f>
        <v>-0.24021679367253404</v>
      </c>
      <c r="AI31" s="144">
        <f>(AI16^2)*(LN((AI16^2)))</f>
        <v>-0.16438960581995637</v>
      </c>
      <c r="AJ31" s="145">
        <v>0</v>
      </c>
      <c r="AK31" s="16">
        <f>AJ32</f>
        <v>1</v>
      </c>
      <c r="AL31" s="16">
        <f>AJ33</f>
        <v>0.4674712882877769</v>
      </c>
      <c r="AM31" s="16">
        <f>AJ34</f>
        <v>0.14106675584261097</v>
      </c>
      <c r="AP31" s="5">
        <v>7</v>
      </c>
      <c r="AQ31" s="159">
        <v>-5.3761074417689E-2</v>
      </c>
      <c r="AR31" s="16">
        <v>0.55699559489425998</v>
      </c>
      <c r="AS31" s="16">
        <v>-0.29276209791818503</v>
      </c>
      <c r="AT31" s="16">
        <v>-0.258836367552089</v>
      </c>
      <c r="AU31" s="16">
        <v>0.133564528486176</v>
      </c>
      <c r="AV31" s="16">
        <v>0.48365226800806899</v>
      </c>
      <c r="AW31" s="16">
        <v>1.20530454710397E-2</v>
      </c>
      <c r="AZ31" s="7" t="s">
        <v>160</v>
      </c>
      <c r="BA31" s="23">
        <v>1</v>
      </c>
      <c r="BB31" s="8">
        <v>2</v>
      </c>
      <c r="BC31" s="8">
        <v>3</v>
      </c>
      <c r="BD31" s="8">
        <v>4</v>
      </c>
      <c r="BE31" s="8">
        <v>5</v>
      </c>
      <c r="BF31" s="8">
        <v>6</v>
      </c>
      <c r="BG31" s="8">
        <v>7</v>
      </c>
      <c r="BH31" s="8">
        <v>8</v>
      </c>
      <c r="BI31" s="8">
        <v>9</v>
      </c>
      <c r="BJ31" s="8">
        <v>10</v>
      </c>
    </row>
    <row r="32" spans="2:62">
      <c r="B32" s="5"/>
      <c r="N32" s="5"/>
      <c r="Z32" s="149">
        <v>11</v>
      </c>
      <c r="AA32" s="146">
        <v>1</v>
      </c>
      <c r="AB32" s="146">
        <v>1</v>
      </c>
      <c r="AC32" s="146">
        <v>1</v>
      </c>
      <c r="AD32" s="146">
        <v>1</v>
      </c>
      <c r="AE32" s="146">
        <v>1</v>
      </c>
      <c r="AF32" s="146">
        <v>1</v>
      </c>
      <c r="AG32" s="146">
        <v>1</v>
      </c>
      <c r="AH32" s="146">
        <v>1</v>
      </c>
      <c r="AI32" s="146">
        <v>1</v>
      </c>
      <c r="AJ32" s="147">
        <v>1</v>
      </c>
      <c r="AK32" s="146">
        <v>0</v>
      </c>
      <c r="AL32" s="146">
        <v>0</v>
      </c>
      <c r="AM32" s="146">
        <v>0</v>
      </c>
      <c r="AP32" s="165">
        <v>8</v>
      </c>
      <c r="AQ32" s="159">
        <v>-0.448711938124223</v>
      </c>
      <c r="AR32" s="16">
        <v>-4.7819372898983102E-2</v>
      </c>
      <c r="AS32" s="16">
        <v>-0.29383551090778098</v>
      </c>
      <c r="AT32" s="16">
        <v>0.62210313778497095</v>
      </c>
      <c r="AU32" s="16">
        <v>-3.9773431176360903E-2</v>
      </c>
      <c r="AV32" s="16">
        <v>5.8166920057635303E-2</v>
      </c>
      <c r="AW32" s="16">
        <v>0.365469309647589</v>
      </c>
      <c r="AZ32" s="171" t="s">
        <v>537</v>
      </c>
      <c r="BA32" s="2">
        <f>P8-$X$50</f>
        <v>-7.6348216548449949E-2</v>
      </c>
      <c r="BB32" s="2">
        <f>P9-$X$51</f>
        <v>5.8519751872559679E-2</v>
      </c>
      <c r="BC32" s="2">
        <f>P10-$X$52</f>
        <v>2.1990774483718362E-2</v>
      </c>
      <c r="BD32" s="2">
        <f>P11-$X$53</f>
        <v>-7.0958656061407194E-2</v>
      </c>
      <c r="BE32" s="2">
        <f>P12-$X$54</f>
        <v>9.0469021779190084E-2</v>
      </c>
      <c r="BF32" s="2">
        <f>P13-$X$55</f>
        <v>4.2135216296125266E-2</v>
      </c>
      <c r="BG32" s="2">
        <f>P14-$X$56</f>
        <v>1.8775333478060513E-2</v>
      </c>
      <c r="BH32" s="2">
        <f>P15-$X$57</f>
        <v>-8.0282223326695157E-2</v>
      </c>
      <c r="BI32" s="2">
        <f>P16-$X$58</f>
        <v>6.0720251807525168E-2</v>
      </c>
      <c r="BJ32" s="2">
        <f>P17-$X$59</f>
        <v>-6.5021253780625871E-2</v>
      </c>
    </row>
    <row r="33" spans="2:62">
      <c r="B33" s="5"/>
      <c r="N33" s="5"/>
      <c r="Z33" s="149">
        <v>12</v>
      </c>
      <c r="AA33" s="144">
        <f>W50</f>
        <v>-0.44611417637408807</v>
      </c>
      <c r="AB33" s="144">
        <f>W51</f>
        <v>-0.31292469819029922</v>
      </c>
      <c r="AC33" s="144">
        <f>W52</f>
        <v>-0.20556604971444431</v>
      </c>
      <c r="AD33" s="144">
        <f>W53</f>
        <v>-0.13774015086857866</v>
      </c>
      <c r="AE33" s="144">
        <f>W54</f>
        <v>-7.6990569604770999E-3</v>
      </c>
      <c r="AF33" s="144">
        <f>W55</f>
        <v>9.9578412275146784E-4</v>
      </c>
      <c r="AG33" s="144">
        <f>W56</f>
        <v>0.19314828814383303</v>
      </c>
      <c r="AH33" s="144">
        <f>W57</f>
        <v>0.14010849543393375</v>
      </c>
      <c r="AI33" s="144">
        <f>W58</f>
        <v>0.30832027611959206</v>
      </c>
      <c r="AJ33" s="145">
        <f>W59</f>
        <v>0.4674712882877769</v>
      </c>
      <c r="AK33" s="144">
        <v>0</v>
      </c>
      <c r="AL33" s="144">
        <v>0</v>
      </c>
      <c r="AM33" s="144">
        <v>0</v>
      </c>
      <c r="AP33" s="165">
        <v>9</v>
      </c>
      <c r="AQ33" s="159">
        <v>0.13561908053275301</v>
      </c>
      <c r="AR33" s="16">
        <v>-0.43393551578746098</v>
      </c>
      <c r="AS33" s="16">
        <v>0.46240102808015698</v>
      </c>
      <c r="AT33" s="16">
        <v>0.11970613275403</v>
      </c>
      <c r="AU33" s="16">
        <v>0.47216826289622599</v>
      </c>
      <c r="AV33" s="16">
        <v>0.30781911917113502</v>
      </c>
      <c r="AW33" s="16">
        <v>-0.113869816376778</v>
      </c>
      <c r="AZ33" s="171" t="s">
        <v>306</v>
      </c>
      <c r="BA33" s="2">
        <f>R8-$X$50</f>
        <v>-6.8078753451636387E-3</v>
      </c>
      <c r="BB33" s="2">
        <f>R9-$X$51</f>
        <v>5.7096302166034077E-2</v>
      </c>
      <c r="BC33" s="2">
        <f>R10-$X$52</f>
        <v>-2.7376787782593615E-2</v>
      </c>
      <c r="BD33" s="2">
        <f>R11-$X$53</f>
        <v>-3.7790648622864104E-2</v>
      </c>
      <c r="BE33" s="2">
        <f>R12-$X$54</f>
        <v>7.3020506317700851E-3</v>
      </c>
      <c r="BF33" s="2">
        <f>R13-$X$55</f>
        <v>1.056710284585427E-2</v>
      </c>
      <c r="BG33" s="2">
        <f>R14-$X$56</f>
        <v>1.8664801480714505E-2</v>
      </c>
      <c r="BH33" s="2">
        <f>R15-$X$57</f>
        <v>-4.9112533714468359E-2</v>
      </c>
      <c r="BI33" s="2">
        <f>R16-$X$58</f>
        <v>5.0788940840737568E-2</v>
      </c>
      <c r="BJ33" s="2">
        <f>R17-$X$59</f>
        <v>-2.3331352500020969E-2</v>
      </c>
    </row>
    <row r="34" spans="2:62">
      <c r="B34" s="8" t="s">
        <v>114</v>
      </c>
      <c r="C34" s="222" t="s">
        <v>530</v>
      </c>
      <c r="D34" s="222"/>
      <c r="E34" s="222" t="s">
        <v>531</v>
      </c>
      <c r="F34" s="222"/>
      <c r="G34" s="222" t="s">
        <v>475</v>
      </c>
      <c r="H34" s="222"/>
      <c r="I34" s="222" t="s">
        <v>476</v>
      </c>
      <c r="J34" s="222"/>
      <c r="K34" s="222" t="s">
        <v>453</v>
      </c>
      <c r="L34" s="222"/>
      <c r="N34" s="8" t="s">
        <v>114</v>
      </c>
      <c r="O34" s="222" t="s">
        <v>530</v>
      </c>
      <c r="P34" s="222"/>
      <c r="Q34" s="222" t="s">
        <v>531</v>
      </c>
      <c r="R34" s="222"/>
      <c r="S34" s="222" t="s">
        <v>475</v>
      </c>
      <c r="T34" s="222"/>
      <c r="U34" s="222" t="s">
        <v>476</v>
      </c>
      <c r="V34" s="222"/>
      <c r="W34" s="222" t="s">
        <v>453</v>
      </c>
      <c r="X34" s="222"/>
      <c r="Z34" s="151">
        <v>13</v>
      </c>
      <c r="AA34" s="131">
        <f>X50</f>
        <v>0.17037539532663365</v>
      </c>
      <c r="AB34" s="131">
        <f>X51</f>
        <v>-6.4263277085378741E-3</v>
      </c>
      <c r="AC34" s="131">
        <f>X52</f>
        <v>-0.17347913205152737</v>
      </c>
      <c r="AD34" s="131">
        <f>X54</f>
        <v>-0.28389148978095508</v>
      </c>
      <c r="AE34" s="131">
        <f>X54</f>
        <v>-0.28389148978095508</v>
      </c>
      <c r="AF34" s="131">
        <f>X55</f>
        <v>0.14168587923215473</v>
      </c>
      <c r="AG34" s="131">
        <f>X56</f>
        <v>-0.18222135154792751</v>
      </c>
      <c r="AH34" s="131">
        <f>X57</f>
        <v>0.11440630806529306</v>
      </c>
      <c r="AI34" s="131">
        <f>X58</f>
        <v>-3.8553115931397368E-2</v>
      </c>
      <c r="AJ34" s="148">
        <f>X59</f>
        <v>0.14106675584261097</v>
      </c>
      <c r="AK34" s="131">
        <v>0</v>
      </c>
      <c r="AL34" s="131">
        <v>0</v>
      </c>
      <c r="AM34" s="131">
        <v>0</v>
      </c>
      <c r="AP34" s="166">
        <v>10</v>
      </c>
      <c r="AQ34" s="160">
        <v>2.03291131548027E-4</v>
      </c>
      <c r="AR34" s="131">
        <v>0.10833024414577699</v>
      </c>
      <c r="AS34" s="131">
        <v>-9.1636021988552793E-2</v>
      </c>
      <c r="AT34" s="131">
        <v>-0.14328564162103299</v>
      </c>
      <c r="AU34" s="131">
        <v>-0.210569560144305</v>
      </c>
      <c r="AV34" s="131">
        <v>-0.41728810663556098</v>
      </c>
      <c r="AW34" s="131">
        <v>-0.49487373912372001</v>
      </c>
      <c r="AZ34" s="171" t="s">
        <v>307</v>
      </c>
      <c r="BA34" s="2">
        <f>T8-$X$50</f>
        <v>-3.6599883239030656E-2</v>
      </c>
      <c r="BB34" s="2">
        <f>T9-$X$51</f>
        <v>-1.7254689531232627E-2</v>
      </c>
      <c r="BC34" s="2">
        <f>T10-$X$52</f>
        <v>-4.4857518180186351E-3</v>
      </c>
      <c r="BD34" s="2">
        <f>T11-$X$53</f>
        <v>9.3447036285584928E-3</v>
      </c>
      <c r="BE34" s="2">
        <f>T12-$X$54</f>
        <v>4.2274965394531072E-2</v>
      </c>
      <c r="BF34" s="2">
        <f>T13-$X$55</f>
        <v>6.3039238431395278E-2</v>
      </c>
      <c r="BG34" s="2">
        <f>T14-$X$56</f>
        <v>-1.3982200975500486E-2</v>
      </c>
      <c r="BH34" s="2">
        <f>T15-$X$57</f>
        <v>-9.683445806170643E-4</v>
      </c>
      <c r="BI34" s="2">
        <f>T16-$X$58</f>
        <v>-2.3982664710681938E-2</v>
      </c>
      <c r="BJ34" s="2">
        <f>T17-$X$59</f>
        <v>-1.7385372599402968E-2</v>
      </c>
    </row>
    <row r="35" spans="2:62">
      <c r="B35" s="14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N35" s="14"/>
      <c r="O35" s="157" t="s">
        <v>132</v>
      </c>
      <c r="P35" s="158" t="s">
        <v>133</v>
      </c>
      <c r="Q35" s="158" t="s">
        <v>132</v>
      </c>
      <c r="R35" s="158" t="s">
        <v>133</v>
      </c>
      <c r="S35" s="158" t="s">
        <v>132</v>
      </c>
      <c r="T35" s="158" t="s">
        <v>133</v>
      </c>
      <c r="U35" s="158" t="s">
        <v>132</v>
      </c>
      <c r="V35" s="158" t="s">
        <v>133</v>
      </c>
      <c r="W35" s="158" t="s">
        <v>132</v>
      </c>
      <c r="X35" s="158" t="s">
        <v>133</v>
      </c>
      <c r="AZ35" s="171" t="s">
        <v>308</v>
      </c>
      <c r="BA35" s="2">
        <f>V8-$X$50</f>
        <v>-8.6028816576536549E-2</v>
      </c>
      <c r="BB35" s="2">
        <f>V9-$X$51</f>
        <v>-9.9699256919529265E-3</v>
      </c>
      <c r="BC35" s="2">
        <f>V10-$X$52</f>
        <v>9.5030579388613867E-3</v>
      </c>
      <c r="BD35" s="2">
        <f>V11-$X$53</f>
        <v>2.6366511839628487E-2</v>
      </c>
      <c r="BE35" s="2">
        <f>V12-$X$54</f>
        <v>6.9997936554212076E-2</v>
      </c>
      <c r="BF35" s="2">
        <f>V13-$X$55</f>
        <v>3.9937485814292267E-2</v>
      </c>
      <c r="BG35" s="2">
        <f>V14-$X$56</f>
        <v>-1.1456122252004874E-3</v>
      </c>
      <c r="BH35" s="2">
        <f>V15-$X$57</f>
        <v>4.3280436425509938E-2</v>
      </c>
      <c r="BI35" s="2">
        <f>V16-$X$58</f>
        <v>-8.3716269435081328E-3</v>
      </c>
      <c r="BJ35" s="2">
        <f>V17-$X$59</f>
        <v>-8.3569447135305466E-2</v>
      </c>
    </row>
    <row r="36" spans="2:62">
      <c r="B36" s="5">
        <v>1</v>
      </c>
      <c r="C36" s="28">
        <v>12.246</v>
      </c>
      <c r="D36" s="4">
        <v>5.4610000000000003</v>
      </c>
      <c r="E36" s="4">
        <v>9.7579999999999991</v>
      </c>
      <c r="F36" s="4">
        <v>2.0209999999999999</v>
      </c>
      <c r="G36" s="4">
        <v>23.222000000000001</v>
      </c>
      <c r="H36" s="4">
        <v>5.2530000000000001</v>
      </c>
      <c r="I36" s="4">
        <v>40.031999999999996</v>
      </c>
      <c r="J36" s="4">
        <v>10.832000000000001</v>
      </c>
      <c r="K36" s="4">
        <v>43.241</v>
      </c>
      <c r="L36" s="4">
        <v>18.780999999999999</v>
      </c>
      <c r="N36" s="5">
        <v>1</v>
      </c>
      <c r="O36" s="27">
        <v>-0.39403913612830599</v>
      </c>
      <c r="P36" s="29">
        <v>0.13634431754684401</v>
      </c>
      <c r="Q36" s="29">
        <v>-0.42547242863754298</v>
      </c>
      <c r="R36" s="29">
        <v>0.241468711876376</v>
      </c>
      <c r="S36" s="29">
        <v>-0.43501571617449403</v>
      </c>
      <c r="T36" s="29">
        <v>0.110079777942198</v>
      </c>
      <c r="U36" s="29">
        <v>-0.47819628645778001</v>
      </c>
      <c r="V36" s="29">
        <v>0.18064809210628999</v>
      </c>
      <c r="W36" s="29">
        <v>-0.43750903945233699</v>
      </c>
      <c r="X36" s="29">
        <v>0.208704011055272</v>
      </c>
      <c r="AZ36" s="171" t="s">
        <v>427</v>
      </c>
      <c r="BA36" s="2">
        <f>X8-$X$50</f>
        <v>4.2382597749513473E-3</v>
      </c>
      <c r="BB36" s="2">
        <f>X9-$X$51</f>
        <v>-7.6291836187407256E-3</v>
      </c>
      <c r="BC36" s="2">
        <f>X10-$X$52</f>
        <v>3.8922998020721383E-2</v>
      </c>
      <c r="BD36" s="2">
        <f>X11-$X$53</f>
        <v>8.7083746955025076E-3</v>
      </c>
      <c r="BE36" s="2">
        <f>X12-$X$54</f>
        <v>-5.4740483511899918E-2</v>
      </c>
      <c r="BF36" s="2">
        <f>X13-$X$55</f>
        <v>-4.1508561570657299E-3</v>
      </c>
      <c r="BG36" s="2">
        <f>X14-$X$56</f>
        <v>3.1837486082337524E-2</v>
      </c>
      <c r="BH36" s="2">
        <f>X15-$X$57</f>
        <v>5.436184763791943E-3</v>
      </c>
      <c r="BI36" s="2">
        <f>X16-$X$58</f>
        <v>3.5419735731389707E-3</v>
      </c>
      <c r="BJ36" s="2">
        <f>X17-$X$59</f>
        <v>-2.6164753622737971E-2</v>
      </c>
    </row>
    <row r="37" spans="2:62" ht="14">
      <c r="B37" s="5">
        <v>2</v>
      </c>
      <c r="C37" s="28">
        <v>8.7710000000000008</v>
      </c>
      <c r="D37" s="4">
        <v>8.7710000000000008</v>
      </c>
      <c r="E37" s="4">
        <v>5.4279999999999999</v>
      </c>
      <c r="F37" s="4">
        <v>4.7930000000000001</v>
      </c>
      <c r="G37" s="4">
        <v>18.384</v>
      </c>
      <c r="H37" s="4">
        <v>6.3579999999999997</v>
      </c>
      <c r="I37" s="4">
        <v>36.734999999999999</v>
      </c>
      <c r="J37" s="4">
        <v>14.129</v>
      </c>
      <c r="K37" s="4">
        <v>34.505000000000003</v>
      </c>
      <c r="L37" s="4">
        <v>24.459</v>
      </c>
      <c r="N37" s="5">
        <v>2</v>
      </c>
      <c r="O37" s="27">
        <v>-0.331919456317254</v>
      </c>
      <c r="P37" s="29">
        <v>-8.5025054769032201E-4</v>
      </c>
      <c r="Q37" s="29">
        <v>-0.318634436693642</v>
      </c>
      <c r="R37" s="29">
        <v>-1.6164199137545798E-2</v>
      </c>
      <c r="S37" s="29">
        <v>-0.36020125260722402</v>
      </c>
      <c r="T37" s="29">
        <v>-1.865034768552E-2</v>
      </c>
      <c r="U37" s="29">
        <v>-0.32625561588903301</v>
      </c>
      <c r="V37" s="29">
        <v>-2.3336992745937299E-2</v>
      </c>
      <c r="W37" s="29">
        <v>-0.29631157104457001</v>
      </c>
      <c r="X37" s="29">
        <v>-4.3716526750058E-2</v>
      </c>
      <c r="Z37" s="13" t="s">
        <v>526</v>
      </c>
      <c r="AP37" s="170" t="s">
        <v>409</v>
      </c>
      <c r="AQ37" s="169">
        <v>0</v>
      </c>
      <c r="AZ37" s="171" t="s">
        <v>428</v>
      </c>
      <c r="BA37" s="2">
        <f>P22-$X$50</f>
        <v>-1.0668235380495661E-2</v>
      </c>
      <c r="BB37" s="2">
        <f>P23-$X$51</f>
        <v>5.0230249345340774E-2</v>
      </c>
      <c r="BC37" s="2">
        <f>P24-$X$52</f>
        <v>-1.0063720642941615E-2</v>
      </c>
      <c r="BD37" s="2">
        <f>P25-$X$53</f>
        <v>1.0018868660885499E-2</v>
      </c>
      <c r="BE37" s="2">
        <f>P26-$X$54</f>
        <v>-5.4056127328830916E-2</v>
      </c>
      <c r="BF37" s="2">
        <f>P27-$X$55</f>
        <v>-3.3700408341767185E-3</v>
      </c>
      <c r="BG37" s="2">
        <f>P28-$X$56</f>
        <v>-6.2235124808414921E-3</v>
      </c>
      <c r="BH37" s="2">
        <f>P29-$X$57</f>
        <v>1.4476265356826945E-2</v>
      </c>
      <c r="BI37" s="2">
        <f>P30-$X$58</f>
        <v>3.4017280627559217E-2</v>
      </c>
      <c r="BJ37" s="2">
        <f>P31-$X$59</f>
        <v>-2.4361027323325971E-2</v>
      </c>
    </row>
    <row r="38" spans="2:62">
      <c r="B38" s="5">
        <v>3</v>
      </c>
      <c r="C38" s="28">
        <v>7.3639999999999999</v>
      </c>
      <c r="D38" s="4">
        <v>11.005000000000001</v>
      </c>
      <c r="E38" s="4">
        <v>4.3310000000000004</v>
      </c>
      <c r="F38" s="4">
        <v>7.16</v>
      </c>
      <c r="G38" s="4">
        <v>14.375</v>
      </c>
      <c r="H38" s="4">
        <v>9.8140000000000001</v>
      </c>
      <c r="I38" s="4">
        <v>28.023</v>
      </c>
      <c r="J38" s="4">
        <v>19.545000000000002</v>
      </c>
      <c r="K38" s="4">
        <v>31.885000000000002</v>
      </c>
      <c r="L38" s="4">
        <v>29.919</v>
      </c>
      <c r="N38" s="5">
        <v>3</v>
      </c>
      <c r="O38" s="27">
        <v>-0.229662736639271</v>
      </c>
      <c r="P38" s="29">
        <v>-0.12834227636338</v>
      </c>
      <c r="Q38" s="29">
        <v>-0.25882311748629899</v>
      </c>
      <c r="R38" s="29">
        <v>-0.149896170669924</v>
      </c>
      <c r="S38" s="29">
        <v>-0.20047288939286001</v>
      </c>
      <c r="T38" s="29">
        <v>-0.167954692489204</v>
      </c>
      <c r="U38" s="29">
        <v>-0.102413050644536</v>
      </c>
      <c r="V38" s="29">
        <v>-0.18109920158933299</v>
      </c>
      <c r="W38" s="29">
        <v>-0.23774854197136999</v>
      </c>
      <c r="X38" s="29">
        <v>-0.18591568295479999</v>
      </c>
      <c r="AZ38" s="171" t="s">
        <v>103</v>
      </c>
      <c r="BA38" s="2">
        <f>R22-$X$50</f>
        <v>2.9795491954185349E-2</v>
      </c>
      <c r="BB38" s="2">
        <f>R23-$X$51</f>
        <v>-4.0065145377996261E-3</v>
      </c>
      <c r="BC38" s="2">
        <f>R24-$X$52</f>
        <v>7.1363190448736624E-4</v>
      </c>
      <c r="BD38" s="2">
        <f>R25-$X$53</f>
        <v>-8.3147312078565017E-3</v>
      </c>
      <c r="BE38" s="2">
        <f>R26-$X$54</f>
        <v>2.6194456927082055E-2</v>
      </c>
      <c r="BF38" s="2">
        <f>R27-$X$55</f>
        <v>-3.2402539091032731E-2</v>
      </c>
      <c r="BG38" s="2">
        <f>R28-$X$56</f>
        <v>6.2965960637105245E-3</v>
      </c>
      <c r="BH38" s="2">
        <f>R29-$X$57</f>
        <v>-2.6594687634744055E-2</v>
      </c>
      <c r="BI38" s="2">
        <f>R30-$X$58</f>
        <v>-2.5074292375608306E-3</v>
      </c>
      <c r="BJ38" s="2">
        <f>R31-$X$59</f>
        <v>1.082572485952904E-2</v>
      </c>
    </row>
    <row r="39" spans="2:62">
      <c r="B39" s="5">
        <v>4</v>
      </c>
      <c r="C39" s="28">
        <v>6.6189999999999998</v>
      </c>
      <c r="D39" s="4">
        <v>13.321</v>
      </c>
      <c r="E39" s="4">
        <v>2.367</v>
      </c>
      <c r="F39" s="4">
        <v>11.722</v>
      </c>
      <c r="G39" s="4">
        <v>12.44</v>
      </c>
      <c r="H39" s="4">
        <v>12.855</v>
      </c>
      <c r="I39" s="4">
        <v>21.9</v>
      </c>
      <c r="J39" s="4">
        <v>26.844999999999999</v>
      </c>
      <c r="K39" s="4">
        <v>25.77</v>
      </c>
      <c r="L39" s="4">
        <v>39.527999999999999</v>
      </c>
      <c r="N39" s="5">
        <v>4</v>
      </c>
      <c r="O39" s="27">
        <v>-0.16267676938905201</v>
      </c>
      <c r="P39" s="29">
        <v>0.14219808367651601</v>
      </c>
      <c r="Q39" s="29">
        <v>-0.119614492348579</v>
      </c>
      <c r="R39" s="29">
        <v>7.5230663396658501E-2</v>
      </c>
      <c r="S39" s="29">
        <v>-0.15909295366541801</v>
      </c>
      <c r="T39" s="29">
        <v>0.15040325594109799</v>
      </c>
      <c r="U39" s="29">
        <v>-0.116371024855176</v>
      </c>
      <c r="V39" s="29">
        <v>0.121952020454099</v>
      </c>
      <c r="W39" s="29">
        <v>-0.10845476010319</v>
      </c>
      <c r="X39" s="29">
        <v>0.134467051513186</v>
      </c>
      <c r="Z39" s="5" t="s">
        <v>114</v>
      </c>
      <c r="AA39" s="8">
        <v>1</v>
      </c>
      <c r="AB39" s="8">
        <v>2</v>
      </c>
      <c r="AC39" s="8">
        <v>3</v>
      </c>
      <c r="AD39" s="8">
        <v>4</v>
      </c>
      <c r="AE39" s="8">
        <v>5</v>
      </c>
      <c r="AF39" s="8">
        <v>6</v>
      </c>
      <c r="AG39" s="8">
        <v>7</v>
      </c>
      <c r="AH39" s="8">
        <v>8</v>
      </c>
      <c r="AI39" s="8">
        <v>9</v>
      </c>
      <c r="AJ39" s="8">
        <v>10</v>
      </c>
      <c r="AK39" s="8">
        <v>11</v>
      </c>
      <c r="AL39" s="8">
        <v>12</v>
      </c>
      <c r="AM39" s="8">
        <v>13</v>
      </c>
      <c r="AZ39" s="171" t="s">
        <v>280</v>
      </c>
      <c r="BA39" s="2">
        <f>T22-$X$50</f>
        <v>3.4588553935051364E-2</v>
      </c>
      <c r="BB39" s="2">
        <f>T23-$X$51</f>
        <v>-3.0902198808427364E-3</v>
      </c>
      <c r="BC39" s="2">
        <f>T24-$X$52</f>
        <v>-2.4946284578019617E-2</v>
      </c>
      <c r="BD39" s="2">
        <f>T25-$X$53</f>
        <v>1.2281131824592506E-2</v>
      </c>
      <c r="BE39" s="2">
        <f>T26-$X$54</f>
        <v>-3.421086253323935E-3</v>
      </c>
      <c r="BF39" s="2">
        <f>T27-$X$55</f>
        <v>-2.1048524288470732E-2</v>
      </c>
      <c r="BG39" s="2">
        <f>T28-$X$56</f>
        <v>-2.0053090745160485E-2</v>
      </c>
      <c r="BH39" s="2">
        <f>T29-$X$57</f>
        <v>9.3605221824859391E-3</v>
      </c>
      <c r="BI39" s="2">
        <f>T30-$X$58</f>
        <v>-2.2507234157977334E-2</v>
      </c>
      <c r="BJ39" s="2">
        <f>T31-$X$59</f>
        <v>3.8836231961663026E-2</v>
      </c>
    </row>
    <row r="40" spans="2:62">
      <c r="B40" s="5">
        <v>5</v>
      </c>
      <c r="C40" s="28">
        <v>10.343</v>
      </c>
      <c r="D40" s="4">
        <v>12.99</v>
      </c>
      <c r="E40" s="4">
        <v>7.8529999999999998</v>
      </c>
      <c r="F40" s="4">
        <v>8.8350000000000009</v>
      </c>
      <c r="G40" s="4">
        <v>19.074999999999999</v>
      </c>
      <c r="H40" s="4">
        <v>14.099</v>
      </c>
      <c r="I40" s="4">
        <v>35.558</v>
      </c>
      <c r="J40" s="4">
        <v>25.431999999999999</v>
      </c>
      <c r="K40" s="4">
        <v>38.872999999999998</v>
      </c>
      <c r="L40" s="4">
        <v>37.344000000000001</v>
      </c>
      <c r="N40" s="5">
        <v>5</v>
      </c>
      <c r="O40" s="27">
        <v>7.3529636263809902E-3</v>
      </c>
      <c r="P40" s="29">
        <v>-0.30745489715242103</v>
      </c>
      <c r="Q40" s="29">
        <v>-1.77869051417495E-2</v>
      </c>
      <c r="R40" s="29">
        <v>-0.308805650121523</v>
      </c>
      <c r="S40" s="29">
        <v>-2.6225186795688E-3</v>
      </c>
      <c r="T40" s="29">
        <v>-0.221599835998049</v>
      </c>
      <c r="U40" s="29">
        <v>-1.9622623491741799E-2</v>
      </c>
      <c r="V40" s="29">
        <v>-0.27404662889744302</v>
      </c>
      <c r="W40" s="29">
        <v>-2.44411340167459E-2</v>
      </c>
      <c r="X40" s="29">
        <v>-0.342447843355564</v>
      </c>
      <c r="Z40" s="71">
        <v>1</v>
      </c>
      <c r="AA40" s="16">
        <f t="array" ref="AA40:AM52">MINVERSE(AA22:AM34)</f>
        <v>2.4860272536683747</v>
      </c>
      <c r="AB40" s="16">
        <v>-4.0996357207766048</v>
      </c>
      <c r="AC40" s="16">
        <v>1.188280680491743</v>
      </c>
      <c r="AD40" s="16">
        <v>1.0068867259965679</v>
      </c>
      <c r="AE40" s="16">
        <v>-0.41973540123891229</v>
      </c>
      <c r="AF40" s="16">
        <v>-1.0701998798570389</v>
      </c>
      <c r="AG40" s="16">
        <v>0.23636391116951705</v>
      </c>
      <c r="AH40" s="16">
        <v>0.56976364440480731</v>
      </c>
      <c r="AI40" s="16">
        <v>-0.21166917092404036</v>
      </c>
      <c r="AJ40" s="145">
        <v>0.3139179570655819</v>
      </c>
      <c r="AK40" s="16">
        <v>0.15937694693449284</v>
      </c>
      <c r="AL40" s="16">
        <v>-1.2529852331653273</v>
      </c>
      <c r="AM40" s="16">
        <v>0.2444551136089399</v>
      </c>
      <c r="AP40" t="s">
        <v>326</v>
      </c>
      <c r="AZ40" s="171" t="s">
        <v>281</v>
      </c>
      <c r="BA40" s="2">
        <f>V22-$X$50</f>
        <v>-8.0486183451056251E-2</v>
      </c>
      <c r="BB40" s="2">
        <f>V23-$X$51</f>
        <v>-3.5042229375319721E-2</v>
      </c>
      <c r="BC40" s="2">
        <f>V24-$X$52</f>
        <v>9.4615097542207371E-2</v>
      </c>
      <c r="BD40" s="2">
        <f>V25-$X$53</f>
        <v>4.0065158400889506E-2</v>
      </c>
      <c r="BE40" s="2">
        <f>V26-$X$54</f>
        <v>-3.4953775306098944E-2</v>
      </c>
      <c r="BF40" s="2">
        <f>V27-$X$55</f>
        <v>9.5674167559952616E-3</v>
      </c>
      <c r="BG40" s="2">
        <f>V28-$X$56</f>
        <v>8.3008879343064515E-2</v>
      </c>
      <c r="BH40" s="2">
        <f>V29-$X$57</f>
        <v>5.5145470128976942E-2</v>
      </c>
      <c r="BI40" s="2">
        <f>V30-$X$58</f>
        <v>-3.3068800771264235E-2</v>
      </c>
      <c r="BJ40" s="2">
        <f>V31-$X$59</f>
        <v>-9.885103326739457E-2</v>
      </c>
    </row>
    <row r="41" spans="2:62">
      <c r="B41" s="5">
        <v>6</v>
      </c>
      <c r="C41" s="28">
        <v>12.246</v>
      </c>
      <c r="D41" s="4">
        <v>12.824999999999999</v>
      </c>
      <c r="E41" s="4">
        <v>10.336</v>
      </c>
      <c r="F41" s="4">
        <v>8.8350000000000009</v>
      </c>
      <c r="G41" s="4">
        <v>22.945</v>
      </c>
      <c r="H41" s="4">
        <v>14.513999999999999</v>
      </c>
      <c r="I41" s="4">
        <v>39.796999999999997</v>
      </c>
      <c r="J41" s="4">
        <v>25.667999999999999</v>
      </c>
      <c r="K41" s="4">
        <v>44.113999999999997</v>
      </c>
      <c r="L41" s="4">
        <v>38.218000000000004</v>
      </c>
      <c r="N41" s="5">
        <v>6</v>
      </c>
      <c r="O41" s="27">
        <v>-4.4477531776536898E-2</v>
      </c>
      <c r="P41" s="29">
        <v>0.14544429046559501</v>
      </c>
      <c r="Q41" s="29">
        <v>1.98038384445706E-2</v>
      </c>
      <c r="R41" s="29">
        <v>7.3358925632292002E-2</v>
      </c>
      <c r="S41" s="29">
        <v>1.32871742463114E-3</v>
      </c>
      <c r="T41" s="29">
        <v>0.16110336859535401</v>
      </c>
      <c r="U41" s="29">
        <v>-3.03316966918584E-3</v>
      </c>
      <c r="V41" s="29">
        <v>0.12171219788727999</v>
      </c>
      <c r="W41" s="29">
        <v>2.56781491917434E-2</v>
      </c>
      <c r="X41" s="29">
        <v>0.14907926315107201</v>
      </c>
      <c r="Z41" s="45">
        <v>2</v>
      </c>
      <c r="AA41" s="16">
        <v>-4.0996357207766048</v>
      </c>
      <c r="AB41" s="16">
        <v>10.437265402721144</v>
      </c>
      <c r="AC41" s="16">
        <v>-6.2236757071227551</v>
      </c>
      <c r="AD41" s="16">
        <v>-1.7623427049205751</v>
      </c>
      <c r="AE41" s="16">
        <v>2.3844572019976096</v>
      </c>
      <c r="AF41" s="16">
        <v>-0.74672327992658794</v>
      </c>
      <c r="AG41" s="16">
        <v>-0.17955881201862967</v>
      </c>
      <c r="AH41" s="16">
        <v>0.12912125200710295</v>
      </c>
      <c r="AI41" s="16">
        <v>0.48894476960340977</v>
      </c>
      <c r="AJ41" s="145">
        <v>-0.42785240156410642</v>
      </c>
      <c r="AK41" s="16">
        <v>8.2823521277048548E-2</v>
      </c>
      <c r="AL41" s="16">
        <v>0.52990174790565248</v>
      </c>
      <c r="AM41" s="16">
        <v>0.55607237553194189</v>
      </c>
      <c r="AZ41" s="171" t="s">
        <v>529</v>
      </c>
      <c r="BA41" s="2">
        <f>X22-$X$50</f>
        <v>9.8472776007733631E-3</v>
      </c>
      <c r="BB41" s="2">
        <f>X23-$X$51</f>
        <v>1.6904075749474372E-2</v>
      </c>
      <c r="BC41" s="2">
        <f>X24-$X$52</f>
        <v>-3.8622228112801638E-2</v>
      </c>
      <c r="BD41" s="2">
        <f>X25-$X$53</f>
        <v>3.3509057554895499E-2</v>
      </c>
      <c r="BE41" s="2">
        <f>X26-$X$54</f>
        <v>-2.6990792242110928E-2</v>
      </c>
      <c r="BF41" s="2">
        <f>X27-$X$55</f>
        <v>8.5984830857702699E-3</v>
      </c>
      <c r="BG41" s="2">
        <f>X28-$X$56</f>
        <v>-4.6160577236780492E-2</v>
      </c>
      <c r="BH41" s="2">
        <f>X29-$X$57</f>
        <v>4.8036960557314934E-2</v>
      </c>
      <c r="BI41" s="2">
        <f>X30-$X$58</f>
        <v>1.8830779572230567E-2</v>
      </c>
      <c r="BJ41" s="2">
        <f>X31-$X$59</f>
        <v>-2.3953036528765972E-2</v>
      </c>
    </row>
    <row r="42" spans="2:62">
      <c r="B42" s="5">
        <v>7</v>
      </c>
      <c r="C42" s="28">
        <v>14.728</v>
      </c>
      <c r="D42" s="4">
        <v>12.494</v>
      </c>
      <c r="E42" s="4">
        <v>12.645</v>
      </c>
      <c r="F42" s="4">
        <v>8.8350000000000009</v>
      </c>
      <c r="G42" s="4">
        <v>26.263000000000002</v>
      </c>
      <c r="H42" s="4">
        <v>14.237</v>
      </c>
      <c r="I42" s="4">
        <v>45.448</v>
      </c>
      <c r="J42" s="4">
        <v>26.138999999999999</v>
      </c>
      <c r="K42" s="4">
        <v>48.7</v>
      </c>
      <c r="L42" s="4">
        <v>37.780999999999999</v>
      </c>
      <c r="N42" s="5">
        <v>7</v>
      </c>
      <c r="O42" s="27">
        <v>0.24910794645499301</v>
      </c>
      <c r="P42" s="29">
        <v>-0.21274545198126199</v>
      </c>
      <c r="Q42" s="29">
        <v>0.22744091884440601</v>
      </c>
      <c r="R42" s="29">
        <v>-0.159681665620862</v>
      </c>
      <c r="S42" s="29">
        <v>0.187007557437289</v>
      </c>
      <c r="T42" s="29">
        <v>-0.19495996582719199</v>
      </c>
      <c r="U42" s="29">
        <v>8.0701961196171207E-2</v>
      </c>
      <c r="V42" s="29">
        <v>-0.17280399167295499</v>
      </c>
      <c r="W42" s="29">
        <v>0.207079401502681</v>
      </c>
      <c r="X42" s="29">
        <v>-0.17783352859211399</v>
      </c>
      <c r="Z42" s="45">
        <v>3</v>
      </c>
      <c r="AA42" s="16">
        <v>1.1882806804917427</v>
      </c>
      <c r="AB42" s="16">
        <v>-6.2236757071227533</v>
      </c>
      <c r="AC42" s="16">
        <v>8.6712560887193408</v>
      </c>
      <c r="AD42" s="16">
        <v>-0.1683938428164693</v>
      </c>
      <c r="AE42" s="16">
        <v>-5.0512211916188958</v>
      </c>
      <c r="AF42" s="16">
        <v>0.40772072176440194</v>
      </c>
      <c r="AG42" s="16">
        <v>1.5020972141791491</v>
      </c>
      <c r="AH42" s="16">
        <v>-0.42043243499870459</v>
      </c>
      <c r="AI42" s="16">
        <v>-0.17126337612703502</v>
      </c>
      <c r="AJ42" s="145">
        <v>0.26563184752921992</v>
      </c>
      <c r="AK42" s="16">
        <v>6.5366069515410435E-2</v>
      </c>
      <c r="AL42" s="16">
        <v>-0.59253905077383651</v>
      </c>
      <c r="AM42" s="16">
        <v>-0.10824897080177538</v>
      </c>
      <c r="AP42" s="8" t="s">
        <v>539</v>
      </c>
      <c r="AQ42" s="8">
        <v>1</v>
      </c>
      <c r="AR42" s="8">
        <v>2</v>
      </c>
      <c r="AS42" s="8">
        <v>3</v>
      </c>
      <c r="AT42" s="8">
        <v>4</v>
      </c>
      <c r="AU42" s="8">
        <v>5</v>
      </c>
      <c r="AV42" s="8">
        <v>6</v>
      </c>
      <c r="AW42" s="8">
        <v>7</v>
      </c>
      <c r="AX42" s="2"/>
      <c r="AY42" s="2"/>
      <c r="AZ42" s="171" t="s">
        <v>530</v>
      </c>
      <c r="BA42" s="2">
        <f>P36-$X$50</f>
        <v>-3.4031077779789642E-2</v>
      </c>
      <c r="BB42" s="2">
        <f>P37-$X$51</f>
        <v>5.5760771608475519E-3</v>
      </c>
      <c r="BC42" s="2">
        <f>P38-$X$52</f>
        <v>4.5136855688147376E-2</v>
      </c>
      <c r="BD42" s="2">
        <f>P39-$X$53</f>
        <v>2.5161005122863511E-2</v>
      </c>
      <c r="BE42" s="2">
        <f>P40-$X$54</f>
        <v>-2.356340737146595E-2</v>
      </c>
      <c r="BF42" s="2">
        <f>P41-$X$55</f>
        <v>3.7584112334402842E-3</v>
      </c>
      <c r="BG42" s="2">
        <f>P42-$X$56</f>
        <v>-3.0524100433334478E-2</v>
      </c>
      <c r="BH42" s="2">
        <f>P43-$X$57</f>
        <v>2.815010332486495E-2</v>
      </c>
      <c r="BI42" s="2">
        <f>P44-$X$58</f>
        <v>1.3819825054654969E-2</v>
      </c>
      <c r="BJ42" s="2">
        <f>P45-$X$59</f>
        <v>-3.3483692000227966E-2</v>
      </c>
    </row>
    <row r="43" spans="2:62">
      <c r="B43" s="5">
        <v>8</v>
      </c>
      <c r="C43" s="28">
        <v>20.603000000000002</v>
      </c>
      <c r="D43" s="4">
        <v>11.253</v>
      </c>
      <c r="E43" s="4">
        <v>17.437999999999999</v>
      </c>
      <c r="F43" s="4">
        <v>11.895</v>
      </c>
      <c r="G43" s="4">
        <v>34.555999999999997</v>
      </c>
      <c r="H43" s="4">
        <v>13.27</v>
      </c>
      <c r="I43" s="4">
        <v>59.106000000000002</v>
      </c>
      <c r="J43" s="4">
        <v>28.965</v>
      </c>
      <c r="K43" s="4">
        <v>59.62</v>
      </c>
      <c r="L43" s="4">
        <v>39.746000000000002</v>
      </c>
      <c r="N43" s="5">
        <v>8</v>
      </c>
      <c r="O43" s="27">
        <v>0.110499610760981</v>
      </c>
      <c r="P43" s="29">
        <v>0.14255641139015801</v>
      </c>
      <c r="Q43" s="29">
        <v>0.14945221774436299</v>
      </c>
      <c r="R43" s="29">
        <v>7.1618352737438301E-2</v>
      </c>
      <c r="S43" s="29">
        <v>0.137817327148609</v>
      </c>
      <c r="T43" s="29">
        <v>0.14415851016109699</v>
      </c>
      <c r="U43" s="29">
        <v>0.14829812584669499</v>
      </c>
      <c r="V43" s="29">
        <v>0.125560441983945</v>
      </c>
      <c r="W43" s="29">
        <v>0.141317283637866</v>
      </c>
      <c r="X43" s="29">
        <v>0.131396934912863</v>
      </c>
      <c r="Z43" s="45">
        <v>4</v>
      </c>
      <c r="AA43" s="16">
        <v>1.0068867259965659</v>
      </c>
      <c r="AB43" s="16">
        <v>-1.7623427049205727</v>
      </c>
      <c r="AC43" s="16">
        <v>-0.16839384281647107</v>
      </c>
      <c r="AD43" s="16">
        <v>2.6653554324675883</v>
      </c>
      <c r="AE43" s="16">
        <v>-1.3001446313674583</v>
      </c>
      <c r="AF43" s="16">
        <v>-1.3200892318847275</v>
      </c>
      <c r="AG43" s="16">
        <v>-0.20703543043206268</v>
      </c>
      <c r="AH43" s="16">
        <v>1.3107463816108846</v>
      </c>
      <c r="AI43" s="16">
        <v>-1.1500756866694761</v>
      </c>
      <c r="AJ43" s="145">
        <v>0.92509298801572803</v>
      </c>
      <c r="AK43" s="16">
        <v>-1.1408516234233038E-2</v>
      </c>
      <c r="AL43" s="16">
        <v>5.6173404733885358E-2</v>
      </c>
      <c r="AM43" s="16">
        <v>-2.1446563219095309</v>
      </c>
      <c r="AP43" s="5">
        <v>1</v>
      </c>
      <c r="AQ43" s="163">
        <f>(AQ7)^(-$AQ$37/2)</f>
        <v>1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"/>
      <c r="AY43" s="2"/>
      <c r="AZ43" s="171" t="s">
        <v>531</v>
      </c>
      <c r="BA43" s="2">
        <f>R36-$X$50</f>
        <v>7.1093316549742352E-2</v>
      </c>
      <c r="BB43" s="2">
        <f>R37-$X$51</f>
        <v>-9.737871429007925E-3</v>
      </c>
      <c r="BC43" s="2">
        <f>R38-$X$52</f>
        <v>2.3582961381603373E-2</v>
      </c>
      <c r="BD43" s="2">
        <f>R39-$X$53</f>
        <v>-4.1806415156994001E-2</v>
      </c>
      <c r="BE43" s="2">
        <f>R40-$X$54</f>
        <v>-2.4914160340567926E-2</v>
      </c>
      <c r="BF43" s="2">
        <f>R41-$X$55</f>
        <v>-6.8326953599862725E-2</v>
      </c>
      <c r="BG43" s="2">
        <f>R42-$X$56</f>
        <v>2.2539685927065511E-2</v>
      </c>
      <c r="BH43" s="2">
        <f>R43-$X$57</f>
        <v>-4.278795532785476E-2</v>
      </c>
      <c r="BI43" s="2">
        <f>R44-$X$58</f>
        <v>-2.8397528750109834E-2</v>
      </c>
      <c r="BJ43" s="2">
        <f>R45-$X$59</f>
        <v>9.8754920745988017E-2</v>
      </c>
    </row>
    <row r="44" spans="2:62">
      <c r="B44" s="5">
        <v>9</v>
      </c>
      <c r="C44" s="28">
        <v>17.707000000000001</v>
      </c>
      <c r="D44" s="4">
        <v>9.4329999999999998</v>
      </c>
      <c r="E44" s="4">
        <v>15.763999999999999</v>
      </c>
      <c r="F44" s="4">
        <v>6.4089999999999998</v>
      </c>
      <c r="G44" s="4">
        <v>31.654</v>
      </c>
      <c r="H44" s="4">
        <v>9.6760000000000002</v>
      </c>
      <c r="I44" s="4">
        <v>51.570999999999998</v>
      </c>
      <c r="J44" s="4">
        <v>18.838999999999999</v>
      </c>
      <c r="K44" s="4">
        <v>55.689</v>
      </c>
      <c r="L44" s="4">
        <v>31.448</v>
      </c>
      <c r="N44" s="5">
        <v>9</v>
      </c>
      <c r="O44" s="27">
        <v>0.31525787072056799</v>
      </c>
      <c r="P44" s="29">
        <v>-2.4733290876742399E-2</v>
      </c>
      <c r="Q44" s="29">
        <v>0.32275263575784802</v>
      </c>
      <c r="R44" s="29">
        <v>-6.6950644681507201E-2</v>
      </c>
      <c r="S44" s="29">
        <v>0.35275142237041501</v>
      </c>
      <c r="T44" s="29">
        <v>-5.3049909487395602E-2</v>
      </c>
      <c r="U44" s="29">
        <v>0.30023879641544199</v>
      </c>
      <c r="V44" s="29">
        <v>-7.8424642868282698E-2</v>
      </c>
      <c r="W44" s="29">
        <v>0.30939009923404798</v>
      </c>
      <c r="X44" s="29">
        <v>-3.9225963056741003E-2</v>
      </c>
      <c r="Z44" s="45">
        <v>5</v>
      </c>
      <c r="AA44" s="16">
        <v>-0.41973540123890635</v>
      </c>
      <c r="AB44" s="16">
        <v>2.3844572019975967</v>
      </c>
      <c r="AC44" s="16">
        <v>-5.0512211916188878</v>
      </c>
      <c r="AD44" s="16">
        <v>-1.3001446313674578</v>
      </c>
      <c r="AE44" s="16">
        <v>7.2890680484403161</v>
      </c>
      <c r="AF44" s="16">
        <v>0.97490063546273187</v>
      </c>
      <c r="AG44" s="16">
        <v>-5.2008582211301588</v>
      </c>
      <c r="AH44" s="16">
        <v>-0.33907930236070771</v>
      </c>
      <c r="AI44" s="16">
        <v>2.0644979008971642</v>
      </c>
      <c r="AJ44" s="145">
        <v>-0.40188503908169004</v>
      </c>
      <c r="AK44" s="16">
        <v>0.19990128163710841</v>
      </c>
      <c r="AL44" s="16">
        <v>-6.1573207813807061E-2</v>
      </c>
      <c r="AM44" s="16">
        <v>-0.22704773373383494</v>
      </c>
      <c r="AP44" s="5">
        <v>2</v>
      </c>
      <c r="AQ44" s="27">
        <v>0</v>
      </c>
      <c r="AR44" s="29">
        <f>(AQ8)^(-$AQ$37/2)</f>
        <v>1</v>
      </c>
      <c r="AS44" s="29">
        <v>0</v>
      </c>
      <c r="AT44" s="29">
        <v>0</v>
      </c>
      <c r="AU44" s="29">
        <v>0</v>
      </c>
      <c r="AV44" s="29">
        <v>0</v>
      </c>
      <c r="AW44" s="29">
        <v>0</v>
      </c>
      <c r="AX44" s="2"/>
      <c r="AY44" s="2"/>
      <c r="AZ44" s="171" t="s">
        <v>475</v>
      </c>
      <c r="BA44" s="2">
        <f>T36-$X$50</f>
        <v>-6.0295617384435646E-2</v>
      </c>
      <c r="BB44" s="2">
        <f>T37-$X$51</f>
        <v>-1.2224019976982126E-2</v>
      </c>
      <c r="BC44" s="2">
        <f>T38-$X$52</f>
        <v>5.5244395623233744E-3</v>
      </c>
      <c r="BD44" s="2">
        <f>T39-$X$53</f>
        <v>3.3366177387445489E-2</v>
      </c>
      <c r="BE44" s="2">
        <f>T40-$X$54</f>
        <v>6.2291653782906076E-2</v>
      </c>
      <c r="BF44" s="2">
        <f>T41-$X$55</f>
        <v>1.9417489363199286E-2</v>
      </c>
      <c r="BG44" s="2">
        <f>T42-$X$56</f>
        <v>-1.2738614279264482E-2</v>
      </c>
      <c r="BH44" s="2">
        <f>T43-$X$57</f>
        <v>2.9752202095803926E-2</v>
      </c>
      <c r="BI44" s="2">
        <f>T44-$X$58</f>
        <v>-1.4496793555998234E-2</v>
      </c>
      <c r="BJ44" s="2">
        <f>T45-$X$59</f>
        <v>-5.0596916994998367E-2</v>
      </c>
    </row>
    <row r="45" spans="2:62">
      <c r="B45" s="8">
        <v>10</v>
      </c>
      <c r="C45" s="30">
        <v>16.3</v>
      </c>
      <c r="D45" s="31">
        <v>6.5369999999999999</v>
      </c>
      <c r="E45" s="31">
        <v>14.089</v>
      </c>
      <c r="F45" s="31">
        <v>4.7350000000000003</v>
      </c>
      <c r="G45" s="31">
        <v>27.783000000000001</v>
      </c>
      <c r="H45" s="31">
        <v>6.0819999999999999</v>
      </c>
      <c r="I45" s="31">
        <v>43.564999999999998</v>
      </c>
      <c r="J45" s="31">
        <v>14.835000000000001</v>
      </c>
      <c r="K45" s="31">
        <v>51.975999999999999</v>
      </c>
      <c r="L45" s="31">
        <v>25.77</v>
      </c>
      <c r="N45" s="8">
        <v>10</v>
      </c>
      <c r="O45" s="61">
        <v>0.480557238687498</v>
      </c>
      <c r="P45" s="41">
        <v>0.107583063842383</v>
      </c>
      <c r="Q45" s="41">
        <v>0.42088176951662598</v>
      </c>
      <c r="R45" s="41">
        <v>0.23982167658859899</v>
      </c>
      <c r="S45" s="41">
        <v>0.47850030613862099</v>
      </c>
      <c r="T45" s="41">
        <v>9.0469838847612602E-2</v>
      </c>
      <c r="U45" s="41">
        <v>0.51665288754914296</v>
      </c>
      <c r="V45" s="41">
        <v>0.17983870534233501</v>
      </c>
      <c r="W45" s="41">
        <v>0.42100011302187401</v>
      </c>
      <c r="X45" s="41">
        <v>0.16549228407688399</v>
      </c>
      <c r="Z45" s="45">
        <v>6</v>
      </c>
      <c r="AA45" s="16">
        <v>-1.0701998798570342</v>
      </c>
      <c r="AB45" s="16">
        <v>-0.74672327992659415</v>
      </c>
      <c r="AC45" s="16">
        <v>0.40772072176440749</v>
      </c>
      <c r="AD45" s="16">
        <v>-1.3200892318847264</v>
      </c>
      <c r="AE45" s="16">
        <v>0.97490063546272754</v>
      </c>
      <c r="AF45" s="16">
        <v>9.6020927514286782</v>
      </c>
      <c r="AG45" s="16">
        <v>-0.33375285772720004</v>
      </c>
      <c r="AH45" s="16">
        <v>-9.72163551022477</v>
      </c>
      <c r="AI45" s="16">
        <v>2.6179767398434164</v>
      </c>
      <c r="AJ45" s="144">
        <v>-0.41029008887890084</v>
      </c>
      <c r="AK45" s="159">
        <v>0.17366823664371739</v>
      </c>
      <c r="AL45" s="16">
        <v>0.72126337962831066</v>
      </c>
      <c r="AM45" s="16">
        <v>2.0907731673980523</v>
      </c>
      <c r="AP45" s="5">
        <v>3</v>
      </c>
      <c r="AQ45" s="27">
        <v>0</v>
      </c>
      <c r="AR45" s="29">
        <v>0</v>
      </c>
      <c r="AS45" s="29">
        <f>(AQ9)^(-$AQ$37/2)</f>
        <v>1</v>
      </c>
      <c r="AT45" s="29">
        <v>0</v>
      </c>
      <c r="AU45" s="29">
        <v>0</v>
      </c>
      <c r="AV45" s="29">
        <v>0</v>
      </c>
      <c r="AW45" s="29">
        <v>0</v>
      </c>
      <c r="AX45" s="2"/>
      <c r="AY45" s="2"/>
      <c r="AZ45" s="171" t="s">
        <v>476</v>
      </c>
      <c r="BA45" s="2">
        <f>V36-$X$50</f>
        <v>1.0272696779656337E-2</v>
      </c>
      <c r="BB45" s="2">
        <f>V37-$X$51</f>
        <v>-1.6910665037399426E-2</v>
      </c>
      <c r="BC45" s="2">
        <f>V38-$X$52</f>
        <v>-7.6200695378056127E-3</v>
      </c>
      <c r="BD45" s="2">
        <f>V39-$X$53</f>
        <v>4.9149419004465011E-3</v>
      </c>
      <c r="BE45" s="2">
        <f>V40-$X$54</f>
        <v>9.8448608835120521E-3</v>
      </c>
      <c r="BF45" s="2">
        <f>V41-$X$55</f>
        <v>-1.9973681344874733E-2</v>
      </c>
      <c r="BG45" s="2">
        <f>V42-$X$56</f>
        <v>9.4173598749725251E-3</v>
      </c>
      <c r="BH45" s="2">
        <f>V43-$X$57</f>
        <v>1.1154133918651943E-2</v>
      </c>
      <c r="BI45" s="2">
        <f>V44-$X$58</f>
        <v>-3.9871526936885331E-2</v>
      </c>
      <c r="BJ45" s="2">
        <f>V45-$X$59</f>
        <v>3.877194949972404E-2</v>
      </c>
    </row>
    <row r="46" spans="2:62">
      <c r="B46" s="5"/>
      <c r="Z46" s="14">
        <v>7</v>
      </c>
      <c r="AA46" s="159">
        <v>0.23636391116951158</v>
      </c>
      <c r="AB46" s="144">
        <v>-0.179558812018622</v>
      </c>
      <c r="AC46" s="144">
        <v>1.502097214179144</v>
      </c>
      <c r="AD46" s="144">
        <v>-0.20703543043206374</v>
      </c>
      <c r="AE46" s="144">
        <v>-5.2008582211301535</v>
      </c>
      <c r="AF46" s="144">
        <v>-0.33375285772720192</v>
      </c>
      <c r="AG46" s="144">
        <v>9.6066709661075365</v>
      </c>
      <c r="AH46" s="144">
        <v>0.44429407685106492</v>
      </c>
      <c r="AI46" s="144">
        <v>-7.0076461556664364</v>
      </c>
      <c r="AJ46" s="144">
        <v>1.1394253086672197</v>
      </c>
      <c r="AK46" s="159">
        <v>5.5669880532206284E-2</v>
      </c>
      <c r="AL46" s="144">
        <v>0.52568191072720305</v>
      </c>
      <c r="AM46" s="144">
        <v>2.0761604881879836E-2</v>
      </c>
      <c r="AP46" s="5">
        <v>4</v>
      </c>
      <c r="AQ46" s="27">
        <v>0</v>
      </c>
      <c r="AR46" s="29">
        <v>0</v>
      </c>
      <c r="AS46" s="29">
        <v>0</v>
      </c>
      <c r="AT46" s="29">
        <f>(AQ10)^(-$AQ$37/2)</f>
        <v>1</v>
      </c>
      <c r="AU46" s="29">
        <v>0</v>
      </c>
      <c r="AV46" s="29">
        <v>0</v>
      </c>
      <c r="AW46" s="29">
        <v>0</v>
      </c>
      <c r="AX46" s="2"/>
      <c r="AY46" s="2"/>
      <c r="AZ46" s="171" t="s">
        <v>453</v>
      </c>
      <c r="BA46" s="2">
        <f>X36-$X$50</f>
        <v>3.8328615728638354E-2</v>
      </c>
      <c r="BB46" s="2">
        <f>X37-$X$51</f>
        <v>-3.7290199041520124E-2</v>
      </c>
      <c r="BC46" s="2">
        <f>X38-$X$52</f>
        <v>-1.2436550903272614E-2</v>
      </c>
      <c r="BD46" s="2">
        <f>X39-$X$53</f>
        <v>1.7429972959533496E-2</v>
      </c>
      <c r="BE46" s="2">
        <f>X40-$X$54</f>
        <v>-5.8556353574608921E-2</v>
      </c>
      <c r="BF46" s="2">
        <f>X41-$X$55</f>
        <v>7.393383918917279E-3</v>
      </c>
      <c r="BG46" s="2">
        <f>X42-$X$56</f>
        <v>4.3878229558135251E-3</v>
      </c>
      <c r="BH46" s="2">
        <f>X43-$X$57</f>
        <v>1.699062684756994E-2</v>
      </c>
      <c r="BI46" s="2">
        <f>X44-$X$58</f>
        <v>-6.728471253436355E-4</v>
      </c>
      <c r="BJ46" s="2">
        <f>X45-$X$59</f>
        <v>2.442552823427302E-2</v>
      </c>
    </row>
    <row r="47" spans="2:62">
      <c r="B47" s="5"/>
      <c r="Z47" s="45">
        <v>8</v>
      </c>
      <c r="AA47" s="16">
        <v>0.56976364440480487</v>
      </c>
      <c r="AB47" s="16">
        <v>0.12912125200710722</v>
      </c>
      <c r="AC47" s="16">
        <v>-0.42043243499870953</v>
      </c>
      <c r="AD47" s="16">
        <v>1.3107463816108835</v>
      </c>
      <c r="AE47" s="16">
        <v>-0.3390793023607041</v>
      </c>
      <c r="AF47" s="16">
        <v>-9.7216355102247665</v>
      </c>
      <c r="AG47" s="16">
        <v>0.44429407685106342</v>
      </c>
      <c r="AH47" s="16">
        <v>12.595969914346476</v>
      </c>
      <c r="AI47" s="16">
        <v>-4.2784031176667829</v>
      </c>
      <c r="AJ47" s="144">
        <v>-0.29034490396937562</v>
      </c>
      <c r="AK47" s="159">
        <v>5.1385260712799467E-2</v>
      </c>
      <c r="AL47" s="16">
        <v>-0.89096414064376517</v>
      </c>
      <c r="AM47" s="16">
        <v>-0.41347499756935502</v>
      </c>
      <c r="AP47" s="5">
        <v>5</v>
      </c>
      <c r="AQ47" s="27">
        <v>0</v>
      </c>
      <c r="AR47" s="29">
        <v>0</v>
      </c>
      <c r="AS47" s="29">
        <v>0</v>
      </c>
      <c r="AT47" s="29">
        <v>0</v>
      </c>
      <c r="AU47" s="29">
        <f>(AQ11)^(-$AQ$37/2)</f>
        <v>1</v>
      </c>
      <c r="AV47" s="29">
        <v>0</v>
      </c>
      <c r="AW47" s="29">
        <v>0</v>
      </c>
      <c r="AX47" s="2"/>
      <c r="AY47" s="2"/>
      <c r="AZ47" s="171" t="s">
        <v>454</v>
      </c>
      <c r="BA47" s="2">
        <f>P50-$X$50</f>
        <v>0.12228651625404136</v>
      </c>
      <c r="BB47" s="2">
        <f>P51-$X$51</f>
        <v>-4.2275942557924523E-2</v>
      </c>
      <c r="BC47" s="2">
        <f>P52-$X$52</f>
        <v>-5.6415832679857614E-2</v>
      </c>
      <c r="BD47" s="2">
        <f>P53-$X$53</f>
        <v>-2.8542596321599598E-2</v>
      </c>
      <c r="BE47" s="2">
        <f>P54-$X$54</f>
        <v>5.6838989932510575E-3</v>
      </c>
      <c r="BF47" s="2">
        <f>P55-$X$55</f>
        <v>-2.9846887889806731E-2</v>
      </c>
      <c r="BG47" s="2">
        <f>P56-$X$56</f>
        <v>-3.550690469968748E-2</v>
      </c>
      <c r="BH47" s="2">
        <f>P57-$X$57</f>
        <v>-6.2052731941267161E-2</v>
      </c>
      <c r="BI47" s="2">
        <f>P58-$X$58</f>
        <v>-2.0502795698478134E-2</v>
      </c>
      <c r="BJ47" s="2">
        <f>P59-$X$59</f>
        <v>0.14717327654132906</v>
      </c>
    </row>
    <row r="48" spans="2:62">
      <c r="B48" s="8" t="s">
        <v>114</v>
      </c>
      <c r="C48" s="222" t="s">
        <v>416</v>
      </c>
      <c r="D48" s="222"/>
      <c r="E48" s="222" t="s">
        <v>455</v>
      </c>
      <c r="F48" s="222"/>
      <c r="G48" s="222" t="s">
        <v>456</v>
      </c>
      <c r="H48" s="222"/>
      <c r="N48" s="8" t="s">
        <v>114</v>
      </c>
      <c r="O48" s="222" t="s">
        <v>416</v>
      </c>
      <c r="P48" s="222"/>
      <c r="Q48" s="222" t="s">
        <v>455</v>
      </c>
      <c r="R48" s="222"/>
      <c r="S48" s="222" t="s">
        <v>456</v>
      </c>
      <c r="T48" s="222"/>
      <c r="W48" s="217" t="s">
        <v>186</v>
      </c>
      <c r="X48" s="217"/>
      <c r="Z48" s="45">
        <v>9</v>
      </c>
      <c r="AA48" s="16">
        <v>-0.21166917092403698</v>
      </c>
      <c r="AB48" s="16">
        <v>0.48894476960340633</v>
      </c>
      <c r="AC48" s="16">
        <v>-0.17126337612703119</v>
      </c>
      <c r="AD48" s="16">
        <v>-1.1500756866694755</v>
      </c>
      <c r="AE48" s="16">
        <v>2.0644979008971589</v>
      </c>
      <c r="AF48" s="16">
        <v>2.6179767398434168</v>
      </c>
      <c r="AG48" s="16">
        <v>-7.0076461556664329</v>
      </c>
      <c r="AH48" s="16">
        <v>-4.2784031176667829</v>
      </c>
      <c r="AI48" s="16">
        <v>10.957211251885955</v>
      </c>
      <c r="AJ48" s="144">
        <v>-3.3095731551761718</v>
      </c>
      <c r="AK48" s="159">
        <v>7.5715203801131808E-2</v>
      </c>
      <c r="AL48" s="16">
        <v>-0.40057582660872437</v>
      </c>
      <c r="AM48" s="16">
        <v>-0.15210913926045599</v>
      </c>
      <c r="AP48" s="5">
        <v>6</v>
      </c>
      <c r="AQ48" s="27">
        <v>0</v>
      </c>
      <c r="AR48" s="29">
        <v>0</v>
      </c>
      <c r="AS48" s="29">
        <v>0</v>
      </c>
      <c r="AT48" s="29">
        <v>0</v>
      </c>
      <c r="AU48" s="29">
        <v>0</v>
      </c>
      <c r="AV48" s="29">
        <f>(AQ12)^(-$AQ$37/2)</f>
        <v>1</v>
      </c>
      <c r="AW48" s="29">
        <v>0</v>
      </c>
      <c r="AX48" s="2"/>
      <c r="AY48" s="2"/>
      <c r="AZ48" s="171" t="s">
        <v>455</v>
      </c>
      <c r="BA48" s="2">
        <f>R50-$X$50</f>
        <v>7.5606036650650355E-2</v>
      </c>
      <c r="BB48" s="2">
        <f>R51-$X$51</f>
        <v>1.6865385231011739E-3</v>
      </c>
      <c r="BC48" s="2">
        <f>R52-$X$52</f>
        <v>1.7720847688577374E-2</v>
      </c>
      <c r="BD48" s="2">
        <f>R53-$X$53</f>
        <v>-7.848295574065331E-2</v>
      </c>
      <c r="BE48" s="2">
        <f>R54-$X$54</f>
        <v>-3.2096600563878974E-3</v>
      </c>
      <c r="BF48" s="2">
        <f>R55-$X$55</f>
        <v>-9.7239456987631534E-2</v>
      </c>
      <c r="BG48" s="2">
        <f>R56-$X$56</f>
        <v>5.0417469560184502E-2</v>
      </c>
      <c r="BH48" s="2">
        <f>R57-$X$57</f>
        <v>-4.128275491891506E-2</v>
      </c>
      <c r="BI48" s="2">
        <f>R58-$X$58</f>
        <v>1.1140492267583169E-2</v>
      </c>
      <c r="BJ48" s="2">
        <f>R59-$X$59</f>
        <v>6.3643443013491036E-2</v>
      </c>
    </row>
    <row r="49" spans="2:62">
      <c r="B49" s="5"/>
      <c r="C49" s="157" t="s">
        <v>132</v>
      </c>
      <c r="D49" s="158" t="s">
        <v>133</v>
      </c>
      <c r="E49" s="158" t="s">
        <v>132</v>
      </c>
      <c r="F49" s="158" t="s">
        <v>133</v>
      </c>
      <c r="G49" s="158" t="s">
        <v>132</v>
      </c>
      <c r="H49" s="158" t="s">
        <v>133</v>
      </c>
      <c r="N49" s="5"/>
      <c r="O49" s="157" t="s">
        <v>132</v>
      </c>
      <c r="P49" s="158" t="s">
        <v>133</v>
      </c>
      <c r="Q49" s="158" t="s">
        <v>132</v>
      </c>
      <c r="R49" s="158" t="s">
        <v>133</v>
      </c>
      <c r="S49" s="158" t="s">
        <v>132</v>
      </c>
      <c r="T49" s="158" t="s">
        <v>133</v>
      </c>
      <c r="W49" s="158" t="s">
        <v>132</v>
      </c>
      <c r="X49" s="158" t="s">
        <v>133</v>
      </c>
      <c r="Z49" s="32">
        <v>10</v>
      </c>
      <c r="AA49" s="131">
        <v>0.3139179570655824</v>
      </c>
      <c r="AB49" s="131">
        <v>-0.42785240156410637</v>
      </c>
      <c r="AC49" s="131">
        <v>0.26563184752921926</v>
      </c>
      <c r="AD49" s="131">
        <v>0.92509298801572826</v>
      </c>
      <c r="AE49" s="131">
        <v>-0.40188503908168771</v>
      </c>
      <c r="AF49" s="131">
        <v>-0.41029008887890583</v>
      </c>
      <c r="AG49" s="131">
        <v>1.1394253086672186</v>
      </c>
      <c r="AH49" s="131">
        <v>-0.29034490396937113</v>
      </c>
      <c r="AI49" s="131">
        <v>-3.309573155176174</v>
      </c>
      <c r="AJ49" s="131">
        <v>2.1958774873924951</v>
      </c>
      <c r="AK49" s="160">
        <v>0.14750211518031781</v>
      </c>
      <c r="AL49" s="131">
        <v>1.3656170160104091</v>
      </c>
      <c r="AM49" s="131">
        <v>0.13347490185413835</v>
      </c>
      <c r="AP49" s="8">
        <v>7</v>
      </c>
      <c r="AQ49" s="61">
        <v>0</v>
      </c>
      <c r="AR49" s="41">
        <v>0</v>
      </c>
      <c r="AS49" s="41">
        <v>0</v>
      </c>
      <c r="AT49" s="41">
        <v>0</v>
      </c>
      <c r="AU49" s="41">
        <v>0</v>
      </c>
      <c r="AV49" s="41">
        <v>0</v>
      </c>
      <c r="AW49" s="41">
        <f>(AQ13)^(-$AQ$37/2)</f>
        <v>1</v>
      </c>
      <c r="AX49" s="2"/>
      <c r="AY49" s="2"/>
      <c r="AZ49" s="172" t="s">
        <v>456</v>
      </c>
      <c r="BA49" s="65">
        <f>T50-$X$50</f>
        <v>-4.7908595227326434E-3</v>
      </c>
      <c r="BB49" s="63">
        <f>T51-$X$51</f>
        <v>5.4184658613648743E-3</v>
      </c>
      <c r="BC49" s="63">
        <f>T52-$X$52</f>
        <v>-7.5743438155336629E-2</v>
      </c>
      <c r="BD49" s="63">
        <f>T53-$X$53</f>
        <v>4.4730099136133489E-2</v>
      </c>
      <c r="BE49" s="63">
        <f>T54-$X$54</f>
        <v>-2.9652998961158916E-2</v>
      </c>
      <c r="BF49" s="63">
        <f>T55-$X$55</f>
        <v>7.1944712447932269E-2</v>
      </c>
      <c r="BG49" s="63">
        <f>T56-$X$56</f>
        <v>-7.9010821690154498E-2</v>
      </c>
      <c r="BH49" s="63">
        <f>T57-$X$57</f>
        <v>4.1298325842763939E-2</v>
      </c>
      <c r="BI49" s="63">
        <f>T58-$X$58</f>
        <v>1.5197041443780687E-3</v>
      </c>
      <c r="BJ49" s="63">
        <f>T59-$X$59</f>
        <v>2.4286810896809036E-2</v>
      </c>
    </row>
    <row r="50" spans="2:62">
      <c r="B50" s="5">
        <v>1</v>
      </c>
      <c r="C50" s="28">
        <v>14.287000000000001</v>
      </c>
      <c r="D50" s="4">
        <v>3.008</v>
      </c>
      <c r="E50" s="4">
        <v>33.677</v>
      </c>
      <c r="F50" s="4">
        <v>6.968</v>
      </c>
      <c r="G50" s="4">
        <v>56.292000000000002</v>
      </c>
      <c r="H50" s="4">
        <v>10.927</v>
      </c>
      <c r="N50" s="5">
        <v>1</v>
      </c>
      <c r="O50" s="27">
        <v>-0.39580875474208599</v>
      </c>
      <c r="P50" s="29">
        <v>0.292661911580675</v>
      </c>
      <c r="Q50" s="29">
        <v>-0.437470805896648</v>
      </c>
      <c r="R50" s="29">
        <v>0.245981431977284</v>
      </c>
      <c r="S50" s="29">
        <v>-0.40690590436150598</v>
      </c>
      <c r="T50" s="29">
        <v>0.16558453580390101</v>
      </c>
      <c r="W50" s="29">
        <f t="shared" ref="W50:W59" si="6">AVERAGE(O8,Q8,S8,U8,W8,O22,Q22,S22,U22,W22,O36,Q36,S36,U36,W36,O50,Q50,S50)</f>
        <v>-0.44611417637408807</v>
      </c>
      <c r="X50" s="29">
        <f t="shared" ref="X50:X59" si="7">AVERAGE(P8,R8,T8,V8,X8,P22,R22,T22,V22,X22,P36,R36,T36,V36,X36,P50,R50,T50)</f>
        <v>0.17037539532663365</v>
      </c>
      <c r="Z50" s="161">
        <v>11</v>
      </c>
      <c r="AA50" s="16">
        <v>0.15937694693449281</v>
      </c>
      <c r="AB50" s="16">
        <v>8.2823521277048284E-2</v>
      </c>
      <c r="AC50" s="16">
        <v>6.5366069515411102E-2</v>
      </c>
      <c r="AD50" s="16">
        <v>-1.140851623423284E-2</v>
      </c>
      <c r="AE50" s="16">
        <v>0.1999012816371071</v>
      </c>
      <c r="AF50" s="16">
        <v>0.17366823664371658</v>
      </c>
      <c r="AG50" s="16">
        <v>5.5669880532208386E-2</v>
      </c>
      <c r="AH50" s="16">
        <v>5.1385260712800869E-2</v>
      </c>
      <c r="AI50" s="16">
        <v>7.5715203801129671E-2</v>
      </c>
      <c r="AJ50" s="16">
        <v>0.14750211518031811</v>
      </c>
      <c r="AK50" s="159">
        <v>0.24124098843623387</v>
      </c>
      <c r="AL50" s="16">
        <v>-3.947851177495105E-3</v>
      </c>
      <c r="AM50" s="16">
        <v>-9.8902295083875425E-3</v>
      </c>
      <c r="AP50" s="5"/>
      <c r="AQ50" s="2"/>
      <c r="AR50" s="2"/>
      <c r="AS50" s="2"/>
      <c r="AT50" s="2"/>
      <c r="AU50" s="2"/>
      <c r="AV50" s="2"/>
      <c r="AW50" s="2"/>
      <c r="AX50" s="2"/>
      <c r="AY50" s="2"/>
      <c r="AZ50" s="2"/>
    </row>
    <row r="51" spans="2:62">
      <c r="B51" s="5">
        <v>2</v>
      </c>
      <c r="C51" s="28">
        <v>11.946999999999999</v>
      </c>
      <c r="D51" s="4">
        <v>3.593</v>
      </c>
      <c r="E51" s="4">
        <v>27.097000000000001</v>
      </c>
      <c r="F51" s="4">
        <v>10.257999999999999</v>
      </c>
      <c r="G51" s="4">
        <v>48.344999999999999</v>
      </c>
      <c r="H51" s="4">
        <v>13.907</v>
      </c>
      <c r="N51" s="5">
        <v>2</v>
      </c>
      <c r="O51" s="27">
        <v>-0.29355343144309698</v>
      </c>
      <c r="P51" s="29">
        <v>-4.87022702664624E-2</v>
      </c>
      <c r="Q51" s="29">
        <v>-0.28969329572972402</v>
      </c>
      <c r="R51" s="29">
        <v>-4.7397891854367002E-3</v>
      </c>
      <c r="S51" s="29">
        <v>-0.272634262964078</v>
      </c>
      <c r="T51" s="29">
        <v>-1.007861847173E-3</v>
      </c>
      <c r="W51" s="29">
        <f t="shared" si="6"/>
        <v>-0.31292469819029922</v>
      </c>
      <c r="X51" s="29">
        <f t="shared" si="7"/>
        <v>-6.4263277085378741E-3</v>
      </c>
      <c r="Z51" s="161">
        <v>12</v>
      </c>
      <c r="AA51" s="16">
        <v>-1.2529852331653275</v>
      </c>
      <c r="AB51" s="16">
        <v>0.52990174790565248</v>
      </c>
      <c r="AC51" s="16">
        <v>-0.59253905077383662</v>
      </c>
      <c r="AD51" s="16">
        <v>5.6173404733884894E-2</v>
      </c>
      <c r="AE51" s="16">
        <v>-6.1573207813806173E-2</v>
      </c>
      <c r="AF51" s="16">
        <v>0.72126337962831111</v>
      </c>
      <c r="AG51" s="16">
        <v>0.52568191072720161</v>
      </c>
      <c r="AH51" s="16">
        <v>-0.89096414064376661</v>
      </c>
      <c r="AI51" s="16">
        <v>-0.40057582660872265</v>
      </c>
      <c r="AJ51" s="16">
        <v>1.3656170160104091</v>
      </c>
      <c r="AK51" s="159">
        <v>-3.9478511774948977E-3</v>
      </c>
      <c r="AL51" s="16">
        <v>-0.18225452301703951</v>
      </c>
      <c r="AM51" s="16">
        <v>-0.13868948323682037</v>
      </c>
      <c r="AP51" s="5"/>
      <c r="AQ51" s="2"/>
      <c r="AR51" s="2"/>
      <c r="AS51" s="2"/>
      <c r="AT51" s="2"/>
      <c r="AU51" s="2"/>
      <c r="AV51" s="2"/>
      <c r="AW51" s="2"/>
      <c r="AX51" s="2"/>
      <c r="AY51" s="2"/>
      <c r="AZ51" s="2"/>
    </row>
    <row r="52" spans="2:62">
      <c r="B52" s="5">
        <v>3</v>
      </c>
      <c r="C52" s="28">
        <v>10.611000000000001</v>
      </c>
      <c r="D52" s="4">
        <v>5.9320000000000004</v>
      </c>
      <c r="E52" s="4">
        <v>26.71</v>
      </c>
      <c r="F52" s="4">
        <v>14.129</v>
      </c>
      <c r="G52" s="4">
        <v>43.378</v>
      </c>
      <c r="H52" s="4">
        <v>25.827999999999999</v>
      </c>
      <c r="N52" s="5">
        <v>3</v>
      </c>
      <c r="O52" s="27">
        <v>-0.19469098128287601</v>
      </c>
      <c r="P52" s="29">
        <v>-0.22989496473138499</v>
      </c>
      <c r="Q52" s="29">
        <v>-0.27646591830464401</v>
      </c>
      <c r="R52" s="29">
        <v>-0.15575828436295</v>
      </c>
      <c r="S52" s="29">
        <v>-0.173956691205503</v>
      </c>
      <c r="T52" s="29">
        <v>-0.249222570206864</v>
      </c>
      <c r="W52" s="29">
        <f t="shared" si="6"/>
        <v>-0.20556604971444431</v>
      </c>
      <c r="X52" s="29">
        <f t="shared" si="7"/>
        <v>-0.17347913205152737</v>
      </c>
      <c r="Z52" s="174">
        <v>13</v>
      </c>
      <c r="AA52" s="131">
        <v>0.24445511360894018</v>
      </c>
      <c r="AB52" s="131">
        <v>0.55607237553194178</v>
      </c>
      <c r="AC52" s="131">
        <v>-0.10824897080177488</v>
      </c>
      <c r="AD52" s="131">
        <v>-2.1446563219095318</v>
      </c>
      <c r="AE52" s="131">
        <v>-0.22704773373383538</v>
      </c>
      <c r="AF52" s="131">
        <v>2.0907731673980536</v>
      </c>
      <c r="AG52" s="131">
        <v>2.0761604881879295E-2</v>
      </c>
      <c r="AH52" s="131">
        <v>-0.41347499756935674</v>
      </c>
      <c r="AI52" s="131">
        <v>-0.15210913926045438</v>
      </c>
      <c r="AJ52" s="131">
        <v>0.13347490185413788</v>
      </c>
      <c r="AK52" s="160">
        <v>-9.890229508387572E-3</v>
      </c>
      <c r="AL52" s="131">
        <v>-0.13868948323682065</v>
      </c>
      <c r="AM52" s="131">
        <v>-0.41526622663675039</v>
      </c>
      <c r="AP52" t="s">
        <v>299</v>
      </c>
      <c r="AZ52" s="72" t="s">
        <v>327</v>
      </c>
    </row>
    <row r="53" spans="2:62">
      <c r="B53" s="5">
        <v>4</v>
      </c>
      <c r="C53" s="28">
        <v>9.19</v>
      </c>
      <c r="D53" s="4">
        <v>10.36</v>
      </c>
      <c r="E53" s="4">
        <v>22.838999999999999</v>
      </c>
      <c r="F53" s="4">
        <v>20.515999999999998</v>
      </c>
      <c r="G53" s="4">
        <v>36.755000000000003</v>
      </c>
      <c r="H53" s="4">
        <v>33.774999999999999</v>
      </c>
      <c r="N53" s="5">
        <v>4</v>
      </c>
      <c r="O53" s="27">
        <v>-0.105175673156633</v>
      </c>
      <c r="P53" s="29">
        <v>8.8494482232052904E-2</v>
      </c>
      <c r="Q53" s="29">
        <v>-0.13078424815692799</v>
      </c>
      <c r="R53" s="29">
        <v>3.8554122812999199E-2</v>
      </c>
      <c r="S53" s="29">
        <v>-0.174065657430128</v>
      </c>
      <c r="T53" s="29">
        <v>0.16176717768978599</v>
      </c>
      <c r="W53" s="29">
        <f t="shared" si="6"/>
        <v>-0.13774015086857866</v>
      </c>
      <c r="X53" s="29">
        <f t="shared" si="7"/>
        <v>0.1170370785536525</v>
      </c>
    </row>
    <row r="54" spans="2:62">
      <c r="B54" s="5">
        <v>5</v>
      </c>
      <c r="C54" s="28">
        <v>13.034000000000001</v>
      </c>
      <c r="D54" s="4">
        <v>7.77</v>
      </c>
      <c r="E54" s="4">
        <v>30.774000000000001</v>
      </c>
      <c r="F54" s="4">
        <v>15.29</v>
      </c>
      <c r="G54" s="4">
        <v>48.014000000000003</v>
      </c>
      <c r="H54" s="4">
        <v>33.774999999999999</v>
      </c>
      <c r="N54" s="5">
        <v>5</v>
      </c>
      <c r="O54" s="27">
        <v>-1.6290053544352302E-2</v>
      </c>
      <c r="P54" s="29">
        <v>-0.27820759078770402</v>
      </c>
      <c r="Q54" s="29">
        <v>-2.1650604158955498E-2</v>
      </c>
      <c r="R54" s="29">
        <v>-0.28710114983734297</v>
      </c>
      <c r="S54" s="29">
        <v>-1.0620185726899699E-2</v>
      </c>
      <c r="T54" s="29">
        <v>-0.31354448874211399</v>
      </c>
      <c r="W54" s="29">
        <f t="shared" si="6"/>
        <v>-7.6990569604770999E-3</v>
      </c>
      <c r="X54" s="29">
        <f t="shared" si="7"/>
        <v>-0.28389148978095508</v>
      </c>
      <c r="AQ54" s="7" t="s">
        <v>541</v>
      </c>
      <c r="AR54" s="7"/>
      <c r="AS54" s="7"/>
      <c r="AT54" s="7"/>
      <c r="AU54" s="7"/>
      <c r="AV54" s="7"/>
      <c r="AW54" s="7"/>
      <c r="BA54" s="7" t="s">
        <v>330</v>
      </c>
      <c r="BB54" s="7"/>
      <c r="BC54" s="7"/>
      <c r="BD54" s="7"/>
      <c r="BE54" s="7"/>
      <c r="BF54" s="7"/>
      <c r="BG54" s="7"/>
    </row>
    <row r="55" spans="2:62">
      <c r="B55" s="5">
        <v>6</v>
      </c>
      <c r="C55" s="28">
        <v>14.537000000000001</v>
      </c>
      <c r="D55" s="4">
        <v>8.1039999999999992</v>
      </c>
      <c r="E55" s="4">
        <v>34.258000000000003</v>
      </c>
      <c r="F55" s="4">
        <v>15.484</v>
      </c>
      <c r="G55" s="4">
        <v>56.622999999999998</v>
      </c>
      <c r="H55" s="4">
        <v>36.423999999999999</v>
      </c>
      <c r="N55" s="5">
        <v>6</v>
      </c>
      <c r="O55" s="27">
        <v>1.04723925118663E-2</v>
      </c>
      <c r="P55" s="29">
        <v>0.111838991342348</v>
      </c>
      <c r="Q55" s="29">
        <v>5.0624699670682597E-3</v>
      </c>
      <c r="R55" s="29">
        <v>4.44464222445232E-2</v>
      </c>
      <c r="S55" s="29">
        <v>4.8697602336535296E-3</v>
      </c>
      <c r="T55" s="29">
        <v>0.213630591680087</v>
      </c>
      <c r="W55" s="29">
        <f>AVERAGE(O13,Q13,S13,U13,W13,O27,Q27,S27,U27,W27,O41,Q41,S41,U41,W41,O55,Q55,S55)</f>
        <v>9.9578412275146784E-4</v>
      </c>
      <c r="X55" s="29">
        <f t="shared" si="7"/>
        <v>0.14168587923215473</v>
      </c>
      <c r="Z55" t="s">
        <v>527</v>
      </c>
      <c r="AP55" s="7" t="s">
        <v>114</v>
      </c>
      <c r="AQ55" s="8">
        <v>1</v>
      </c>
      <c r="AR55" s="8">
        <v>2</v>
      </c>
      <c r="AS55" s="8">
        <v>3</v>
      </c>
      <c r="AT55" s="8">
        <v>4</v>
      </c>
      <c r="AU55" s="8">
        <v>5</v>
      </c>
      <c r="AV55" s="8">
        <v>6</v>
      </c>
      <c r="AW55" s="8">
        <v>7</v>
      </c>
      <c r="AZ55" s="7" t="s">
        <v>160</v>
      </c>
      <c r="BA55" s="8">
        <v>7</v>
      </c>
      <c r="BB55" s="8">
        <v>6</v>
      </c>
      <c r="BC55" s="8">
        <v>5</v>
      </c>
      <c r="BD55" s="8">
        <v>4</v>
      </c>
      <c r="BE55" s="8">
        <v>3</v>
      </c>
      <c r="BF55" s="8">
        <v>2</v>
      </c>
      <c r="BG55" s="8">
        <v>1</v>
      </c>
    </row>
    <row r="56" spans="2:62">
      <c r="B56" s="5">
        <v>7</v>
      </c>
      <c r="C56" s="28">
        <v>15.791</v>
      </c>
      <c r="D56" s="4">
        <v>7.3520000000000003</v>
      </c>
      <c r="E56" s="4">
        <v>37.354999999999997</v>
      </c>
      <c r="F56" s="4">
        <v>16.257999999999999</v>
      </c>
      <c r="G56" s="4">
        <v>65.894999999999996</v>
      </c>
      <c r="H56" s="4">
        <v>33.774999999999999</v>
      </c>
      <c r="N56" s="5">
        <v>7</v>
      </c>
      <c r="O56" s="27">
        <v>0.164154562708417</v>
      </c>
      <c r="P56" s="29">
        <v>-0.21772825624761499</v>
      </c>
      <c r="Q56" s="29">
        <v>0.22920192180235299</v>
      </c>
      <c r="R56" s="29">
        <v>-0.13180388198774301</v>
      </c>
      <c r="S56" s="29">
        <v>0.14093442663115799</v>
      </c>
      <c r="T56" s="29">
        <v>-0.26123217323808201</v>
      </c>
      <c r="W56" s="29">
        <f t="shared" si="6"/>
        <v>0.19314828814383303</v>
      </c>
      <c r="X56" s="29">
        <f t="shared" si="7"/>
        <v>-0.18222135154792751</v>
      </c>
      <c r="AP56" s="5">
        <v>1</v>
      </c>
      <c r="AQ56" s="167">
        <f t="array" ref="AQ56:AW65">MMULT(AQ25:AW34,AQ43:AW49)</f>
        <v>-7.2606250002637896E-3</v>
      </c>
      <c r="AR56" s="16">
        <v>8.3628206459485793E-2</v>
      </c>
      <c r="AS56" s="16">
        <v>0.141966927410862</v>
      </c>
      <c r="AT56" s="16">
        <v>0.141054226670529</v>
      </c>
      <c r="AU56" s="16">
        <v>-0.25749417997277901</v>
      </c>
      <c r="AV56" s="16">
        <v>0.42869896403562002</v>
      </c>
      <c r="AW56" s="16">
        <v>-0.47291403386140901</v>
      </c>
      <c r="AZ56" s="171" t="s">
        <v>537</v>
      </c>
      <c r="BA56" s="29">
        <f t="array" ref="BA56:BG73">MMULT(BA8:BJ25,AQ56:AW65)</f>
        <v>-5.4275843613933823E-3</v>
      </c>
      <c r="BB56" s="29">
        <v>-2.0269091961989102E-2</v>
      </c>
      <c r="BC56" s="29">
        <v>9.6615195498899742E-2</v>
      </c>
      <c r="BD56" s="29">
        <v>-7.3294417772904921E-2</v>
      </c>
      <c r="BE56" s="29">
        <v>-7.9115284273276812E-3</v>
      </c>
      <c r="BF56" s="29">
        <v>-9.3410103087980006E-2</v>
      </c>
      <c r="BG56" s="29">
        <v>-7.8288892230450047E-3</v>
      </c>
    </row>
    <row r="57" spans="2:62">
      <c r="B57" s="5">
        <v>8</v>
      </c>
      <c r="C57" s="28">
        <v>20.72</v>
      </c>
      <c r="D57" s="4">
        <v>10.526999999999999</v>
      </c>
      <c r="E57" s="4">
        <v>46.064999999999998</v>
      </c>
      <c r="F57" s="4">
        <v>19.742000000000001</v>
      </c>
      <c r="G57" s="4">
        <v>77.814999999999998</v>
      </c>
      <c r="H57" s="4">
        <v>34.436999999999998</v>
      </c>
      <c r="N57" s="5">
        <v>8</v>
      </c>
      <c r="O57" s="27">
        <v>0.10542223716677</v>
      </c>
      <c r="P57" s="29">
        <v>5.23535761240259E-2</v>
      </c>
      <c r="Q57" s="29">
        <v>0.12610724886057401</v>
      </c>
      <c r="R57" s="29">
        <v>7.3123553146378001E-2</v>
      </c>
      <c r="S57" s="29">
        <v>0.19571997676295799</v>
      </c>
      <c r="T57" s="29">
        <v>0.155704633908057</v>
      </c>
      <c r="W57" s="29">
        <f t="shared" si="6"/>
        <v>0.14010849543393375</v>
      </c>
      <c r="X57" s="29">
        <f t="shared" si="7"/>
        <v>0.11440630806529306</v>
      </c>
      <c r="Z57" s="5" t="s">
        <v>114</v>
      </c>
      <c r="AA57" s="8">
        <v>1</v>
      </c>
      <c r="AB57" s="8">
        <v>2</v>
      </c>
      <c r="AC57" s="8">
        <v>3</v>
      </c>
      <c r="AD57" s="8">
        <v>4</v>
      </c>
      <c r="AE57" s="8">
        <v>5</v>
      </c>
      <c r="AF57" s="8">
        <v>6</v>
      </c>
      <c r="AG57" s="8">
        <v>7</v>
      </c>
      <c r="AH57" s="8">
        <v>8</v>
      </c>
      <c r="AI57" s="8">
        <v>9</v>
      </c>
      <c r="AJ57" s="8">
        <v>10</v>
      </c>
      <c r="AK57" s="13"/>
      <c r="AP57" s="5">
        <v>2</v>
      </c>
      <c r="AQ57" s="159">
        <v>0.15581900399492701</v>
      </c>
      <c r="AR57" s="16">
        <v>-0.28483170354802501</v>
      </c>
      <c r="AS57" s="16">
        <v>-0.58221453926580102</v>
      </c>
      <c r="AT57" s="16">
        <v>-9.9690924422562305E-2</v>
      </c>
      <c r="AU57" s="16">
        <v>0.47915621461861502</v>
      </c>
      <c r="AV57" s="16">
        <v>-0.24554513847220399</v>
      </c>
      <c r="AW57" s="16">
        <v>-0.143644882637643</v>
      </c>
      <c r="AZ57" s="171" t="s">
        <v>306</v>
      </c>
      <c r="BA57" s="29">
        <v>1.7917025581900711E-2</v>
      </c>
      <c r="BB57" s="29">
        <v>-3.016974756723035E-2</v>
      </c>
      <c r="BC57" s="29">
        <v>1.2853262241094451E-2</v>
      </c>
      <c r="BD57" s="29">
        <v>-6.1641448150484043E-2</v>
      </c>
      <c r="BE57" s="29">
        <v>3.7534118214001114E-2</v>
      </c>
      <c r="BF57" s="29">
        <v>-5.6225544866803289E-3</v>
      </c>
      <c r="BG57" s="29">
        <v>3.3397359240612866E-3</v>
      </c>
    </row>
    <row r="58" spans="2:62">
      <c r="B58" s="5">
        <v>9</v>
      </c>
      <c r="C58" s="28">
        <v>17.545000000000002</v>
      </c>
      <c r="D58" s="4">
        <v>5.9320000000000004</v>
      </c>
      <c r="E58" s="4">
        <v>42.581000000000003</v>
      </c>
      <c r="F58" s="4">
        <v>13.742000000000001</v>
      </c>
      <c r="G58" s="4">
        <v>68.875</v>
      </c>
      <c r="H58" s="4">
        <v>24.504000000000001</v>
      </c>
      <c r="N58" s="5">
        <v>9</v>
      </c>
      <c r="O58" s="27">
        <v>0.237681146820372</v>
      </c>
      <c r="P58" s="29">
        <v>-5.9055911629875502E-2</v>
      </c>
      <c r="Q58" s="29">
        <v>0.32853433151974298</v>
      </c>
      <c r="R58" s="29">
        <v>-2.7412623663814199E-2</v>
      </c>
      <c r="S58" s="29">
        <v>0.25420414132282598</v>
      </c>
      <c r="T58" s="29">
        <v>-3.7033411787019299E-2</v>
      </c>
      <c r="W58" s="29">
        <f t="shared" si="6"/>
        <v>0.30832027611959206</v>
      </c>
      <c r="X58" s="29">
        <f t="shared" si="7"/>
        <v>-3.8553115931397368E-2</v>
      </c>
      <c r="Z58" s="71">
        <v>1</v>
      </c>
      <c r="AA58" s="144">
        <f t="shared" ref="AA58:AJ58" si="8">AA40</f>
        <v>2.4860272536683747</v>
      </c>
      <c r="AB58" s="144">
        <f t="shared" si="8"/>
        <v>-4.0996357207766048</v>
      </c>
      <c r="AC58" s="144">
        <f t="shared" si="8"/>
        <v>1.188280680491743</v>
      </c>
      <c r="AD58" s="144">
        <f t="shared" si="8"/>
        <v>1.0068867259965679</v>
      </c>
      <c r="AE58" s="144">
        <f t="shared" si="8"/>
        <v>-0.41973540123891229</v>
      </c>
      <c r="AF58" s="144">
        <f t="shared" si="8"/>
        <v>-1.0701998798570389</v>
      </c>
      <c r="AG58" s="144">
        <f t="shared" si="8"/>
        <v>0.23636391116951705</v>
      </c>
      <c r="AH58" s="144">
        <f t="shared" si="8"/>
        <v>0.56976364440480731</v>
      </c>
      <c r="AI58" s="144">
        <f t="shared" si="8"/>
        <v>-0.21166917092404036</v>
      </c>
      <c r="AJ58" s="144">
        <f t="shared" si="8"/>
        <v>0.3139179570655819</v>
      </c>
      <c r="AK58" s="13"/>
      <c r="AP58" s="5">
        <v>3</v>
      </c>
      <c r="AQ58" s="159">
        <v>-5.1998321725959203E-2</v>
      </c>
      <c r="AR58" s="16">
        <v>0.42221527229087302</v>
      </c>
      <c r="AS58" s="16">
        <v>0.41367546263935201</v>
      </c>
      <c r="AT58" s="16">
        <v>0.29969649994388098</v>
      </c>
      <c r="AU58" s="16">
        <v>0.16153123707971301</v>
      </c>
      <c r="AV58" s="16">
        <v>-0.49155640033582099</v>
      </c>
      <c r="AW58" s="16">
        <v>-1.7261289058960301E-2</v>
      </c>
      <c r="AZ58" s="171" t="s">
        <v>307</v>
      </c>
      <c r="BA58" s="29">
        <v>1.1736258318275215E-3</v>
      </c>
      <c r="BB58" s="29">
        <v>-1.2323261330684891E-2</v>
      </c>
      <c r="BC58" s="29">
        <v>-1.0905098897844589E-2</v>
      </c>
      <c r="BD58" s="29">
        <v>8.4851440650336979E-2</v>
      </c>
      <c r="BE58" s="29">
        <v>5.6370743576416252E-3</v>
      </c>
      <c r="BF58" s="29">
        <v>-8.7901227499212545E-2</v>
      </c>
      <c r="BG58" s="29">
        <v>1.8035939972112693E-3</v>
      </c>
    </row>
    <row r="59" spans="2:62">
      <c r="B59" s="8">
        <v>10</v>
      </c>
      <c r="C59" s="30">
        <v>16.626000000000001</v>
      </c>
      <c r="D59" s="31">
        <v>3.843</v>
      </c>
      <c r="E59" s="31">
        <v>40.064999999999998</v>
      </c>
      <c r="F59" s="31">
        <v>11.032</v>
      </c>
      <c r="G59" s="31">
        <v>63.576999999999998</v>
      </c>
      <c r="H59" s="31">
        <v>13.576000000000001</v>
      </c>
      <c r="N59" s="8">
        <v>10</v>
      </c>
      <c r="O59" s="61">
        <v>0.48778855496161799</v>
      </c>
      <c r="P59" s="41">
        <v>0.28824003238394003</v>
      </c>
      <c r="Q59" s="41">
        <v>0.46715890009716099</v>
      </c>
      <c r="R59" s="41">
        <v>0.204710198856102</v>
      </c>
      <c r="S59" s="41">
        <v>0.44245439673751802</v>
      </c>
      <c r="T59" s="41">
        <v>0.16535356673942</v>
      </c>
      <c r="W59" s="41">
        <f t="shared" si="6"/>
        <v>0.4674712882877769</v>
      </c>
      <c r="X59" s="41">
        <f t="shared" si="7"/>
        <v>0.14106675584261097</v>
      </c>
      <c r="Z59" s="45">
        <v>2</v>
      </c>
      <c r="AA59" s="144">
        <f t="shared" ref="AA59:AJ59" si="9">AA41</f>
        <v>-4.0996357207766048</v>
      </c>
      <c r="AB59" s="144">
        <f t="shared" si="9"/>
        <v>10.437265402721144</v>
      </c>
      <c r="AC59" s="144">
        <f t="shared" si="9"/>
        <v>-6.2236757071227551</v>
      </c>
      <c r="AD59" s="144">
        <f t="shared" si="9"/>
        <v>-1.7623427049205751</v>
      </c>
      <c r="AE59" s="144">
        <f t="shared" si="9"/>
        <v>2.3844572019976096</v>
      </c>
      <c r="AF59" s="144">
        <f t="shared" si="9"/>
        <v>-0.74672327992658794</v>
      </c>
      <c r="AG59" s="144">
        <f t="shared" si="9"/>
        <v>-0.17955881201862967</v>
      </c>
      <c r="AH59" s="144">
        <f t="shared" si="9"/>
        <v>0.12912125200710295</v>
      </c>
      <c r="AI59" s="144">
        <f t="shared" si="9"/>
        <v>0.48894476960340977</v>
      </c>
      <c r="AJ59" s="144">
        <f t="shared" si="9"/>
        <v>-0.42785240156410642</v>
      </c>
      <c r="AK59" s="13"/>
      <c r="AP59" s="5">
        <v>4</v>
      </c>
      <c r="AQ59" s="159">
        <v>-0.476524326796058</v>
      </c>
      <c r="AR59" s="16">
        <v>-9.9610014490787893E-2</v>
      </c>
      <c r="AS59" s="16">
        <v>0.26400290792745601</v>
      </c>
      <c r="AT59" s="16">
        <v>-0.62433697180701697</v>
      </c>
      <c r="AU59" s="16">
        <v>2.60352972994909E-2</v>
      </c>
      <c r="AV59" s="16">
        <v>-8.5963044807659206E-2</v>
      </c>
      <c r="AW59" s="16">
        <v>0.34006812507937201</v>
      </c>
      <c r="AZ59" s="171" t="s">
        <v>308</v>
      </c>
      <c r="BA59" s="29">
        <v>3.2862525945992153E-3</v>
      </c>
      <c r="BB59" s="29">
        <v>5.3927340093565613E-3</v>
      </c>
      <c r="BC59" s="29">
        <v>6.783960995535443E-2</v>
      </c>
      <c r="BD59" s="29">
        <v>-1.8153481025582566E-4</v>
      </c>
      <c r="BE59" s="29">
        <v>5.7445525207196549E-4</v>
      </c>
      <c r="BF59" s="29">
        <v>-8.150297827068255E-2</v>
      </c>
      <c r="BG59" s="29">
        <v>-9.7626941815164223E-3</v>
      </c>
    </row>
    <row r="60" spans="2:62">
      <c r="Z60" s="45">
        <v>3</v>
      </c>
      <c r="AA60" s="144">
        <f t="shared" ref="AA60:AJ60" si="10">AA42</f>
        <v>1.1882806804917427</v>
      </c>
      <c r="AB60" s="144">
        <f t="shared" si="10"/>
        <v>-6.2236757071227533</v>
      </c>
      <c r="AC60" s="144">
        <f t="shared" si="10"/>
        <v>8.6712560887193408</v>
      </c>
      <c r="AD60" s="144">
        <f t="shared" si="10"/>
        <v>-0.1683938428164693</v>
      </c>
      <c r="AE60" s="144">
        <f t="shared" si="10"/>
        <v>-5.0512211916188958</v>
      </c>
      <c r="AF60" s="144">
        <f t="shared" si="10"/>
        <v>0.40772072176440194</v>
      </c>
      <c r="AG60" s="144">
        <f t="shared" si="10"/>
        <v>1.5020972141791491</v>
      </c>
      <c r="AH60" s="144">
        <f t="shared" si="10"/>
        <v>-0.42043243499870459</v>
      </c>
      <c r="AI60" s="144">
        <f t="shared" si="10"/>
        <v>-0.17126337612703502</v>
      </c>
      <c r="AJ60" s="144">
        <f t="shared" si="10"/>
        <v>0.26563184752921992</v>
      </c>
      <c r="AK60" s="13"/>
      <c r="AP60" s="5">
        <v>5</v>
      </c>
      <c r="AQ60" s="159">
        <v>2.3631664834604198E-2</v>
      </c>
      <c r="AR60" s="16">
        <v>-0.43938258810987302</v>
      </c>
      <c r="AS60" s="16">
        <v>-6.3489841367229002E-2</v>
      </c>
      <c r="AT60" s="16">
        <v>-3.4943611508277003E-2</v>
      </c>
      <c r="AU60" s="16">
        <v>-0.60402008819833497</v>
      </c>
      <c r="AV60" s="16">
        <v>-1.8234589734303499E-2</v>
      </c>
      <c r="AW60" s="16">
        <v>2.7543812587118199E-2</v>
      </c>
      <c r="AZ60" s="171" t="s">
        <v>427</v>
      </c>
      <c r="BA60" s="29">
        <v>-2.9118365236299455E-3</v>
      </c>
      <c r="BB60" s="29">
        <v>7.324089960470577E-4</v>
      </c>
      <c r="BC60" s="29">
        <v>-7.4374949624131409E-2</v>
      </c>
      <c r="BD60" s="29">
        <v>6.9328001298099079E-3</v>
      </c>
      <c r="BE60" s="29">
        <v>1.7805483237683641E-2</v>
      </c>
      <c r="BF60" s="29">
        <v>3.2735618007561709E-2</v>
      </c>
      <c r="BG60" s="29">
        <v>1.0312195742501326E-2</v>
      </c>
    </row>
    <row r="61" spans="2:62">
      <c r="Z61" s="149">
        <v>4</v>
      </c>
      <c r="AA61" s="144">
        <f t="shared" ref="AA61:AJ61" si="11">AA43</f>
        <v>1.0068867259965659</v>
      </c>
      <c r="AB61" s="144">
        <f t="shared" si="11"/>
        <v>-1.7623427049205727</v>
      </c>
      <c r="AC61" s="144">
        <f t="shared" si="11"/>
        <v>-0.16839384281647107</v>
      </c>
      <c r="AD61" s="144">
        <f t="shared" si="11"/>
        <v>2.6653554324675883</v>
      </c>
      <c r="AE61" s="144">
        <f t="shared" si="11"/>
        <v>-1.3001446313674583</v>
      </c>
      <c r="AF61" s="144">
        <f t="shared" si="11"/>
        <v>-1.3200892318847275</v>
      </c>
      <c r="AG61" s="144">
        <f t="shared" si="11"/>
        <v>-0.20703543043206268</v>
      </c>
      <c r="AH61" s="144">
        <f t="shared" si="11"/>
        <v>1.3107463816108846</v>
      </c>
      <c r="AI61" s="144">
        <f t="shared" si="11"/>
        <v>-1.1500756866694761</v>
      </c>
      <c r="AJ61" s="144">
        <f t="shared" si="11"/>
        <v>0.92509298801572803</v>
      </c>
      <c r="AK61" s="13"/>
      <c r="AP61" s="5">
        <v>6</v>
      </c>
      <c r="AQ61" s="159">
        <v>0.72298324557035998</v>
      </c>
      <c r="AR61" s="16">
        <v>0.134409877044735</v>
      </c>
      <c r="AS61" s="16">
        <v>4.1891685389721399E-2</v>
      </c>
      <c r="AT61" s="16">
        <v>-2.1466480242432098E-2</v>
      </c>
      <c r="AU61" s="16">
        <v>-0.16059828088844</v>
      </c>
      <c r="AV61" s="16">
        <v>-1.97499912869099E-2</v>
      </c>
      <c r="AW61" s="16">
        <v>0.49742946827339202</v>
      </c>
      <c r="AZ61" s="171" t="s">
        <v>428</v>
      </c>
      <c r="BA61" s="29">
        <v>-2.1667440862294476E-3</v>
      </c>
      <c r="BB61" s="29">
        <v>2.9365204723673488E-2</v>
      </c>
      <c r="BC61" s="29">
        <v>-4.1008279459287034E-2</v>
      </c>
      <c r="BD61" s="29">
        <v>0.1056308170936219</v>
      </c>
      <c r="BE61" s="29">
        <v>-9.351639349436669E-3</v>
      </c>
      <c r="BF61" s="29">
        <v>0.12056322635186179</v>
      </c>
      <c r="BG61" s="29">
        <v>1.3553819519006534E-2</v>
      </c>
    </row>
    <row r="62" spans="2:62">
      <c r="W62" s="82"/>
      <c r="X62" s="82"/>
      <c r="Z62" s="149">
        <v>5</v>
      </c>
      <c r="AA62" s="144">
        <f t="shared" ref="AA62:AJ62" si="12">AA44</f>
        <v>-0.41973540123890635</v>
      </c>
      <c r="AB62" s="144">
        <f t="shared" si="12"/>
        <v>2.3844572019975967</v>
      </c>
      <c r="AC62" s="144">
        <f t="shared" si="12"/>
        <v>-5.0512211916188878</v>
      </c>
      <c r="AD62" s="144">
        <f t="shared" si="12"/>
        <v>-1.3001446313674578</v>
      </c>
      <c r="AE62" s="144">
        <f t="shared" si="12"/>
        <v>7.2890680484403161</v>
      </c>
      <c r="AF62" s="144">
        <f t="shared" si="12"/>
        <v>0.97490063546273187</v>
      </c>
      <c r="AG62" s="144">
        <f t="shared" si="12"/>
        <v>-5.2008582211301588</v>
      </c>
      <c r="AH62" s="144">
        <f t="shared" si="12"/>
        <v>-0.33907930236070771</v>
      </c>
      <c r="AI62" s="144">
        <f t="shared" si="12"/>
        <v>2.0644979008971642</v>
      </c>
      <c r="AJ62" s="144">
        <f t="shared" si="12"/>
        <v>-0.40188503908169004</v>
      </c>
      <c r="AK62" s="13"/>
      <c r="AP62" s="5">
        <v>7</v>
      </c>
      <c r="AQ62" s="159">
        <v>-5.3761074417689E-2</v>
      </c>
      <c r="AR62" s="16">
        <v>0.55699559489425998</v>
      </c>
      <c r="AS62" s="16">
        <v>-0.29276209791818503</v>
      </c>
      <c r="AT62" s="16">
        <v>-0.258836367552089</v>
      </c>
      <c r="AU62" s="16">
        <v>0.133564528486176</v>
      </c>
      <c r="AV62" s="16">
        <v>0.48365226800806899</v>
      </c>
      <c r="AW62" s="16">
        <v>1.20530454710397E-2</v>
      </c>
      <c r="AZ62" s="171" t="s">
        <v>103</v>
      </c>
      <c r="BA62" s="29">
        <v>1.8486229553071477E-3</v>
      </c>
      <c r="BB62" s="29">
        <v>1.2742814552722997E-2</v>
      </c>
      <c r="BC62" s="29">
        <v>3.0350549785977347E-3</v>
      </c>
      <c r="BD62" s="29">
        <v>2.7895868222487449E-2</v>
      </c>
      <c r="BE62" s="29">
        <v>-6.6916652188752611E-3</v>
      </c>
      <c r="BF62" s="29">
        <v>-4.0270411977176228E-2</v>
      </c>
      <c r="BG62" s="29">
        <v>8.2883799429972916E-3</v>
      </c>
    </row>
    <row r="63" spans="2:62">
      <c r="W63" s="82"/>
      <c r="X63" s="82"/>
      <c r="Z63" s="149">
        <v>6</v>
      </c>
      <c r="AA63" s="144">
        <f t="shared" ref="AA63:AJ63" si="13">AA45</f>
        <v>-1.0701998798570342</v>
      </c>
      <c r="AB63" s="144">
        <f t="shared" si="13"/>
        <v>-0.74672327992659415</v>
      </c>
      <c r="AC63" s="144">
        <f t="shared" si="13"/>
        <v>0.40772072176440749</v>
      </c>
      <c r="AD63" s="144">
        <f t="shared" si="13"/>
        <v>-1.3200892318847264</v>
      </c>
      <c r="AE63" s="144">
        <f t="shared" si="13"/>
        <v>0.97490063546272754</v>
      </c>
      <c r="AF63" s="144">
        <f t="shared" si="13"/>
        <v>9.6020927514286782</v>
      </c>
      <c r="AG63" s="144">
        <f t="shared" si="13"/>
        <v>-0.33375285772720004</v>
      </c>
      <c r="AH63" s="144">
        <f t="shared" si="13"/>
        <v>-9.72163551022477</v>
      </c>
      <c r="AI63" s="144">
        <f t="shared" si="13"/>
        <v>2.6179767398434164</v>
      </c>
      <c r="AJ63" s="144">
        <f t="shared" si="13"/>
        <v>-0.41029008887890084</v>
      </c>
      <c r="AK63" s="13"/>
      <c r="AP63" s="165">
        <v>8</v>
      </c>
      <c r="AQ63" s="159">
        <v>-0.448711938124223</v>
      </c>
      <c r="AR63" s="16">
        <v>-4.7819372898983102E-2</v>
      </c>
      <c r="AS63" s="16">
        <v>-0.29383551090778098</v>
      </c>
      <c r="AT63" s="16">
        <v>0.62210313778497095</v>
      </c>
      <c r="AU63" s="16">
        <v>-3.9773431176360903E-2</v>
      </c>
      <c r="AV63" s="16">
        <v>5.8166920057635303E-2</v>
      </c>
      <c r="AW63" s="16">
        <v>0.365469309647589</v>
      </c>
      <c r="AZ63" s="171" t="s">
        <v>280</v>
      </c>
      <c r="BA63" s="29">
        <v>-3.8389683615916632E-3</v>
      </c>
      <c r="BB63" s="29">
        <v>2.1468174687403387E-3</v>
      </c>
      <c r="BC63" s="29">
        <v>6.6541472522775626E-3</v>
      </c>
      <c r="BD63" s="29">
        <v>-4.3454322634351616E-2</v>
      </c>
      <c r="BE63" s="29">
        <v>2.5726645646663975E-3</v>
      </c>
      <c r="BF63" s="29">
        <v>-4.210433989332709E-2</v>
      </c>
      <c r="BG63" s="29">
        <v>1.9697310852591771E-3</v>
      </c>
    </row>
    <row r="64" spans="2:62">
      <c r="W64" s="82"/>
      <c r="X64" s="82"/>
      <c r="Z64" s="149">
        <v>7</v>
      </c>
      <c r="AA64" s="144">
        <f t="shared" ref="AA64:AJ64" si="14">AA46</f>
        <v>0.23636391116951158</v>
      </c>
      <c r="AB64" s="144">
        <f t="shared" si="14"/>
        <v>-0.179558812018622</v>
      </c>
      <c r="AC64" s="144">
        <f t="shared" si="14"/>
        <v>1.502097214179144</v>
      </c>
      <c r="AD64" s="144">
        <f t="shared" si="14"/>
        <v>-0.20703543043206374</v>
      </c>
      <c r="AE64" s="144">
        <f t="shared" si="14"/>
        <v>-5.2008582211301535</v>
      </c>
      <c r="AF64" s="144">
        <f t="shared" si="14"/>
        <v>-0.33375285772720192</v>
      </c>
      <c r="AG64" s="144">
        <f t="shared" si="14"/>
        <v>9.6066709661075365</v>
      </c>
      <c r="AH64" s="144">
        <f t="shared" si="14"/>
        <v>0.44429407685106492</v>
      </c>
      <c r="AI64" s="144">
        <f t="shared" si="14"/>
        <v>-7.0076461556664364</v>
      </c>
      <c r="AJ64" s="144">
        <f t="shared" si="14"/>
        <v>1.1394253086672197</v>
      </c>
      <c r="AK64" s="13"/>
      <c r="AP64" s="165">
        <v>9</v>
      </c>
      <c r="AQ64" s="159">
        <v>0.13561908053275301</v>
      </c>
      <c r="AR64" s="16">
        <v>-0.43393551578746098</v>
      </c>
      <c r="AS64" s="16">
        <v>0.46240102808015698</v>
      </c>
      <c r="AT64" s="16">
        <v>0.11970613275403</v>
      </c>
      <c r="AU64" s="16">
        <v>0.47216826289622599</v>
      </c>
      <c r="AV64" s="16">
        <v>0.30781911917113502</v>
      </c>
      <c r="AW64" s="16">
        <v>-0.113869816376778</v>
      </c>
      <c r="AZ64" s="171" t="s">
        <v>281</v>
      </c>
      <c r="BA64" s="173">
        <v>-9.4075607420419632E-3</v>
      </c>
      <c r="BB64" s="173">
        <v>-2.6597511366707573E-3</v>
      </c>
      <c r="BC64" s="173">
        <v>-2.9162505479275645E-2</v>
      </c>
      <c r="BD64" s="173">
        <v>-2.4432181861179458E-2</v>
      </c>
      <c r="BE64" s="173">
        <v>2.1943877870449314E-2</v>
      </c>
      <c r="BF64" s="29">
        <v>0.13006528761327255</v>
      </c>
      <c r="BG64" s="29">
        <v>3.5062921547269935E-2</v>
      </c>
    </row>
    <row r="65" spans="14:59">
      <c r="W65" s="82"/>
      <c r="X65" s="82"/>
      <c r="Z65" s="149">
        <v>8</v>
      </c>
      <c r="AA65" s="144">
        <f t="shared" ref="AA65:AJ65" si="15">AA47</f>
        <v>0.56976364440480487</v>
      </c>
      <c r="AB65" s="144">
        <f t="shared" si="15"/>
        <v>0.12912125200710722</v>
      </c>
      <c r="AC65" s="144">
        <f t="shared" si="15"/>
        <v>-0.42043243499870953</v>
      </c>
      <c r="AD65" s="144">
        <f t="shared" si="15"/>
        <v>1.3107463816108835</v>
      </c>
      <c r="AE65" s="144">
        <f t="shared" si="15"/>
        <v>-0.3390793023607041</v>
      </c>
      <c r="AF65" s="144">
        <f t="shared" si="15"/>
        <v>-9.7216355102247665</v>
      </c>
      <c r="AG65" s="144">
        <f t="shared" si="15"/>
        <v>0.44429407685106342</v>
      </c>
      <c r="AH65" s="144">
        <f t="shared" si="15"/>
        <v>12.595969914346476</v>
      </c>
      <c r="AI65" s="144">
        <f t="shared" si="15"/>
        <v>-4.2784031176667829</v>
      </c>
      <c r="AJ65" s="144">
        <f t="shared" si="15"/>
        <v>-0.29034490396937562</v>
      </c>
      <c r="AK65" s="13"/>
      <c r="AP65" s="166">
        <v>10</v>
      </c>
      <c r="AQ65" s="160">
        <v>2.03291131548027E-4</v>
      </c>
      <c r="AR65" s="131">
        <v>0.10833024414577699</v>
      </c>
      <c r="AS65" s="131">
        <v>-9.1636021988552793E-2</v>
      </c>
      <c r="AT65" s="131">
        <v>-0.14328564162103299</v>
      </c>
      <c r="AU65" s="131">
        <v>-0.210569560144305</v>
      </c>
      <c r="AV65" s="131">
        <v>-0.41728810663556098</v>
      </c>
      <c r="AW65" s="131">
        <v>-0.49487373912372001</v>
      </c>
      <c r="AZ65" s="171" t="s">
        <v>529</v>
      </c>
      <c r="BA65" s="29">
        <v>1.9273763523808892E-3</v>
      </c>
      <c r="BB65" s="29">
        <v>1.5687237358407526E-2</v>
      </c>
      <c r="BC65" s="29">
        <v>-4.3949662313666267E-2</v>
      </c>
      <c r="BD65" s="29">
        <v>-2.9208745336657068E-2</v>
      </c>
      <c r="BE65" s="29">
        <v>-2.4625819035310161E-2</v>
      </c>
      <c r="BF65" s="29">
        <v>2.293225514614422E-2</v>
      </c>
      <c r="BG65" s="29">
        <v>-8.0920877728156166E-3</v>
      </c>
    </row>
    <row r="66" spans="14:59">
      <c r="W66" s="82"/>
      <c r="X66" s="82"/>
      <c r="Z66" s="149">
        <v>9</v>
      </c>
      <c r="AA66" s="144">
        <f t="shared" ref="AA66:AJ66" si="16">AA48</f>
        <v>-0.21166917092403698</v>
      </c>
      <c r="AB66" s="144">
        <f t="shared" si="16"/>
        <v>0.48894476960340633</v>
      </c>
      <c r="AC66" s="144">
        <f t="shared" si="16"/>
        <v>-0.17126337612703119</v>
      </c>
      <c r="AD66" s="144">
        <f t="shared" si="16"/>
        <v>-1.1500756866694755</v>
      </c>
      <c r="AE66" s="144">
        <f t="shared" si="16"/>
        <v>2.0644979008971589</v>
      </c>
      <c r="AF66" s="144">
        <f t="shared" si="16"/>
        <v>2.6179767398434168</v>
      </c>
      <c r="AG66" s="144">
        <f t="shared" si="16"/>
        <v>-7.0076461556664329</v>
      </c>
      <c r="AH66" s="144">
        <f t="shared" si="16"/>
        <v>-4.2784031176667829</v>
      </c>
      <c r="AI66" s="144">
        <f t="shared" si="16"/>
        <v>10.957211251885955</v>
      </c>
      <c r="AJ66" s="144">
        <f t="shared" si="16"/>
        <v>-3.3095731551761718</v>
      </c>
      <c r="AK66" s="13"/>
      <c r="AZ66" s="171" t="s">
        <v>530</v>
      </c>
      <c r="BA66" s="29">
        <v>-1.1501751078400946E-2</v>
      </c>
      <c r="BB66" s="29">
        <v>2.0341837651754464E-2</v>
      </c>
      <c r="BC66" s="29">
        <v>-6.6341131210899441E-3</v>
      </c>
      <c r="BD66" s="29">
        <v>-1.5912381159383118E-2</v>
      </c>
      <c r="BE66" s="29">
        <v>-1.9668781069866088E-2</v>
      </c>
      <c r="BF66" s="29">
        <v>6.3618395657541418E-2</v>
      </c>
      <c r="BG66" s="29">
        <v>-6.958043424856257E-2</v>
      </c>
    </row>
    <row r="67" spans="14:59">
      <c r="W67" s="82"/>
      <c r="X67" s="82"/>
      <c r="Z67" s="151">
        <v>10</v>
      </c>
      <c r="AA67" s="131">
        <f t="shared" ref="AA67:AJ67" si="17">AA49</f>
        <v>0.3139179570655824</v>
      </c>
      <c r="AB67" s="131">
        <f t="shared" si="17"/>
        <v>-0.42785240156410637</v>
      </c>
      <c r="AC67" s="131">
        <f t="shared" si="17"/>
        <v>0.26563184752921926</v>
      </c>
      <c r="AD67" s="131">
        <f t="shared" si="17"/>
        <v>0.92509298801572826</v>
      </c>
      <c r="AE67" s="131">
        <f t="shared" si="17"/>
        <v>-0.40188503908168771</v>
      </c>
      <c r="AF67" s="131">
        <f t="shared" si="17"/>
        <v>-0.41029008887890583</v>
      </c>
      <c r="AG67" s="131">
        <f t="shared" si="17"/>
        <v>1.1394253086672186</v>
      </c>
      <c r="AH67" s="131">
        <f t="shared" si="17"/>
        <v>-0.29034490396937113</v>
      </c>
      <c r="AI67" s="131">
        <f t="shared" si="17"/>
        <v>-3.309573155176174</v>
      </c>
      <c r="AJ67" s="131">
        <f t="shared" si="17"/>
        <v>2.1958774873924951</v>
      </c>
      <c r="AZ67" s="171" t="s">
        <v>531</v>
      </c>
      <c r="BA67" s="29">
        <v>2.3635023629967676E-3</v>
      </c>
      <c r="BB67" s="29">
        <v>-6.6342185518706281E-3</v>
      </c>
      <c r="BC67" s="29">
        <v>-1.1405084167147195E-2</v>
      </c>
      <c r="BD67" s="29">
        <v>-1.8508067513546372E-2</v>
      </c>
      <c r="BE67" s="29">
        <v>7.7244458394766548E-3</v>
      </c>
      <c r="BF67" s="29">
        <v>7.569731146819457E-2</v>
      </c>
      <c r="BG67" s="29">
        <v>3.2460163135829598E-2</v>
      </c>
    </row>
    <row r="68" spans="14:59">
      <c r="W68" s="82"/>
      <c r="X68" s="82"/>
      <c r="AZ68" s="171" t="s">
        <v>475</v>
      </c>
      <c r="BA68" s="29">
        <v>1.0209959205590282E-2</v>
      </c>
      <c r="BB68" s="29">
        <v>-4.9106979741916409E-3</v>
      </c>
      <c r="BC68" s="29">
        <v>4.72674157809626E-2</v>
      </c>
      <c r="BD68" s="29">
        <v>2.4854217449195533E-2</v>
      </c>
      <c r="BE68" s="29">
        <v>-1.0436119931597779E-2</v>
      </c>
      <c r="BF68" s="29">
        <v>2.1570488647423294E-2</v>
      </c>
      <c r="BG68" s="29">
        <v>-1.6930170508084971E-2</v>
      </c>
    </row>
    <row r="69" spans="14:59">
      <c r="W69" s="82"/>
      <c r="X69" s="82"/>
      <c r="AZ69" s="171" t="s">
        <v>476</v>
      </c>
      <c r="BA69" s="29">
        <v>-1.930115943251736E-2</v>
      </c>
      <c r="BB69" s="29">
        <v>-6.9532683947511774E-3</v>
      </c>
      <c r="BC69" s="29">
        <v>7.4378404924664743E-2</v>
      </c>
      <c r="BD69" s="29">
        <v>4.1065425469561406E-2</v>
      </c>
      <c r="BE69" s="29">
        <v>-2.5752718740171977E-3</v>
      </c>
      <c r="BF69" s="29">
        <v>-0.13964479010325201</v>
      </c>
      <c r="BG69" s="29">
        <v>-1.5398451689822672E-3</v>
      </c>
    </row>
    <row r="70" spans="14:59">
      <c r="N70" s="2"/>
      <c r="O70" s="2"/>
      <c r="P70" s="2"/>
      <c r="Q70" s="2"/>
      <c r="R70" s="2"/>
      <c r="S70" s="2"/>
      <c r="T70" s="2"/>
      <c r="U70" s="2"/>
      <c r="V70" s="2"/>
      <c r="W70" s="82"/>
      <c r="X70" s="82"/>
      <c r="AZ70" s="171" t="s">
        <v>453</v>
      </c>
      <c r="BA70" s="29">
        <v>6.537981901546348E-3</v>
      </c>
      <c r="BB70" s="29">
        <v>-7.6403429957224676E-3</v>
      </c>
      <c r="BC70" s="29">
        <v>-1.1616066607261492E-2</v>
      </c>
      <c r="BD70" s="29">
        <v>-2.4383305702485539E-2</v>
      </c>
      <c r="BE70" s="29">
        <v>1.9560268360569628E-2</v>
      </c>
      <c r="BF70" s="29">
        <v>3.9258904586035821E-2</v>
      </c>
      <c r="BG70" s="29">
        <v>3.9360484654730937E-2</v>
      </c>
    </row>
    <row r="71" spans="14:59">
      <c r="N71" s="2"/>
      <c r="O71" s="2"/>
      <c r="P71" s="2"/>
      <c r="Q71" s="2"/>
      <c r="R71" s="2"/>
      <c r="S71" s="2"/>
      <c r="T71" s="2"/>
      <c r="U71" s="2"/>
      <c r="V71" s="2"/>
      <c r="W71" s="82"/>
      <c r="X71" s="82"/>
      <c r="AZ71" s="171" t="s">
        <v>454</v>
      </c>
      <c r="BA71" s="29">
        <v>7.6530965982195016E-4</v>
      </c>
      <c r="BB71" s="29">
        <v>2.3448856480710378E-2</v>
      </c>
      <c r="BC71" s="29">
        <v>-5.9433103217332375E-3</v>
      </c>
      <c r="BD71" s="29">
        <v>-3.7251472694229293E-2</v>
      </c>
      <c r="BE71" s="29">
        <v>-3.7524488471734778E-2</v>
      </c>
      <c r="BF71" s="29">
        <v>-3.7628901198931135E-2</v>
      </c>
      <c r="BG71" s="29">
        <v>-2.6246027154932662E-2</v>
      </c>
    </row>
    <row r="72" spans="14:59">
      <c r="N72" s="2"/>
      <c r="O72" s="2"/>
      <c r="P72" s="2"/>
      <c r="Q72" s="2"/>
      <c r="R72" s="2"/>
      <c r="S72" s="2"/>
      <c r="T72" s="2"/>
      <c r="U72" s="2"/>
      <c r="V72" s="2"/>
      <c r="W72" s="82"/>
      <c r="AZ72" s="171" t="s">
        <v>455</v>
      </c>
      <c r="BA72" s="29">
        <v>1.362519498991234E-2</v>
      </c>
      <c r="BB72" s="29">
        <v>-1.7899617285955214E-2</v>
      </c>
      <c r="BC72" s="29">
        <v>-3.5801051062892116E-2</v>
      </c>
      <c r="BD72" s="29">
        <v>-4.1865529590489677E-2</v>
      </c>
      <c r="BE72" s="29">
        <v>2.0390899861791004E-2</v>
      </c>
      <c r="BF72" s="29">
        <v>5.5404104280186092E-2</v>
      </c>
      <c r="BG72" s="29">
        <v>-9.0263766815865867E-3</v>
      </c>
    </row>
    <row r="73" spans="14:59">
      <c r="N73" s="2"/>
      <c r="O73" s="2"/>
      <c r="P73" s="2"/>
      <c r="Q73" s="2"/>
      <c r="R73" s="2"/>
      <c r="S73" s="2"/>
      <c r="T73" s="2"/>
      <c r="U73" s="2"/>
      <c r="V73" s="2"/>
      <c r="W73" s="82"/>
      <c r="AZ73" s="172" t="s">
        <v>456</v>
      </c>
      <c r="BA73" s="61">
        <v>-5.099246850078302E-3</v>
      </c>
      <c r="BB73" s="41">
        <v>-3.9791404234678675E-4</v>
      </c>
      <c r="BC73" s="41">
        <v>-3.7842969577522527E-2</v>
      </c>
      <c r="BD73" s="41">
        <v>7.8902838210953952E-2</v>
      </c>
      <c r="BE73" s="41">
        <v>-1.4957974180186028E-2</v>
      </c>
      <c r="BF73" s="41">
        <v>-3.3760285240979321E-2</v>
      </c>
      <c r="BG73" s="41">
        <v>2.8554993906586765E-3</v>
      </c>
    </row>
    <row r="74" spans="14:59"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4:59"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4:59">
      <c r="N76" s="2"/>
      <c r="O76" s="2"/>
      <c r="P76" s="2"/>
      <c r="Q76" s="2"/>
      <c r="R76" s="2"/>
      <c r="S76" s="2"/>
      <c r="T76" s="2"/>
      <c r="U76" s="2"/>
      <c r="V76" s="2"/>
      <c r="W76" s="2"/>
      <c r="AZ76" s="72" t="s">
        <v>393</v>
      </c>
    </row>
    <row r="77" spans="14:59"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4:59">
      <c r="N78" s="2"/>
      <c r="O78" s="2"/>
      <c r="P78" s="2"/>
      <c r="Q78" s="2"/>
      <c r="R78" s="2"/>
      <c r="S78" s="2"/>
      <c r="T78" s="2"/>
      <c r="U78" s="2"/>
      <c r="V78" s="2"/>
      <c r="W78" s="2"/>
      <c r="BA78" s="7" t="s">
        <v>330</v>
      </c>
      <c r="BB78" s="7"/>
      <c r="BC78" s="7"/>
      <c r="BD78" s="7"/>
      <c r="BE78" s="7"/>
      <c r="BF78" s="7"/>
      <c r="BG78" s="7"/>
    </row>
    <row r="79" spans="14:59">
      <c r="N79" s="2"/>
      <c r="O79" s="2"/>
      <c r="P79" s="2"/>
      <c r="Q79" s="2"/>
      <c r="R79" s="2"/>
      <c r="S79" s="2"/>
      <c r="T79" s="2"/>
      <c r="U79" s="2"/>
      <c r="V79" s="2"/>
      <c r="W79" s="2"/>
      <c r="AZ79" s="7" t="s">
        <v>160</v>
      </c>
      <c r="BA79" s="8">
        <v>7</v>
      </c>
      <c r="BB79" s="8">
        <v>6</v>
      </c>
      <c r="BC79" s="8">
        <v>5</v>
      </c>
      <c r="BD79" s="8">
        <v>4</v>
      </c>
      <c r="BE79" s="8">
        <v>3</v>
      </c>
      <c r="BF79" s="8">
        <v>2</v>
      </c>
      <c r="BG79" s="8">
        <v>1</v>
      </c>
    </row>
    <row r="80" spans="14:59">
      <c r="AZ80" s="171" t="s">
        <v>537</v>
      </c>
      <c r="BA80" s="29">
        <f t="array" ref="BA80:BG97">MMULT(BA32:BJ49,AQ56:AW65)</f>
        <v>0.11817967309630974</v>
      </c>
      <c r="BB80" s="29">
        <v>-5.9882853599029326E-2</v>
      </c>
      <c r="BC80" s="29">
        <v>-6.3965104499919146E-3</v>
      </c>
      <c r="BD80" s="29">
        <v>-7.9946289163276164E-3</v>
      </c>
      <c r="BE80" s="29">
        <v>3.6054632358600361E-2</v>
      </c>
      <c r="BF80" s="29">
        <v>-4.0569481216292946E-3</v>
      </c>
      <c r="BG80" s="29">
        <v>2.2789592224197446E-2</v>
      </c>
    </row>
    <row r="81" spans="14:59">
      <c r="AZ81" s="171" t="s">
        <v>306</v>
      </c>
      <c r="BA81" s="29">
        <v>6.4107373512097915E-2</v>
      </c>
      <c r="BB81" s="29">
        <v>-3.8236682763726507E-2</v>
      </c>
      <c r="BC81" s="29">
        <v>-2.0942158385319411E-2</v>
      </c>
      <c r="BD81" s="29">
        <v>-1.7706284852521671E-2</v>
      </c>
      <c r="BE81" s="29">
        <v>5.0937423299743552E-2</v>
      </c>
      <c r="BF81" s="29">
        <v>3.0965987548941171E-2</v>
      </c>
      <c r="BG81" s="29">
        <v>-2.3864783351281935E-2</v>
      </c>
    </row>
    <row r="82" spans="14:59">
      <c r="AZ82" s="171" t="s">
        <v>307</v>
      </c>
      <c r="BA82" s="29">
        <v>3.7862908155125913E-2</v>
      </c>
      <c r="BB82" s="29">
        <v>-1.0290816785163002E-2</v>
      </c>
      <c r="BC82" s="29">
        <v>2.9964080164550139E-4</v>
      </c>
      <c r="BD82" s="29">
        <v>-1.0814616764546663E-2</v>
      </c>
      <c r="BE82" s="29">
        <v>-4.4475687917331627E-2</v>
      </c>
      <c r="BF82" s="29">
        <v>-1.9014179464995888E-2</v>
      </c>
      <c r="BG82" s="29">
        <v>6.6376438194130472E-2</v>
      </c>
    </row>
    <row r="83" spans="14:59">
      <c r="AZ83" s="171" t="s">
        <v>308</v>
      </c>
      <c r="BA83" s="29">
        <v>-3.9702078369419054E-3</v>
      </c>
      <c r="BB83" s="29">
        <v>-3.6484695761111512E-2</v>
      </c>
      <c r="BC83" s="29">
        <v>-6.882717195938387E-3</v>
      </c>
      <c r="BD83" s="29">
        <v>1.0135918185985013E-2</v>
      </c>
      <c r="BE83" s="29">
        <v>-1.7327842415627071E-2</v>
      </c>
      <c r="BF83" s="29">
        <v>-9.1763797319133478E-3</v>
      </c>
      <c r="BG83" s="29">
        <v>0.13082629458495007</v>
      </c>
    </row>
    <row r="84" spans="14:59">
      <c r="N84" s="2"/>
      <c r="O84" s="2"/>
      <c r="P84" s="2"/>
      <c r="Q84" s="2"/>
      <c r="R84" s="2"/>
      <c r="S84" s="2"/>
      <c r="T84" s="2"/>
      <c r="U84" s="2"/>
      <c r="V84" s="2"/>
      <c r="W84" s="2"/>
      <c r="AZ84" s="171" t="s">
        <v>427</v>
      </c>
      <c r="BA84" s="29">
        <v>-1.5363693709114572E-2</v>
      </c>
      <c r="BB84" s="29">
        <v>5.4689975839194618E-2</v>
      </c>
      <c r="BC84" s="29">
        <v>1.9862910868737853E-2</v>
      </c>
      <c r="BD84" s="29">
        <v>8.9026430902472073E-3</v>
      </c>
      <c r="BE84" s="29">
        <v>4.6716130485684848E-2</v>
      </c>
      <c r="BF84" s="29">
        <v>1.2611955114266986E-2</v>
      </c>
      <c r="BG84" s="29">
        <v>1.2724043342577174E-2</v>
      </c>
    </row>
    <row r="85" spans="14:59">
      <c r="N85" s="2"/>
      <c r="O85" s="2"/>
      <c r="P85" s="2"/>
      <c r="Q85" s="2"/>
      <c r="R85" s="2"/>
      <c r="S85" s="2"/>
      <c r="T85" s="2"/>
      <c r="U85" s="2"/>
      <c r="V85" s="2"/>
      <c r="W85" s="2"/>
      <c r="AZ85" s="171" t="s">
        <v>428</v>
      </c>
      <c r="BA85" s="29">
        <v>-1.6132223508203668E-3</v>
      </c>
      <c r="BB85" s="29">
        <v>-1.8707071951129264E-2</v>
      </c>
      <c r="BC85" s="29">
        <v>-1.3456242737945455E-2</v>
      </c>
      <c r="BD85" s="29">
        <v>4.3570115786337772E-3</v>
      </c>
      <c r="BE85" s="29">
        <v>7.842715305375747E-2</v>
      </c>
      <c r="BF85" s="29">
        <v>6.6993886027168804E-3</v>
      </c>
      <c r="BG85" s="29">
        <v>1.1643090776323202E-2</v>
      </c>
    </row>
    <row r="86" spans="14:59">
      <c r="N86" s="2"/>
      <c r="O86" s="2"/>
      <c r="P86" s="2"/>
      <c r="Q86" s="2"/>
      <c r="R86" s="2"/>
      <c r="S86" s="2"/>
      <c r="T86" s="2"/>
      <c r="U86" s="2"/>
      <c r="V86" s="2"/>
      <c r="W86" s="2"/>
      <c r="AZ86" s="171" t="s">
        <v>103</v>
      </c>
      <c r="BA86" s="29">
        <v>-8.4660476297357054E-3</v>
      </c>
      <c r="BB86" s="29">
        <v>-4.0624133031062892E-3</v>
      </c>
      <c r="BC86" s="29">
        <v>5.4618400980967676E-3</v>
      </c>
      <c r="BD86" s="29">
        <v>-1.0238252428503359E-2</v>
      </c>
      <c r="BE86" s="29">
        <v>-2.187603363768266E-2</v>
      </c>
      <c r="BF86" s="29">
        <v>1.0492501679715265E-2</v>
      </c>
      <c r="BG86" s="29">
        <v>-4.6467062222285221E-2</v>
      </c>
    </row>
    <row r="87" spans="14:59">
      <c r="N87" s="2"/>
      <c r="O87" s="2"/>
      <c r="P87" s="2"/>
      <c r="Q87" s="2"/>
      <c r="R87" s="2"/>
      <c r="S87" s="2"/>
      <c r="T87" s="2"/>
      <c r="U87" s="2"/>
      <c r="V87" s="2"/>
      <c r="W87" s="2"/>
      <c r="AZ87" s="171" t="s">
        <v>280</v>
      </c>
      <c r="BA87" s="29">
        <v>-2.675293670209089E-2</v>
      </c>
      <c r="BB87" s="29">
        <v>-6.9524893180477436E-3</v>
      </c>
      <c r="BC87" s="29">
        <v>-1.1878198485035223E-2</v>
      </c>
      <c r="BD87" s="29">
        <v>-6.6308163721823018E-3</v>
      </c>
      <c r="BE87" s="29">
        <v>-3.0505760677830951E-2</v>
      </c>
      <c r="BF87" s="29">
        <v>-5.016566424440469E-3</v>
      </c>
      <c r="BG87" s="29">
        <v>-3.5347731733857829E-2</v>
      </c>
    </row>
    <row r="88" spans="14:59">
      <c r="N88" s="2"/>
      <c r="O88" s="2"/>
      <c r="P88" s="2"/>
      <c r="Q88" s="2"/>
      <c r="R88" s="2"/>
      <c r="S88" s="2"/>
      <c r="T88" s="2"/>
      <c r="U88" s="2"/>
      <c r="V88" s="2"/>
      <c r="W88" s="2"/>
      <c r="AZ88" s="171" t="s">
        <v>281</v>
      </c>
      <c r="BA88" s="29">
        <v>-5.6508581298505056E-2</v>
      </c>
      <c r="BB88" s="29">
        <v>0.10309103533568899</v>
      </c>
      <c r="BC88" s="29">
        <v>1.4574703634139262E-2</v>
      </c>
      <c r="BD88" s="29">
        <v>1.9524010832065557E-2</v>
      </c>
      <c r="BE88" s="29">
        <v>5.393139329747583E-2</v>
      </c>
      <c r="BF88" s="29">
        <v>-9.7903652034229266E-4</v>
      </c>
      <c r="BG88" s="29">
        <v>0.13272354757210342</v>
      </c>
    </row>
    <row r="89" spans="14:59">
      <c r="N89" s="2"/>
      <c r="O89" s="2"/>
      <c r="P89" s="2"/>
      <c r="Q89" s="2"/>
      <c r="R89" s="2"/>
      <c r="S89" s="2"/>
      <c r="T89" s="2"/>
      <c r="U89" s="2"/>
      <c r="V89" s="2"/>
      <c r="W89" s="2"/>
      <c r="AZ89" s="171" t="s">
        <v>529</v>
      </c>
      <c r="BA89" s="29">
        <v>-2.2342561214361564E-2</v>
      </c>
      <c r="BB89" s="29">
        <v>-4.9395551441341404E-2</v>
      </c>
      <c r="BC89" s="29">
        <v>-3.1991089091587847E-3</v>
      </c>
      <c r="BD89" s="29">
        <v>1.5484769708141041E-2</v>
      </c>
      <c r="BE89" s="29">
        <v>2.0978943743256838E-2</v>
      </c>
      <c r="BF89" s="29">
        <v>1.2757898364420903E-2</v>
      </c>
      <c r="BG89" s="29">
        <v>3.5219772230060252E-2</v>
      </c>
    </row>
    <row r="90" spans="14:59">
      <c r="N90" s="2"/>
      <c r="O90" s="2"/>
      <c r="P90" s="2"/>
      <c r="Q90" s="2"/>
      <c r="R90" s="2"/>
      <c r="S90" s="2"/>
      <c r="T90" s="2"/>
      <c r="U90" s="2"/>
      <c r="V90" s="2"/>
      <c r="W90" s="2"/>
      <c r="AZ90" s="171" t="s">
        <v>530</v>
      </c>
      <c r="BA90" s="29">
        <v>-2.0183354238529256E-2</v>
      </c>
      <c r="BB90" s="29">
        <v>-4.9966205282652946E-3</v>
      </c>
      <c r="BC90" s="29">
        <v>2.9013723947656708E-2</v>
      </c>
      <c r="BD90" s="29">
        <v>2.5070075959938078E-2</v>
      </c>
      <c r="BE90" s="29">
        <v>4.1389245700075954E-2</v>
      </c>
      <c r="BF90" s="29">
        <v>-3.4852345646491388E-2</v>
      </c>
      <c r="BG90" s="29">
        <v>4.9207282645639817E-2</v>
      </c>
    </row>
    <row r="91" spans="14:59">
      <c r="N91" s="2"/>
      <c r="O91" s="2"/>
      <c r="P91" s="2"/>
      <c r="Q91" s="2"/>
      <c r="R91" s="2"/>
      <c r="S91" s="2"/>
      <c r="T91" s="2"/>
      <c r="U91" s="2"/>
      <c r="V91" s="2"/>
      <c r="W91" s="2"/>
      <c r="AZ91" s="171" t="s">
        <v>531</v>
      </c>
      <c r="BA91" s="29">
        <v>-1.9169495781537687E-2</v>
      </c>
      <c r="BB91" s="29">
        <v>6.2224955885307756E-2</v>
      </c>
      <c r="BC91" s="29">
        <v>-3.006127431976079E-3</v>
      </c>
      <c r="BD91" s="29">
        <v>-3.4969904716498842E-3</v>
      </c>
      <c r="BE91" s="29">
        <v>-2.37201554923414E-2</v>
      </c>
      <c r="BF91" s="29">
        <v>-1.4864104036481064E-2</v>
      </c>
      <c r="BG91" s="29">
        <v>-0.14252401254229935</v>
      </c>
    </row>
    <row r="92" spans="14:59">
      <c r="N92" s="2"/>
      <c r="O92" s="2"/>
      <c r="P92" s="2"/>
      <c r="Q92" s="2"/>
      <c r="R92" s="2"/>
      <c r="S92" s="2"/>
      <c r="T92" s="2"/>
      <c r="U92" s="2"/>
      <c r="V92" s="2"/>
      <c r="W92" s="2"/>
      <c r="AZ92" s="171" t="s">
        <v>475</v>
      </c>
      <c r="BA92" s="29">
        <v>-1.6785086981715037E-2</v>
      </c>
      <c r="BB92" s="29">
        <v>-3.5020280730233957E-2</v>
      </c>
      <c r="BC92" s="29">
        <v>-5.7004639911294955E-4</v>
      </c>
      <c r="BD92" s="29">
        <v>-1.7353197325062379E-3</v>
      </c>
      <c r="BE92" s="29">
        <v>-2.8389731750187983E-2</v>
      </c>
      <c r="BF92" s="29">
        <v>-1.7729674109320453E-2</v>
      </c>
      <c r="BG92" s="29">
        <v>9.0306367425134065E-2</v>
      </c>
    </row>
    <row r="93" spans="14:59">
      <c r="N93" s="2"/>
      <c r="O93" s="2"/>
      <c r="P93" s="2"/>
      <c r="Q93" s="2"/>
      <c r="R93" s="2"/>
      <c r="S93" s="2"/>
      <c r="T93" s="2"/>
      <c r="U93" s="2"/>
      <c r="V93" s="2"/>
      <c r="W93" s="2"/>
      <c r="AZ93" s="171" t="s">
        <v>476</v>
      </c>
      <c r="BA93" s="29">
        <v>-2.9774172509915313E-2</v>
      </c>
      <c r="BB93" s="29">
        <v>2.1172463699514216E-2</v>
      </c>
      <c r="BC93" s="29">
        <v>-2.0036507352880605E-2</v>
      </c>
      <c r="BD93" s="29">
        <v>-7.9595548098761633E-3</v>
      </c>
      <c r="BE93" s="29">
        <v>-4.0765756928399913E-2</v>
      </c>
      <c r="BF93" s="29">
        <v>-1.1154382950512702E-2</v>
      </c>
      <c r="BG93" s="29">
        <v>-2.0747412047224745E-2</v>
      </c>
    </row>
    <row r="94" spans="14:59">
      <c r="AZ94" s="171" t="s">
        <v>453</v>
      </c>
      <c r="BA94" s="29">
        <v>-1.7732505749140377E-2</v>
      </c>
      <c r="BB94" s="29">
        <v>3.8131581368362012E-2</v>
      </c>
      <c r="BC94" s="29">
        <v>2.1810193152357455E-2</v>
      </c>
      <c r="BD94" s="29">
        <v>2.2558235999920531E-3</v>
      </c>
      <c r="BE94" s="29">
        <v>-6.6116173109447094E-4</v>
      </c>
      <c r="BF94" s="29">
        <v>2.3835404724827834E-2</v>
      </c>
      <c r="BG94" s="29">
        <v>-1.0311219298933813E-2</v>
      </c>
    </row>
    <row r="95" spans="14:59">
      <c r="AZ95" s="171" t="s">
        <v>454</v>
      </c>
      <c r="BA95" s="29">
        <v>1.4617058117184098E-2</v>
      </c>
      <c r="BB95" s="29">
        <v>2.8128516894905392E-3</v>
      </c>
      <c r="BC95" s="29">
        <v>1.5151413688142162E-2</v>
      </c>
      <c r="BD95" s="29">
        <v>-3.0136628748553194E-2</v>
      </c>
      <c r="BE95" s="29">
        <v>-0.10318610579770071</v>
      </c>
      <c r="BF95" s="29">
        <v>4.9685376193022435E-3</v>
      </c>
      <c r="BG95" s="29">
        <v>-0.16878494494693483</v>
      </c>
    </row>
    <row r="96" spans="14:59">
      <c r="AZ96" s="171" t="s">
        <v>455</v>
      </c>
      <c r="BA96" s="29">
        <v>-1.684954773484373E-2</v>
      </c>
      <c r="BB96" s="29">
        <v>4.1599122141730678E-2</v>
      </c>
      <c r="BC96" s="29">
        <v>-1.0817804778734204E-2</v>
      </c>
      <c r="BD96" s="29">
        <v>2.048903902269935E-2</v>
      </c>
      <c r="BE96" s="29">
        <v>-5.0909411958104805E-5</v>
      </c>
      <c r="BF96" s="29">
        <v>3.0867788731574527E-2</v>
      </c>
      <c r="BG96" s="29">
        <v>-0.15869496265936656</v>
      </c>
    </row>
    <row r="97" spans="14:59">
      <c r="AZ97" s="172" t="s">
        <v>456</v>
      </c>
      <c r="BA97" s="61">
        <v>2.0744400856533944E-2</v>
      </c>
      <c r="BB97" s="41">
        <v>-5.9692509778135221E-2</v>
      </c>
      <c r="BC97" s="41">
        <v>-8.9890040646825094E-3</v>
      </c>
      <c r="BD97" s="41">
        <v>-9.5061988810353267E-3</v>
      </c>
      <c r="BE97" s="41">
        <v>-1.7475776178440164E-2</v>
      </c>
      <c r="BF97" s="41">
        <v>-1.6355845379639484E-2</v>
      </c>
      <c r="BG97" s="41">
        <v>5.4925699807068497E-2</v>
      </c>
    </row>
    <row r="98" spans="14:59"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4:59"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4:59"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4:59"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4:59"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4:59"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4:59"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4:59"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4:59"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4:59"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12" spans="14:59">
      <c r="N112" s="2"/>
      <c r="O112" s="2"/>
      <c r="P112" s="2"/>
      <c r="Q112" s="2"/>
      <c r="R112" s="2"/>
      <c r="S112" s="2"/>
    </row>
    <row r="113" spans="14:19">
      <c r="N113" s="2"/>
      <c r="O113" s="2"/>
      <c r="P113" s="2"/>
      <c r="Q113" s="2"/>
      <c r="R113" s="2"/>
      <c r="S113" s="2"/>
    </row>
    <row r="114" spans="14:19">
      <c r="N114" s="2"/>
      <c r="O114" s="2"/>
      <c r="P114" s="2"/>
      <c r="Q114" s="2"/>
      <c r="R114" s="2"/>
      <c r="S114" s="2"/>
    </row>
    <row r="115" spans="14:19">
      <c r="N115" s="2"/>
      <c r="O115" s="2"/>
      <c r="P115" s="2"/>
      <c r="Q115" s="2"/>
      <c r="R115" s="2"/>
      <c r="S115" s="2"/>
    </row>
    <row r="116" spans="14:19">
      <c r="N116" s="2"/>
      <c r="O116" s="2"/>
      <c r="P116" s="2"/>
      <c r="Q116" s="2"/>
      <c r="R116" s="2"/>
      <c r="S116" s="2"/>
    </row>
    <row r="117" spans="14:19">
      <c r="N117" s="2"/>
      <c r="O117" s="2"/>
      <c r="P117" s="2"/>
      <c r="Q117" s="2"/>
      <c r="R117" s="2"/>
      <c r="S117" s="2"/>
    </row>
    <row r="118" spans="14:19">
      <c r="N118" s="2"/>
      <c r="O118" s="2"/>
      <c r="P118" s="2"/>
      <c r="Q118" s="2"/>
      <c r="R118" s="2"/>
      <c r="S118" s="2"/>
    </row>
    <row r="119" spans="14:19">
      <c r="N119" s="2"/>
      <c r="O119" s="2"/>
      <c r="P119" s="2"/>
      <c r="Q119" s="2"/>
      <c r="R119" s="2"/>
      <c r="S119" s="2"/>
    </row>
    <row r="120" spans="14:19">
      <c r="N120" s="2"/>
      <c r="O120" s="2"/>
      <c r="P120" s="2"/>
      <c r="Q120" s="2"/>
      <c r="R120" s="2"/>
      <c r="S120" s="2"/>
    </row>
    <row r="121" spans="14:19">
      <c r="N121" s="2"/>
      <c r="O121" s="2"/>
      <c r="P121" s="2"/>
      <c r="Q121" s="2"/>
      <c r="R121" s="2"/>
      <c r="S121" s="2"/>
    </row>
  </sheetData>
  <mergeCells count="36">
    <mergeCell ref="W34:X34"/>
    <mergeCell ref="O48:P48"/>
    <mergeCell ref="Q48:R48"/>
    <mergeCell ref="S48:T48"/>
    <mergeCell ref="W48:X48"/>
    <mergeCell ref="O34:P34"/>
    <mergeCell ref="Q34:R34"/>
    <mergeCell ref="S34:T34"/>
    <mergeCell ref="U34:V34"/>
    <mergeCell ref="W6:X6"/>
    <mergeCell ref="O20:P20"/>
    <mergeCell ref="Q20:R20"/>
    <mergeCell ref="S20:T20"/>
    <mergeCell ref="U20:V20"/>
    <mergeCell ref="O6:P6"/>
    <mergeCell ref="Q6:R6"/>
    <mergeCell ref="S6:T6"/>
    <mergeCell ref="U6:V6"/>
    <mergeCell ref="W20:X20"/>
    <mergeCell ref="K34:L34"/>
    <mergeCell ref="C48:D48"/>
    <mergeCell ref="E48:F48"/>
    <mergeCell ref="G48:H48"/>
    <mergeCell ref="C34:D34"/>
    <mergeCell ref="E34:F34"/>
    <mergeCell ref="G34:H34"/>
    <mergeCell ref="I34:J34"/>
    <mergeCell ref="I6:J6"/>
    <mergeCell ref="K6:L6"/>
    <mergeCell ref="C20:D20"/>
    <mergeCell ref="E20:F20"/>
    <mergeCell ref="G20:H20"/>
    <mergeCell ref="I20:J20"/>
    <mergeCell ref="C6:D6"/>
    <mergeCell ref="E6:F6"/>
    <mergeCell ref="G6:H6"/>
  </mergeCells>
  <phoneticPr fontId="4"/>
  <pageMargins left="0.75" right="0.75" top="1" bottom="1" header="0.5" footer="0.5"/>
  <pageSetup paperSize="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T147"/>
  <sheetViews>
    <sheetView workbookViewId="0">
      <selection activeCell="A3" sqref="A3"/>
    </sheetView>
  </sheetViews>
  <sheetFormatPr baseColWidth="10" defaultRowHeight="12" x14ac:dyDescent="0"/>
  <sheetData>
    <row r="2" spans="2:19" ht="15">
      <c r="C2" s="22" t="s">
        <v>131</v>
      </c>
      <c r="I2" t="s">
        <v>436</v>
      </c>
    </row>
    <row r="4" spans="2:19">
      <c r="C4" s="217" t="s">
        <v>344</v>
      </c>
      <c r="D4" s="217"/>
      <c r="E4" s="217"/>
      <c r="F4" s="217"/>
      <c r="G4" s="217"/>
      <c r="I4" t="s">
        <v>438</v>
      </c>
    </row>
    <row r="5" spans="2:19">
      <c r="B5" s="44"/>
      <c r="C5" s="223" t="s">
        <v>537</v>
      </c>
      <c r="D5" s="223"/>
      <c r="F5" s="223" t="s">
        <v>307</v>
      </c>
      <c r="G5" s="223"/>
      <c r="I5" s="7"/>
      <c r="J5" s="8">
        <v>1</v>
      </c>
      <c r="K5" s="8">
        <v>2</v>
      </c>
      <c r="L5" s="8">
        <v>3</v>
      </c>
      <c r="M5" s="8">
        <v>4</v>
      </c>
      <c r="N5" s="8">
        <v>5</v>
      </c>
      <c r="O5" s="8">
        <v>6</v>
      </c>
      <c r="P5" s="8">
        <v>7</v>
      </c>
      <c r="Q5" s="8">
        <v>8</v>
      </c>
      <c r="R5" s="8">
        <v>9</v>
      </c>
      <c r="S5" s="8">
        <v>10</v>
      </c>
    </row>
    <row r="6" spans="2:19">
      <c r="B6" s="32" t="s">
        <v>114</v>
      </c>
      <c r="C6" s="23" t="s">
        <v>132</v>
      </c>
      <c r="D6" s="23" t="s">
        <v>133</v>
      </c>
      <c r="F6" s="23" t="s">
        <v>132</v>
      </c>
      <c r="G6" s="23" t="s">
        <v>133</v>
      </c>
      <c r="I6" s="150">
        <v>1</v>
      </c>
      <c r="J6" s="16">
        <v>0</v>
      </c>
      <c r="K6" s="16">
        <f>J7</f>
        <v>0.15545726099625934</v>
      </c>
      <c r="L6" s="16">
        <f>J8</f>
        <v>0.42039227792538642</v>
      </c>
      <c r="M6" s="16">
        <f>J9</f>
        <v>0.44566352479741511</v>
      </c>
      <c r="N6" s="16">
        <f>J10</f>
        <v>0.58447626329459013</v>
      </c>
      <c r="O6" s="16">
        <f>J11</f>
        <v>0.51677437738096488</v>
      </c>
      <c r="P6" s="16">
        <f>J12</f>
        <v>0.69602389582365987</v>
      </c>
      <c r="Q6" s="16">
        <f>J13</f>
        <v>0.58383483862767815</v>
      </c>
      <c r="R6" s="16">
        <f>J14</f>
        <v>0.85326345826052785</v>
      </c>
      <c r="S6" s="16">
        <f>J15</f>
        <v>1.0539645812351992</v>
      </c>
    </row>
    <row r="7" spans="2:19">
      <c r="B7" s="45">
        <v>1</v>
      </c>
      <c r="C7" s="5">
        <v>7.6230000000000002</v>
      </c>
      <c r="D7" s="5">
        <v>8.1609999999999996</v>
      </c>
      <c r="E7" s="5"/>
      <c r="F7" s="5">
        <v>17.231000000000002</v>
      </c>
      <c r="G7" s="5">
        <v>19.911000000000001</v>
      </c>
      <c r="I7" s="45">
        <v>2</v>
      </c>
      <c r="J7" s="16">
        <f>SQRT((($C$22-C23)^2)+(($D$22-D23)^2))</f>
        <v>0.15545726099625934</v>
      </c>
      <c r="K7" s="16">
        <v>0</v>
      </c>
      <c r="L7" s="16">
        <f>K8</f>
        <v>0.27953368320216726</v>
      </c>
      <c r="M7" s="16">
        <f>K9</f>
        <v>0.29344352065797941</v>
      </c>
      <c r="N7" s="16">
        <f>K10</f>
        <v>0.43509848324657829</v>
      </c>
      <c r="O7" s="16">
        <f>K11</f>
        <v>0.38260970378807407</v>
      </c>
      <c r="P7" s="16">
        <f>K12</f>
        <v>0.5416846142763182</v>
      </c>
      <c r="Q7" s="16">
        <f>K13</f>
        <v>0.43143321515650651</v>
      </c>
      <c r="R7" s="16">
        <f>K14</f>
        <v>0.70117628633306917</v>
      </c>
      <c r="S7" s="16">
        <f>K15</f>
        <v>0.90443363722984471</v>
      </c>
    </row>
    <row r="8" spans="2:19">
      <c r="B8" s="45">
        <v>2</v>
      </c>
      <c r="C8" s="5">
        <v>9.8650000000000002</v>
      </c>
      <c r="D8" s="5">
        <v>7.5330000000000004</v>
      </c>
      <c r="E8" s="5"/>
      <c r="F8" s="5">
        <v>23.548999999999999</v>
      </c>
      <c r="G8" s="5">
        <v>15.316000000000001</v>
      </c>
      <c r="I8" s="45">
        <v>3</v>
      </c>
      <c r="J8" s="16">
        <f t="shared" ref="J8:J15" si="0">SQRT((($C$22-C24)^2)+(($D$22-D24)^2))</f>
        <v>0.42039227792538642</v>
      </c>
      <c r="K8" s="16">
        <f t="shared" ref="K8:K15" si="1">SQRT((($C$23-C24)^2)+(($D$23-D24)^2))</f>
        <v>0.27953368320216726</v>
      </c>
      <c r="L8" s="16">
        <v>0</v>
      </c>
      <c r="M8" s="16">
        <f>L9</f>
        <v>0.22226386634340561</v>
      </c>
      <c r="N8" s="16">
        <f>L10</f>
        <v>0.17282029761561168</v>
      </c>
      <c r="O8" s="16">
        <f>L11</f>
        <v>0.374891078850913</v>
      </c>
      <c r="P8" s="16">
        <f>L12</f>
        <v>0.30563413369295311</v>
      </c>
      <c r="Q8" s="16">
        <f>L13</f>
        <v>0.30300790743780565</v>
      </c>
      <c r="R8" s="16">
        <f>L14</f>
        <v>0.53779056773980016</v>
      </c>
      <c r="S8" s="16">
        <f>L15</f>
        <v>0.74800709656257114</v>
      </c>
    </row>
    <row r="9" spans="2:19">
      <c r="B9" s="45">
        <v>3</v>
      </c>
      <c r="C9" s="5">
        <v>12.734</v>
      </c>
      <c r="D9" s="5">
        <v>4.484</v>
      </c>
      <c r="E9" s="5"/>
      <c r="F9" s="5">
        <v>28.335000000000001</v>
      </c>
      <c r="G9" s="5">
        <v>10.721</v>
      </c>
      <c r="I9" s="45">
        <v>4</v>
      </c>
      <c r="J9" s="16">
        <f t="shared" si="0"/>
        <v>0.44566352479741511</v>
      </c>
      <c r="K9" s="16">
        <f t="shared" si="1"/>
        <v>0.29344352065797941</v>
      </c>
      <c r="L9" s="16">
        <f>SQRT((($C$24-C25)^2)+(($D$24-D25)^2))</f>
        <v>0.22226386634340561</v>
      </c>
      <c r="M9" s="16">
        <v>0</v>
      </c>
      <c r="N9" s="16">
        <f>M10</f>
        <v>0.2483831086247506</v>
      </c>
      <c r="O9" s="16">
        <f>M11</f>
        <v>0.15266800610709527</v>
      </c>
      <c r="P9" s="16">
        <f>M12</f>
        <v>0.29213489672590931</v>
      </c>
      <c r="Q9" s="16">
        <f>M13</f>
        <v>0.13819498809281983</v>
      </c>
      <c r="R9" s="16">
        <f>M14</f>
        <v>0.40785702248522793</v>
      </c>
      <c r="S9" s="16">
        <f>M15</f>
        <v>0.61146931366291546</v>
      </c>
    </row>
    <row r="10" spans="2:19">
      <c r="B10" s="45">
        <v>4</v>
      </c>
      <c r="C10" s="5">
        <v>14.259</v>
      </c>
      <c r="D10" s="5">
        <v>7.4429999999999996</v>
      </c>
      <c r="E10" s="5"/>
      <c r="F10" s="5">
        <v>26.611999999999998</v>
      </c>
      <c r="G10" s="5">
        <v>20.294</v>
      </c>
      <c r="I10" s="45">
        <v>5</v>
      </c>
      <c r="J10" s="16">
        <f t="shared" si="0"/>
        <v>0.58447626329459013</v>
      </c>
      <c r="K10" s="16">
        <f t="shared" si="1"/>
        <v>0.43509848324657829</v>
      </c>
      <c r="L10" s="16">
        <f t="shared" ref="L10:L15" si="2">SQRT((($C$24-C26)^2)+(($D$24-D26)^2))</f>
        <v>0.17282029761561168</v>
      </c>
      <c r="M10" s="16">
        <f t="shared" ref="M10:M15" si="3">SQRT((($C$25-C26)^2)+(($D$25-D26)^2))</f>
        <v>0.2483831086247506</v>
      </c>
      <c r="N10" s="16">
        <v>0</v>
      </c>
      <c r="O10" s="16">
        <f>N11</f>
        <v>0.37724356360407374</v>
      </c>
      <c r="P10" s="16">
        <f>N12</f>
        <v>0.14096862927891371</v>
      </c>
      <c r="Q10" s="16">
        <f>N13</f>
        <v>0.23862004663418629</v>
      </c>
      <c r="R10" s="16">
        <f>N14</f>
        <v>0.40371088185596843</v>
      </c>
      <c r="S10" s="16">
        <f>N15</f>
        <v>0.60789370889811556</v>
      </c>
    </row>
    <row r="11" spans="2:19">
      <c r="B11" s="45">
        <v>5</v>
      </c>
      <c r="C11" s="5">
        <v>15.244999999999999</v>
      </c>
      <c r="D11" s="5">
        <v>3.8559999999999999</v>
      </c>
      <c r="E11" s="5"/>
      <c r="F11" s="5">
        <v>32.93</v>
      </c>
      <c r="G11" s="5">
        <v>8.9979999999999993</v>
      </c>
      <c r="I11" s="45">
        <v>6</v>
      </c>
      <c r="J11" s="16">
        <f t="shared" si="0"/>
        <v>0.51677437738096488</v>
      </c>
      <c r="K11" s="16">
        <f t="shared" si="1"/>
        <v>0.38260970378807407</v>
      </c>
      <c r="L11" s="16">
        <f t="shared" si="2"/>
        <v>0.374891078850913</v>
      </c>
      <c r="M11" s="16">
        <f t="shared" si="3"/>
        <v>0.15266800610709527</v>
      </c>
      <c r="N11" s="16">
        <f>SQRT((($C$26-C27)^2)+(($D$26-D27)^2))</f>
        <v>0.37724356360407374</v>
      </c>
      <c r="O11" s="16">
        <v>0</v>
      </c>
      <c r="P11" s="16">
        <f>O12</f>
        <v>0.37358527306922518</v>
      </c>
      <c r="Q11" s="16">
        <f>O13</f>
        <v>0.16604280825649034</v>
      </c>
      <c r="R11" s="16">
        <f>O14</f>
        <v>0.37766453331800043</v>
      </c>
      <c r="S11" s="16">
        <f>O15</f>
        <v>0.55545405596616104</v>
      </c>
    </row>
    <row r="12" spans="2:19">
      <c r="B12" s="45">
        <v>6</v>
      </c>
      <c r="C12" s="5">
        <v>15.244999999999999</v>
      </c>
      <c r="D12" s="5">
        <v>9.5060000000000002</v>
      </c>
      <c r="E12" s="5"/>
      <c r="F12" s="5">
        <v>32.354999999999997</v>
      </c>
      <c r="G12" s="5">
        <v>23.166</v>
      </c>
      <c r="I12" s="45">
        <v>7</v>
      </c>
      <c r="J12" s="16">
        <f t="shared" si="0"/>
        <v>0.69602389582365987</v>
      </c>
      <c r="K12" s="16">
        <f t="shared" si="1"/>
        <v>0.5416846142763182</v>
      </c>
      <c r="L12" s="16">
        <f t="shared" si="2"/>
        <v>0.30563413369295311</v>
      </c>
      <c r="M12" s="16">
        <f t="shared" si="3"/>
        <v>0.29213489672590931</v>
      </c>
      <c r="N12" s="16">
        <f>SQRT((($C$26-C28)^2)+(($D$26-D28)^2))</f>
        <v>0.14096862927891371</v>
      </c>
      <c r="O12" s="16">
        <f>SQRT((($C$27-C28)^2)+(($D$27-D28)^2))</f>
        <v>0.37358527306922518</v>
      </c>
      <c r="P12" s="16">
        <v>0</v>
      </c>
      <c r="Q12" s="16">
        <f>P13</f>
        <v>0.20826987838266736</v>
      </c>
      <c r="R12" s="16">
        <f>P14</f>
        <v>0.27549543886907796</v>
      </c>
      <c r="S12" s="16">
        <f>P15</f>
        <v>0.47237277512898201</v>
      </c>
    </row>
    <row r="13" spans="2:19">
      <c r="B13" s="45">
        <v>7</v>
      </c>
      <c r="C13" s="5">
        <v>17.308</v>
      </c>
      <c r="D13" s="5">
        <v>4.3049999999999997</v>
      </c>
      <c r="E13" s="5"/>
      <c r="F13" s="5">
        <v>37.142000000000003</v>
      </c>
      <c r="G13" s="5">
        <v>10.721</v>
      </c>
      <c r="I13" s="45">
        <v>8</v>
      </c>
      <c r="J13" s="16">
        <f t="shared" si="0"/>
        <v>0.58383483862767815</v>
      </c>
      <c r="K13" s="16">
        <f t="shared" si="1"/>
        <v>0.43143321515650651</v>
      </c>
      <c r="L13" s="16">
        <f t="shared" si="2"/>
        <v>0.30300790743780565</v>
      </c>
      <c r="M13" s="16">
        <f t="shared" si="3"/>
        <v>0.13819498809281983</v>
      </c>
      <c r="N13" s="16">
        <f>SQRT((($C$26-C29)^2)+(($D$26-D29)^2))</f>
        <v>0.23862004663418629</v>
      </c>
      <c r="O13" s="16">
        <f>SQRT((($C$27-C29)^2)+(($D$27-D29)^2))</f>
        <v>0.16604280825649034</v>
      </c>
      <c r="P13" s="16">
        <f>SQRT((($C$28-C29)^2)+(($D$28-D29)^2))</f>
        <v>0.20826987838266736</v>
      </c>
      <c r="Q13" s="16">
        <v>0</v>
      </c>
      <c r="R13" s="16">
        <f>Q14</f>
        <v>0.26974366687075291</v>
      </c>
      <c r="S13" s="16">
        <f>Q15</f>
        <v>0.47491144602858187</v>
      </c>
    </row>
    <row r="14" spans="2:19">
      <c r="B14" s="45">
        <v>8</v>
      </c>
      <c r="C14" s="5">
        <v>16.321000000000002</v>
      </c>
      <c r="D14" s="5">
        <v>7.2640000000000002</v>
      </c>
      <c r="E14" s="5"/>
      <c r="F14" s="5">
        <v>38.673000000000002</v>
      </c>
      <c r="G14" s="5">
        <v>20.677</v>
      </c>
      <c r="I14" s="45">
        <v>9</v>
      </c>
      <c r="J14" s="16">
        <f t="shared" si="0"/>
        <v>0.85326345826052785</v>
      </c>
      <c r="K14" s="16">
        <f t="shared" si="1"/>
        <v>0.70117628633306917</v>
      </c>
      <c r="L14" s="16">
        <f t="shared" si="2"/>
        <v>0.53779056773980016</v>
      </c>
      <c r="M14" s="16">
        <f t="shared" si="3"/>
        <v>0.40785702248522793</v>
      </c>
      <c r="N14" s="16">
        <f>SQRT((($C$26-C30)^2)+(($D$26-D30)^2))</f>
        <v>0.40371088185596843</v>
      </c>
      <c r="O14" s="16">
        <f>SQRT((($C$27-C30)^2)+(($D$27-D30)^2))</f>
        <v>0.37766453331800043</v>
      </c>
      <c r="P14" s="16">
        <f>SQRT((($C$28-C30)^2)+(($D$28-D30)^2))</f>
        <v>0.27549543886907796</v>
      </c>
      <c r="Q14" s="16">
        <f>SQRT((($C$29-C30)^2)+(($D$29-D30)^2))</f>
        <v>0.26974366687075291</v>
      </c>
      <c r="R14" s="16">
        <v>0</v>
      </c>
      <c r="S14" s="16">
        <f>R15</f>
        <v>0.2105880092986582</v>
      </c>
    </row>
    <row r="15" spans="2:19">
      <c r="B15" s="45">
        <v>9</v>
      </c>
      <c r="C15" s="5">
        <v>20.356999999999999</v>
      </c>
      <c r="D15" s="5">
        <v>7.085</v>
      </c>
      <c r="E15" s="5"/>
      <c r="F15" s="5">
        <v>42.311</v>
      </c>
      <c r="G15" s="5">
        <v>15.316000000000001</v>
      </c>
      <c r="I15" s="32">
        <v>10</v>
      </c>
      <c r="J15" s="131">
        <f t="shared" si="0"/>
        <v>1.0539645812351992</v>
      </c>
      <c r="K15" s="131">
        <f t="shared" si="1"/>
        <v>0.90443363722984471</v>
      </c>
      <c r="L15" s="131">
        <f t="shared" si="2"/>
        <v>0.74800709656257114</v>
      </c>
      <c r="M15" s="131">
        <f t="shared" si="3"/>
        <v>0.61146931366291546</v>
      </c>
      <c r="N15" s="131">
        <f>SQRT((($C$26-C31)^2)+(($D$26-D31)^2))</f>
        <v>0.60789370889811556</v>
      </c>
      <c r="O15" s="131">
        <f>SQRT((($C$27-C31)^2)+(($D$27-D31)^2))</f>
        <v>0.55545405596616104</v>
      </c>
      <c r="P15" s="131">
        <f>SQRT((($C$28-C31)^2)+(($D$28-D31)^2))</f>
        <v>0.47237277512898201</v>
      </c>
      <c r="Q15" s="131">
        <f>SQRT((($C$29-C31)^2)+(($D$29-D31)^2))</f>
        <v>0.47491144602858187</v>
      </c>
      <c r="R15" s="131">
        <f>SQRT((($C$30-C31)^2)+(($D$30-D31)^2))</f>
        <v>0.2105880092986582</v>
      </c>
      <c r="S15" s="131">
        <v>0</v>
      </c>
    </row>
    <row r="16" spans="2:19">
      <c r="B16" s="32">
        <v>10</v>
      </c>
      <c r="C16" s="8">
        <v>23.405999999999999</v>
      </c>
      <c r="D16" s="8">
        <v>7.8920000000000003</v>
      </c>
      <c r="E16" s="8"/>
      <c r="F16" s="8">
        <v>48.246000000000002</v>
      </c>
      <c r="G16" s="8">
        <v>21.634</v>
      </c>
    </row>
    <row r="17" spans="2:22">
      <c r="B17" s="5"/>
    </row>
    <row r="18" spans="2:22">
      <c r="B18" s="5"/>
      <c r="I18" s="13" t="s">
        <v>437</v>
      </c>
    </row>
    <row r="19" spans="2:22">
      <c r="B19" s="5"/>
      <c r="C19" s="217" t="s">
        <v>134</v>
      </c>
      <c r="D19" s="217"/>
      <c r="E19" s="217"/>
      <c r="F19" s="217"/>
      <c r="G19" s="217"/>
      <c r="J19" s="8">
        <v>1</v>
      </c>
      <c r="K19" s="8">
        <v>2</v>
      </c>
      <c r="L19" s="8">
        <v>3</v>
      </c>
      <c r="M19" s="8">
        <v>4</v>
      </c>
      <c r="N19" s="8">
        <v>5</v>
      </c>
      <c r="O19" s="8">
        <v>6</v>
      </c>
      <c r="P19" s="8">
        <v>7</v>
      </c>
      <c r="Q19" s="8">
        <v>8</v>
      </c>
      <c r="R19" s="8">
        <v>9</v>
      </c>
      <c r="S19" s="8">
        <v>10</v>
      </c>
      <c r="T19" s="8">
        <v>11</v>
      </c>
      <c r="U19" s="8">
        <v>12</v>
      </c>
      <c r="V19" s="8">
        <v>13</v>
      </c>
    </row>
    <row r="20" spans="2:22">
      <c r="B20" s="45"/>
      <c r="C20" s="217" t="s">
        <v>537</v>
      </c>
      <c r="D20" s="217"/>
      <c r="F20" s="217" t="s">
        <v>307</v>
      </c>
      <c r="G20" s="217"/>
      <c r="I20" s="71">
        <v>1</v>
      </c>
      <c r="J20" s="144">
        <v>0</v>
      </c>
      <c r="K20" s="144">
        <f>J21</f>
        <v>-8.9968006310922832E-2</v>
      </c>
      <c r="L20" s="144">
        <f>J22</f>
        <v>-0.30629619829518001</v>
      </c>
      <c r="M20" s="144">
        <f>J23</f>
        <v>-0.32103930672144998</v>
      </c>
      <c r="N20" s="144">
        <f>J24</f>
        <v>-0.36691854789128681</v>
      </c>
      <c r="O20" s="144">
        <f>J25</f>
        <v>-0.35259313239923934</v>
      </c>
      <c r="P20" s="144">
        <f>J26</f>
        <v>-0.35110100542642758</v>
      </c>
      <c r="Q20" s="144">
        <f>J27</f>
        <v>-0.36686221234223909</v>
      </c>
      <c r="R20" s="144">
        <f>J28</f>
        <v>-0.2310667287993888</v>
      </c>
      <c r="S20" s="145">
        <f>J29</f>
        <v>0.11676907637780651</v>
      </c>
      <c r="T20" s="16">
        <f>J30</f>
        <v>1</v>
      </c>
      <c r="U20" s="16">
        <f>J31</f>
        <v>-0.50832883163430898</v>
      </c>
      <c r="V20" s="16">
        <f>J32</f>
        <v>9.4027178778183701E-2</v>
      </c>
    </row>
    <row r="21" spans="2:22">
      <c r="B21" s="32" t="s">
        <v>114</v>
      </c>
      <c r="C21" s="8" t="s">
        <v>132</v>
      </c>
      <c r="D21" s="8" t="s">
        <v>133</v>
      </c>
      <c r="F21" s="8" t="s">
        <v>132</v>
      </c>
      <c r="G21" s="8" t="s">
        <v>133</v>
      </c>
      <c r="I21" s="45">
        <v>2</v>
      </c>
      <c r="J21" s="144">
        <f>(J7^2)*(LN((J7^2)))</f>
        <v>-8.9968006310922832E-2</v>
      </c>
      <c r="K21" s="144">
        <v>0</v>
      </c>
      <c r="L21" s="144">
        <f>K22</f>
        <v>-0.19919721896691628</v>
      </c>
      <c r="M21" s="144">
        <f>K23</f>
        <v>-0.21115158388546307</v>
      </c>
      <c r="N21" s="144">
        <f>K24</f>
        <v>-0.31508222884490483</v>
      </c>
      <c r="O21" s="144">
        <f>K25</f>
        <v>-0.28128577238376862</v>
      </c>
      <c r="P21" s="144">
        <f>K26</f>
        <v>-0.35977750849001039</v>
      </c>
      <c r="Q21" s="144">
        <f>K27</f>
        <v>-0.31294536328798084</v>
      </c>
      <c r="R21" s="144">
        <f>K28</f>
        <v>-0.34906622393520642</v>
      </c>
      <c r="S21" s="145">
        <f>K29</f>
        <v>-0.16433026372636714</v>
      </c>
      <c r="T21" s="16">
        <f>K30</f>
        <v>1</v>
      </c>
      <c r="U21" s="16">
        <f>K31</f>
        <v>-0.35863407481090398</v>
      </c>
      <c r="V21" s="16">
        <f>K32</f>
        <v>5.2093424164021802E-2</v>
      </c>
    </row>
    <row r="22" spans="2:22">
      <c r="B22" s="45">
        <v>1</v>
      </c>
      <c r="C22" s="16">
        <v>-0.50832883163430898</v>
      </c>
      <c r="D22" s="16">
        <v>9.4027178778183701E-2</v>
      </c>
      <c r="F22" s="16">
        <v>-0.48053338120500599</v>
      </c>
      <c r="G22" s="16">
        <v>0.13377551208760299</v>
      </c>
      <c r="I22" s="45">
        <v>3</v>
      </c>
      <c r="J22" s="144">
        <f t="shared" ref="J22:J29" si="4">(J8^2)*(LN((J8^2)))</f>
        <v>-0.30629619829518001</v>
      </c>
      <c r="K22" s="144">
        <f t="shared" ref="K22:K29" si="5">(K8^2)*(LN((K8^2)))</f>
        <v>-0.19919721896691628</v>
      </c>
      <c r="L22" s="144">
        <v>0</v>
      </c>
      <c r="M22" s="144">
        <f>L23</f>
        <v>-0.1485880219461107</v>
      </c>
      <c r="N22" s="144">
        <f>L24</f>
        <v>-0.10486270604325831</v>
      </c>
      <c r="O22" s="144">
        <f>L25</f>
        <v>-0.27577965638102325</v>
      </c>
      <c r="P22" s="144">
        <f>L26</f>
        <v>-0.22145544761179217</v>
      </c>
      <c r="Q22" s="144">
        <f>L27</f>
        <v>-0.21925066987858574</v>
      </c>
      <c r="R22" s="144">
        <f>L28</f>
        <v>-0.35879665733167637</v>
      </c>
      <c r="S22" s="145">
        <f>L29</f>
        <v>-0.32490209609232318</v>
      </c>
      <c r="T22" s="16">
        <f>L30</f>
        <v>1</v>
      </c>
      <c r="U22" s="16">
        <f>L31</f>
        <v>-0.167078500129657</v>
      </c>
      <c r="V22" s="16">
        <f>L32</f>
        <v>-0.15148835756780901</v>
      </c>
    </row>
    <row r="23" spans="2:22">
      <c r="B23" s="45">
        <v>2</v>
      </c>
      <c r="C23" s="16">
        <v>-0.35863407481090398</v>
      </c>
      <c r="D23" s="16">
        <v>5.2093424164021802E-2</v>
      </c>
      <c r="F23" s="16">
        <v>-0.29154117292364701</v>
      </c>
      <c r="G23" s="16">
        <v>-2.3681017239770501E-2</v>
      </c>
      <c r="I23" s="149">
        <v>4</v>
      </c>
      <c r="J23" s="144">
        <f t="shared" si="4"/>
        <v>-0.32103930672144998</v>
      </c>
      <c r="K23" s="144">
        <f t="shared" si="5"/>
        <v>-0.21115158388546307</v>
      </c>
      <c r="L23" s="144">
        <f t="shared" ref="L23:L29" si="6">(L9^2)*(LN((L9^2)))</f>
        <v>-0.1485880219461107</v>
      </c>
      <c r="M23" s="144">
        <v>0</v>
      </c>
      <c r="N23" s="144">
        <f>M24</f>
        <v>-0.17185317019221844</v>
      </c>
      <c r="O23" s="144">
        <f>M25</f>
        <v>-8.7612483680759135E-2</v>
      </c>
      <c r="P23" s="144">
        <f>M26</f>
        <v>-0.21003538616188142</v>
      </c>
      <c r="Q23" s="144">
        <f>M27</f>
        <v>-7.5592732668058757E-2</v>
      </c>
      <c r="R23" s="144">
        <f>M28</f>
        <v>-0.29837345075263511</v>
      </c>
      <c r="S23" s="145">
        <f>M29</f>
        <v>-0.36783052843629294</v>
      </c>
      <c r="T23" s="16">
        <f>M30</f>
        <v>1</v>
      </c>
      <c r="U23" s="16">
        <f>M31</f>
        <v>-6.5252208344964202E-2</v>
      </c>
      <c r="V23" s="16">
        <f>M32</f>
        <v>4.6078422492245301E-2</v>
      </c>
    </row>
    <row r="24" spans="2:22">
      <c r="B24" s="45">
        <v>3</v>
      </c>
      <c r="C24" s="16">
        <v>-0.167078500129657</v>
      </c>
      <c r="D24" s="16">
        <v>-0.15148835756780901</v>
      </c>
      <c r="F24" s="16">
        <v>-0.15068357182533701</v>
      </c>
      <c r="G24" s="16">
        <v>-0.17796488386954601</v>
      </c>
      <c r="I24" s="149">
        <v>5</v>
      </c>
      <c r="J24" s="144">
        <f t="shared" si="4"/>
        <v>-0.36691854789128681</v>
      </c>
      <c r="K24" s="144">
        <f t="shared" si="5"/>
        <v>-0.31508222884490483</v>
      </c>
      <c r="L24" s="144">
        <f t="shared" si="6"/>
        <v>-0.10486270604325831</v>
      </c>
      <c r="M24" s="144">
        <f t="shared" ref="M24:M29" si="7">(M10^2)*(LN((M10^2)))</f>
        <v>-0.17185317019221844</v>
      </c>
      <c r="N24" s="144">
        <v>0</v>
      </c>
      <c r="O24" s="144">
        <f>N25</f>
        <v>-0.27747113730800543</v>
      </c>
      <c r="P24" s="144">
        <f>N26</f>
        <v>-7.7867761413337261E-2</v>
      </c>
      <c r="Q24" s="144">
        <f>N27</f>
        <v>-0.16317533165721046</v>
      </c>
      <c r="R24" s="144">
        <f>N28</f>
        <v>-0.29566856228052513</v>
      </c>
      <c r="S24" s="145">
        <f>N29</f>
        <v>-0.36787572258334489</v>
      </c>
      <c r="T24" s="16">
        <f>N30</f>
        <v>1</v>
      </c>
      <c r="U24" s="16">
        <f>N31</f>
        <v>5.7705644411535501E-4</v>
      </c>
      <c r="V24" s="16">
        <f>N32</f>
        <v>-0.19342246800176499</v>
      </c>
    </row>
    <row r="25" spans="2:22">
      <c r="B25" s="45">
        <v>4</v>
      </c>
      <c r="C25" s="16">
        <v>-6.5252208344964202E-2</v>
      </c>
      <c r="D25" s="16">
        <v>4.6078422492245301E-2</v>
      </c>
      <c r="F25" s="16">
        <v>-0.18499429517539401</v>
      </c>
      <c r="G25" s="16">
        <v>0.12638178218221099</v>
      </c>
      <c r="I25" s="149">
        <v>6</v>
      </c>
      <c r="J25" s="144">
        <f t="shared" si="4"/>
        <v>-0.35259313239923934</v>
      </c>
      <c r="K25" s="144">
        <f t="shared" si="5"/>
        <v>-0.28128577238376862</v>
      </c>
      <c r="L25" s="144">
        <f t="shared" si="6"/>
        <v>-0.27577965638102325</v>
      </c>
      <c r="M25" s="144">
        <f t="shared" si="7"/>
        <v>-8.7612483680759135E-2</v>
      </c>
      <c r="N25" s="144">
        <f>(N11^2)*(LN((N11^2)))</f>
        <v>-0.27747113730800543</v>
      </c>
      <c r="O25" s="144">
        <v>0</v>
      </c>
      <c r="P25" s="144">
        <f>O26</f>
        <v>-0.27483579111712603</v>
      </c>
      <c r="Q25" s="144">
        <f>O27</f>
        <v>-9.900517080632637E-2</v>
      </c>
      <c r="R25" s="144">
        <f>O28</f>
        <v>-0.2777726002330515</v>
      </c>
      <c r="S25" s="145">
        <f>O29</f>
        <v>-0.3628114551467741</v>
      </c>
      <c r="T25" s="16">
        <f>O30</f>
        <v>1</v>
      </c>
      <c r="U25" s="16">
        <f>O31</f>
        <v>5.84529982538969E-4</v>
      </c>
      <c r="V25" s="16">
        <f>O32</f>
        <v>0.18382109552827999</v>
      </c>
    </row>
    <row r="26" spans="2:22">
      <c r="B26" s="45">
        <v>5</v>
      </c>
      <c r="C26" s="16">
        <v>5.7705644411535501E-4</v>
      </c>
      <c r="D26" s="16">
        <v>-0.19342246800176499</v>
      </c>
      <c r="F26" s="16">
        <v>-9.8793798030469594E-3</v>
      </c>
      <c r="G26" s="16">
        <v>-0.241616524386424</v>
      </c>
      <c r="I26" s="149">
        <v>7</v>
      </c>
      <c r="J26" s="144">
        <f t="shared" si="4"/>
        <v>-0.35110100542642758</v>
      </c>
      <c r="K26" s="144">
        <f t="shared" si="5"/>
        <v>-0.35977750849001039</v>
      </c>
      <c r="L26" s="144">
        <f t="shared" si="6"/>
        <v>-0.22145544761179217</v>
      </c>
      <c r="M26" s="144">
        <f t="shared" si="7"/>
        <v>-0.21003538616188142</v>
      </c>
      <c r="N26" s="144">
        <f>(N12^2)*(LN((N12^2)))</f>
        <v>-7.7867761413337261E-2</v>
      </c>
      <c r="O26" s="144">
        <f>(O12^2)*(LN((O12^2)))</f>
        <v>-0.27483579111712603</v>
      </c>
      <c r="P26" s="144">
        <v>0</v>
      </c>
      <c r="Q26" s="144">
        <f>P27</f>
        <v>-0.13610806928589153</v>
      </c>
      <c r="R26" s="144">
        <f>P28</f>
        <v>-0.19569232725846472</v>
      </c>
      <c r="S26" s="145">
        <f>P29</f>
        <v>-0.33469817941252117</v>
      </c>
      <c r="T26" s="16">
        <f>P30</f>
        <v>1</v>
      </c>
      <c r="U26" s="16">
        <f>P31</f>
        <v>0.138321627626635</v>
      </c>
      <c r="V26" s="16">
        <f>P32</f>
        <v>-0.163446018069867</v>
      </c>
    </row>
    <row r="27" spans="2:22">
      <c r="B27" s="45">
        <v>6</v>
      </c>
      <c r="C27" s="16">
        <v>5.84529982538969E-4</v>
      </c>
      <c r="D27" s="16">
        <v>0.18382109552827999</v>
      </c>
      <c r="F27" s="16">
        <v>1.3953499419382799E-3</v>
      </c>
      <c r="G27" s="16">
        <v>0.20472511766355</v>
      </c>
      <c r="I27" s="149">
        <v>8</v>
      </c>
      <c r="J27" s="144">
        <f t="shared" si="4"/>
        <v>-0.36686221234223909</v>
      </c>
      <c r="K27" s="144">
        <f t="shared" si="5"/>
        <v>-0.31294536328798084</v>
      </c>
      <c r="L27" s="144">
        <f t="shared" si="6"/>
        <v>-0.21925066987858574</v>
      </c>
      <c r="M27" s="144">
        <f t="shared" si="7"/>
        <v>-7.5592732668058757E-2</v>
      </c>
      <c r="N27" s="144">
        <f>(N13^2)*(LN((N13^2)))</f>
        <v>-0.16317533165721046</v>
      </c>
      <c r="O27" s="144">
        <f>(O13^2)*(LN((O13^2)))</f>
        <v>-9.900517080632637E-2</v>
      </c>
      <c r="P27" s="144">
        <f>(P13^2)*(LN((P13^2)))</f>
        <v>-0.13610806928589153</v>
      </c>
      <c r="Q27" s="144">
        <v>0</v>
      </c>
      <c r="R27" s="144">
        <f>Q28</f>
        <v>-0.19067671738116651</v>
      </c>
      <c r="S27" s="145">
        <f>Q29</f>
        <v>-0.33588762473894929</v>
      </c>
      <c r="T27" s="16">
        <f>Q30</f>
        <v>1</v>
      </c>
      <c r="U27" s="16">
        <f>Q31</f>
        <v>7.2424763378146906E-2</v>
      </c>
      <c r="V27" s="16">
        <f>Q32</f>
        <v>3.4124084738597897E-2</v>
      </c>
    </row>
    <row r="28" spans="2:22">
      <c r="B28" s="45">
        <v>7</v>
      </c>
      <c r="C28" s="16">
        <v>0.138321627626635</v>
      </c>
      <c r="D28" s="16">
        <v>-0.163446018069867</v>
      </c>
      <c r="F28" s="16">
        <v>0.12602758056442301</v>
      </c>
      <c r="G28" s="16">
        <v>-0.196203552523428</v>
      </c>
      <c r="I28" s="149">
        <v>9</v>
      </c>
      <c r="J28" s="144">
        <f t="shared" si="4"/>
        <v>-0.2310667287993888</v>
      </c>
      <c r="K28" s="144">
        <f t="shared" si="5"/>
        <v>-0.34906622393520642</v>
      </c>
      <c r="L28" s="144">
        <f t="shared" si="6"/>
        <v>-0.35879665733167637</v>
      </c>
      <c r="M28" s="144">
        <f t="shared" si="7"/>
        <v>-0.29837345075263511</v>
      </c>
      <c r="N28" s="144">
        <f>(N14^2)*(LN((N14^2)))</f>
        <v>-0.29566856228052513</v>
      </c>
      <c r="O28" s="144">
        <f>(O14^2)*(LN((O14^2)))</f>
        <v>-0.2777726002330515</v>
      </c>
      <c r="P28" s="144">
        <f>(P14^2)*(LN((P14^2)))</f>
        <v>-0.19569232725846472</v>
      </c>
      <c r="Q28" s="144">
        <f>(Q14^2)*(LN((Q14^2)))</f>
        <v>-0.19067671738116651</v>
      </c>
      <c r="R28" s="144">
        <v>0</v>
      </c>
      <c r="S28" s="145">
        <f>R29</f>
        <v>-0.13817305611089981</v>
      </c>
      <c r="T28" s="16">
        <f>R30</f>
        <v>1</v>
      </c>
      <c r="U28" s="16">
        <f>R31</f>
        <v>0.34190329163370198</v>
      </c>
      <c r="V28" s="16">
        <f>R32</f>
        <v>2.21671358761278E-2</v>
      </c>
    </row>
    <row r="29" spans="2:22">
      <c r="B29" s="45">
        <v>8</v>
      </c>
      <c r="C29" s="16">
        <v>7.2424763378146906E-2</v>
      </c>
      <c r="D29" s="16">
        <v>3.4124084738597897E-2</v>
      </c>
      <c r="F29" s="16">
        <v>0.194748933968167</v>
      </c>
      <c r="G29" s="16">
        <v>0.113437963484676</v>
      </c>
      <c r="I29" s="149">
        <v>10</v>
      </c>
      <c r="J29" s="144">
        <f t="shared" si="4"/>
        <v>0.11676907637780651</v>
      </c>
      <c r="K29" s="144">
        <f t="shared" si="5"/>
        <v>-0.16433026372636714</v>
      </c>
      <c r="L29" s="144">
        <f t="shared" si="6"/>
        <v>-0.32490209609232318</v>
      </c>
      <c r="M29" s="144">
        <f t="shared" si="7"/>
        <v>-0.36783052843629294</v>
      </c>
      <c r="N29" s="144">
        <f>(N15^2)*(LN((N15^2)))</f>
        <v>-0.36787572258334489</v>
      </c>
      <c r="O29" s="144">
        <f>(O15^2)*(LN((O15^2)))</f>
        <v>-0.3628114551467741</v>
      </c>
      <c r="P29" s="144">
        <f>(P15^2)*(LN((P15^2)))</f>
        <v>-0.33469817941252117</v>
      </c>
      <c r="Q29" s="144">
        <f>(Q15^2)*(LN((Q15^2)))</f>
        <v>-0.33588762473894929</v>
      </c>
      <c r="R29" s="144">
        <f>(R15^2)*(LN((R15^2)))</f>
        <v>-0.13817305611089981</v>
      </c>
      <c r="S29" s="145">
        <v>0</v>
      </c>
      <c r="T29" s="16">
        <f>S30</f>
        <v>1</v>
      </c>
      <c r="U29" s="16">
        <f>S31</f>
        <v>0.54548234585469602</v>
      </c>
      <c r="V29" s="16">
        <f>S32</f>
        <v>7.6045502061985099E-2</v>
      </c>
    </row>
    <row r="30" spans="2:22">
      <c r="B30" s="45">
        <v>9</v>
      </c>
      <c r="C30" s="16">
        <v>0.34190329163370198</v>
      </c>
      <c r="D30" s="16">
        <v>2.21671358761278E-2</v>
      </c>
      <c r="F30" s="16">
        <v>0.29795066778677698</v>
      </c>
      <c r="G30" s="16">
        <v>-6.2535780642079306E-2</v>
      </c>
      <c r="I30" s="149">
        <v>11</v>
      </c>
      <c r="J30" s="146">
        <v>1</v>
      </c>
      <c r="K30" s="146">
        <v>1</v>
      </c>
      <c r="L30" s="146">
        <v>1</v>
      </c>
      <c r="M30" s="146">
        <v>1</v>
      </c>
      <c r="N30" s="146">
        <v>1</v>
      </c>
      <c r="O30" s="146">
        <v>1</v>
      </c>
      <c r="P30" s="146">
        <v>1</v>
      </c>
      <c r="Q30" s="146">
        <v>1</v>
      </c>
      <c r="R30" s="146">
        <v>1</v>
      </c>
      <c r="S30" s="147">
        <v>1</v>
      </c>
      <c r="T30" s="146">
        <v>0</v>
      </c>
      <c r="U30" s="146">
        <v>0</v>
      </c>
      <c r="V30" s="146">
        <v>0</v>
      </c>
    </row>
    <row r="31" spans="2:22">
      <c r="B31" s="32">
        <v>10</v>
      </c>
      <c r="C31" s="131">
        <v>0.54548234585469602</v>
      </c>
      <c r="D31" s="131">
        <v>7.6045502061985099E-2</v>
      </c>
      <c r="E31" s="7"/>
      <c r="F31" s="131">
        <v>0.49750926867112599</v>
      </c>
      <c r="G31" s="131">
        <v>0.123681383243208</v>
      </c>
      <c r="I31" s="149">
        <v>12</v>
      </c>
      <c r="J31" s="144">
        <f>C22</f>
        <v>-0.50832883163430898</v>
      </c>
      <c r="K31" s="144">
        <f>C23</f>
        <v>-0.35863407481090398</v>
      </c>
      <c r="L31" s="144">
        <f>C24</f>
        <v>-0.167078500129657</v>
      </c>
      <c r="M31" s="144">
        <f>C25</f>
        <v>-6.5252208344964202E-2</v>
      </c>
      <c r="N31" s="144">
        <f>C26</f>
        <v>5.7705644411535501E-4</v>
      </c>
      <c r="O31" s="144">
        <f>C27</f>
        <v>5.84529982538969E-4</v>
      </c>
      <c r="P31" s="144">
        <f>C28</f>
        <v>0.138321627626635</v>
      </c>
      <c r="Q31" s="144">
        <f>C29</f>
        <v>7.2424763378146906E-2</v>
      </c>
      <c r="R31" s="144">
        <f>C30</f>
        <v>0.34190329163370198</v>
      </c>
      <c r="S31" s="145">
        <f>C31</f>
        <v>0.54548234585469602</v>
      </c>
      <c r="T31" s="144">
        <v>0</v>
      </c>
      <c r="U31" s="144">
        <v>0</v>
      </c>
      <c r="V31" s="144">
        <v>0</v>
      </c>
    </row>
    <row r="32" spans="2:22">
      <c r="I32" s="151">
        <v>13</v>
      </c>
      <c r="J32" s="131">
        <f>D22</f>
        <v>9.4027178778183701E-2</v>
      </c>
      <c r="K32" s="131">
        <f>D23</f>
        <v>5.2093424164021802E-2</v>
      </c>
      <c r="L32" s="131">
        <f>D24</f>
        <v>-0.15148835756780901</v>
      </c>
      <c r="M32" s="131">
        <f>D25</f>
        <v>4.6078422492245301E-2</v>
      </c>
      <c r="N32" s="131">
        <f>D26</f>
        <v>-0.19342246800176499</v>
      </c>
      <c r="O32" s="131">
        <f>D27</f>
        <v>0.18382109552827999</v>
      </c>
      <c r="P32" s="131">
        <f>D28</f>
        <v>-0.163446018069867</v>
      </c>
      <c r="Q32" s="131">
        <f>D29</f>
        <v>3.4124084738597897E-2</v>
      </c>
      <c r="R32" s="131">
        <f>D30</f>
        <v>2.21671358761278E-2</v>
      </c>
      <c r="S32" s="148">
        <f>D31</f>
        <v>7.6045502061985099E-2</v>
      </c>
      <c r="T32" s="131">
        <v>0</v>
      </c>
      <c r="U32" s="131">
        <v>0</v>
      </c>
      <c r="V32" s="131">
        <v>0</v>
      </c>
    </row>
    <row r="34" spans="9:24">
      <c r="X34" s="5"/>
    </row>
    <row r="35" spans="9:24">
      <c r="I35" s="13" t="s">
        <v>526</v>
      </c>
      <c r="X35" s="5"/>
    </row>
    <row r="36" spans="9:24">
      <c r="J36" s="8">
        <v>1</v>
      </c>
      <c r="K36" s="8">
        <v>2</v>
      </c>
      <c r="L36" s="8">
        <v>3</v>
      </c>
      <c r="M36" s="8">
        <v>4</v>
      </c>
      <c r="N36" s="8">
        <v>5</v>
      </c>
      <c r="O36" s="8">
        <v>6</v>
      </c>
      <c r="P36" s="8">
        <v>7</v>
      </c>
      <c r="Q36" s="8">
        <v>8</v>
      </c>
      <c r="R36" s="8">
        <v>9</v>
      </c>
      <c r="S36" s="8">
        <v>10</v>
      </c>
      <c r="T36" s="8">
        <v>11</v>
      </c>
      <c r="U36" s="8">
        <v>12</v>
      </c>
      <c r="V36" s="8">
        <v>13</v>
      </c>
      <c r="X36" s="16"/>
    </row>
    <row r="37" spans="9:24">
      <c r="I37" s="71">
        <v>1</v>
      </c>
      <c r="J37" s="16">
        <f t="array" ref="J37:V49">MINVERSE(J20:V32)</f>
        <v>3.8367990957426334</v>
      </c>
      <c r="K37" s="16">
        <v>-5.6244554389760699</v>
      </c>
      <c r="L37" s="16">
        <v>0.58444077678294182</v>
      </c>
      <c r="M37" s="16">
        <v>1.6517202780475193</v>
      </c>
      <c r="N37" s="16">
        <v>-0.22955892101418232</v>
      </c>
      <c r="O37" s="16">
        <v>-0.40934936555099405</v>
      </c>
      <c r="P37" s="16">
        <v>0.22152254172415026</v>
      </c>
      <c r="Q37" s="16">
        <v>-0.22934547950488238</v>
      </c>
      <c r="R37" s="16">
        <v>-8.2875563313435929E-2</v>
      </c>
      <c r="S37" s="145">
        <v>0.2811020760623224</v>
      </c>
      <c r="T37" s="16">
        <v>3.1551531899853269E-2</v>
      </c>
      <c r="U37" s="16">
        <v>-1.640506276539897</v>
      </c>
      <c r="V37" s="16">
        <v>0.54124232514692949</v>
      </c>
      <c r="X37" s="16"/>
    </row>
    <row r="38" spans="9:24">
      <c r="I38" s="45">
        <v>2</v>
      </c>
      <c r="J38" s="16">
        <v>-5.6244554389760708</v>
      </c>
      <c r="K38" s="16">
        <v>10.259025151833736</v>
      </c>
      <c r="L38" s="16">
        <v>-3.3148725936832175</v>
      </c>
      <c r="M38" s="16">
        <v>-3.700206161238067</v>
      </c>
      <c r="N38" s="16">
        <v>1.7517051785990698</v>
      </c>
      <c r="O38" s="16">
        <v>-0.63961091328659669</v>
      </c>
      <c r="P38" s="16">
        <v>-0.41152798362847143</v>
      </c>
      <c r="Q38" s="16">
        <v>1.743398693359604</v>
      </c>
      <c r="R38" s="16">
        <v>5.1539288786251608E-2</v>
      </c>
      <c r="S38" s="145">
        <v>-0.11499522176623571</v>
      </c>
      <c r="T38" s="16">
        <v>0.20647938878321123</v>
      </c>
      <c r="U38" s="16">
        <v>1.0553011826734273</v>
      </c>
      <c r="V38" s="16">
        <v>-0.13456755358452444</v>
      </c>
      <c r="X38" s="16"/>
    </row>
    <row r="39" spans="9:24">
      <c r="I39" s="45">
        <v>3</v>
      </c>
      <c r="J39" s="16">
        <v>0.58444077678294215</v>
      </c>
      <c r="K39" s="16">
        <v>-3.3148725936832188</v>
      </c>
      <c r="L39" s="16">
        <v>8.8616945057385479</v>
      </c>
      <c r="M39" s="16">
        <v>-2.9470613294207282</v>
      </c>
      <c r="N39" s="16">
        <v>-8.3210810488136406</v>
      </c>
      <c r="O39" s="16">
        <v>2.0492224567081601</v>
      </c>
      <c r="P39" s="16">
        <v>2.5630689566670695</v>
      </c>
      <c r="Q39" s="16">
        <v>0.63020038319895488</v>
      </c>
      <c r="R39" s="16">
        <v>-0.28294490537185041</v>
      </c>
      <c r="S39" s="145">
        <v>0.17733279819374084</v>
      </c>
      <c r="T39" s="16">
        <v>0.16746975793271621</v>
      </c>
      <c r="U39" s="16">
        <v>-0.29911506564449081</v>
      </c>
      <c r="V39" s="16">
        <v>-1.4376778618112029</v>
      </c>
    </row>
    <row r="40" spans="9:24">
      <c r="I40" s="45">
        <v>4</v>
      </c>
      <c r="J40" s="16">
        <v>1.6517202780475144</v>
      </c>
      <c r="K40" s="16">
        <v>-3.7002061612380621</v>
      </c>
      <c r="L40" s="16">
        <v>-2.9470613294207229</v>
      </c>
      <c r="M40" s="16">
        <v>16.268752477017763</v>
      </c>
      <c r="N40" s="16">
        <v>-0.61859357413767169</v>
      </c>
      <c r="O40" s="16">
        <v>-5.0699400536152757</v>
      </c>
      <c r="P40" s="16">
        <v>0.66237465293772735</v>
      </c>
      <c r="Q40" s="16">
        <v>-7.9630257484747737</v>
      </c>
      <c r="R40" s="16">
        <v>1.797031751924717</v>
      </c>
      <c r="S40" s="145">
        <v>-8.105229304120691E-2</v>
      </c>
      <c r="T40" s="16">
        <v>-0.18927577552934727</v>
      </c>
      <c r="U40" s="16">
        <v>0.23609595735494154</v>
      </c>
      <c r="V40" s="16">
        <v>0.19091963269664186</v>
      </c>
      <c r="X40" s="16"/>
    </row>
    <row r="41" spans="9:24">
      <c r="I41" s="45">
        <v>5</v>
      </c>
      <c r="J41" s="16">
        <v>-0.22955892101417943</v>
      </c>
      <c r="K41" s="16">
        <v>1.7517051785990674</v>
      </c>
      <c r="L41" s="16">
        <v>-8.3210810488136371</v>
      </c>
      <c r="M41" s="16">
        <v>-0.61859357413767935</v>
      </c>
      <c r="N41" s="16">
        <v>16.090010977103638</v>
      </c>
      <c r="O41" s="16">
        <v>0.43020849171390807</v>
      </c>
      <c r="P41" s="16">
        <v>-10.484713970001897</v>
      </c>
      <c r="Q41" s="16">
        <v>-0.31145986129546727</v>
      </c>
      <c r="R41" s="16">
        <v>1.8645814443631898</v>
      </c>
      <c r="S41" s="144">
        <v>-0.17109871651691383</v>
      </c>
      <c r="T41" s="159">
        <v>0.14803103249996211</v>
      </c>
      <c r="U41" s="16">
        <v>-2.4691758864684717E-2</v>
      </c>
      <c r="V41" s="16">
        <v>-0.42026316002508507</v>
      </c>
      <c r="X41" s="155"/>
    </row>
    <row r="42" spans="9:24">
      <c r="I42" s="45">
        <v>6</v>
      </c>
      <c r="J42" s="16">
        <v>-0.40934936555099327</v>
      </c>
      <c r="K42" s="16">
        <v>-0.63961091328659736</v>
      </c>
      <c r="L42" s="16">
        <v>2.0492224567081596</v>
      </c>
      <c r="M42" s="16">
        <v>-5.0699400536152748</v>
      </c>
      <c r="N42" s="16">
        <v>0.43020849171390296</v>
      </c>
      <c r="O42" s="16">
        <v>6.5867495379577994</v>
      </c>
      <c r="P42" s="16">
        <v>2.0294520463255727</v>
      </c>
      <c r="Q42" s="16">
        <v>-3.9857508268505586</v>
      </c>
      <c r="R42" s="16">
        <v>-0.58208475719034325</v>
      </c>
      <c r="S42" s="144">
        <v>-0.4088966162116715</v>
      </c>
      <c r="T42" s="159">
        <v>0.3966363004357582</v>
      </c>
      <c r="U42" s="16">
        <v>1.6981392835232914E-3</v>
      </c>
      <c r="V42" s="16">
        <v>2.0266786555710135</v>
      </c>
      <c r="X42" s="16"/>
    </row>
    <row r="43" spans="9:24">
      <c r="I43" s="14">
        <v>7</v>
      </c>
      <c r="J43" s="159">
        <v>0.22152254172414859</v>
      </c>
      <c r="K43" s="144">
        <v>-0.41152798362847276</v>
      </c>
      <c r="L43" s="144">
        <v>2.5630689566670704</v>
      </c>
      <c r="M43" s="144">
        <v>0.6623746529377339</v>
      </c>
      <c r="N43" s="144">
        <v>-10.484713970001899</v>
      </c>
      <c r="O43" s="144">
        <v>2.0294520463255705</v>
      </c>
      <c r="P43" s="144">
        <v>11.585034750784741</v>
      </c>
      <c r="Q43" s="144">
        <v>-3.1587883762864646</v>
      </c>
      <c r="R43" s="144">
        <v>-3.4758072846391759</v>
      </c>
      <c r="S43" s="144">
        <v>0.46938466611672652</v>
      </c>
      <c r="T43" s="159">
        <v>0.15456323062676078</v>
      </c>
      <c r="U43" s="144">
        <v>0.27796479208329339</v>
      </c>
      <c r="V43" s="144">
        <v>-1.4179350796241703</v>
      </c>
    </row>
    <row r="44" spans="9:24">
      <c r="I44" s="14">
        <v>8</v>
      </c>
      <c r="J44" s="159">
        <v>-0.2293454795048783</v>
      </c>
      <c r="K44" s="16">
        <v>1.7433986933596011</v>
      </c>
      <c r="L44" s="16">
        <v>0.63020038319895522</v>
      </c>
      <c r="M44" s="16">
        <v>-7.9630257484747693</v>
      </c>
      <c r="N44" s="16">
        <v>-0.31145986129547426</v>
      </c>
      <c r="O44" s="16">
        <v>-3.9857508268505608</v>
      </c>
      <c r="P44" s="16">
        <v>-3.1587883762864593</v>
      </c>
      <c r="Q44" s="16">
        <v>15.789952964845476</v>
      </c>
      <c r="R44" s="16">
        <v>-3.7439464687874406</v>
      </c>
      <c r="S44" s="144">
        <v>1.2287647197955511</v>
      </c>
      <c r="T44" s="159">
        <v>-0.18141444361184958</v>
      </c>
      <c r="U44" s="16">
        <v>-0.17411468711547415</v>
      </c>
      <c r="V44" s="16">
        <v>0.44468097414275365</v>
      </c>
    </row>
    <row r="45" spans="9:24">
      <c r="I45" s="14">
        <v>9</v>
      </c>
      <c r="J45" s="159">
        <v>-8.2875563313438108E-2</v>
      </c>
      <c r="K45" s="16">
        <v>5.1539288786251754E-2</v>
      </c>
      <c r="L45" s="16">
        <v>-0.2829449053718382</v>
      </c>
      <c r="M45" s="16">
        <v>1.7970317519247083</v>
      </c>
      <c r="N45" s="16">
        <v>1.8645814443631696</v>
      </c>
      <c r="O45" s="16">
        <v>-0.58208475719033637</v>
      </c>
      <c r="P45" s="16">
        <v>-3.475807284639159</v>
      </c>
      <c r="Q45" s="16">
        <v>-3.7439464687874429</v>
      </c>
      <c r="R45" s="16">
        <v>8.0180873042523633</v>
      </c>
      <c r="S45" s="144">
        <v>-3.563580810024277</v>
      </c>
      <c r="T45" s="159">
        <v>0.23536165272538531</v>
      </c>
      <c r="U45" s="16">
        <v>-0.8579775879031426</v>
      </c>
      <c r="V45" s="16">
        <v>-0.24183301079580191</v>
      </c>
    </row>
    <row r="46" spans="9:24">
      <c r="I46" s="8">
        <v>10</v>
      </c>
      <c r="J46" s="160">
        <v>0.28110207606232152</v>
      </c>
      <c r="K46" s="131">
        <v>-0.11499522176623396</v>
      </c>
      <c r="L46" s="131">
        <v>0.17733279819374118</v>
      </c>
      <c r="M46" s="131">
        <v>-8.105229304120562E-2</v>
      </c>
      <c r="N46" s="131">
        <v>-0.17109871651691563</v>
      </c>
      <c r="O46" s="131">
        <v>-0.40889661621167445</v>
      </c>
      <c r="P46" s="131">
        <v>0.46938466611672597</v>
      </c>
      <c r="Q46" s="131">
        <v>1.2287647197955538</v>
      </c>
      <c r="R46" s="131">
        <v>-3.5635808100242756</v>
      </c>
      <c r="S46" s="131">
        <v>2.1830393973919637</v>
      </c>
      <c r="T46" s="160">
        <v>3.0597324237549708E-2</v>
      </c>
      <c r="U46" s="131">
        <v>1.4253453046725038</v>
      </c>
      <c r="V46" s="131">
        <v>0.44875507828344607</v>
      </c>
    </row>
    <row r="47" spans="9:24">
      <c r="I47" s="14">
        <v>11</v>
      </c>
      <c r="J47" s="159">
        <v>3.155153189985329E-2</v>
      </c>
      <c r="K47" s="144">
        <v>0.20647938878321129</v>
      </c>
      <c r="L47" s="144">
        <v>0.16746975793271549</v>
      </c>
      <c r="M47" s="144">
        <v>-0.18927577552934829</v>
      </c>
      <c r="N47" s="144">
        <v>0.14803103249996286</v>
      </c>
      <c r="O47" s="144">
        <v>0.39663630043575993</v>
      </c>
      <c r="P47" s="144">
        <v>0.15456323062676136</v>
      </c>
      <c r="Q47" s="144">
        <v>-0.18141444361185055</v>
      </c>
      <c r="R47" s="144">
        <v>0.23536165272538473</v>
      </c>
      <c r="S47" s="144">
        <v>3.0597324237549812E-2</v>
      </c>
      <c r="T47" s="159">
        <v>0.23801700981926974</v>
      </c>
      <c r="U47" s="144">
        <v>-4.5573620142594518E-3</v>
      </c>
      <c r="V47" s="144">
        <v>1.5574981462990632E-2</v>
      </c>
    </row>
    <row r="48" spans="9:24">
      <c r="I48" s="14">
        <v>12</v>
      </c>
      <c r="J48" s="159">
        <v>-1.640506276539897</v>
      </c>
      <c r="K48" s="144">
        <v>1.0553011826734278</v>
      </c>
      <c r="L48" s="144">
        <v>-0.2991150656444912</v>
      </c>
      <c r="M48" s="144">
        <v>0.23609595735494185</v>
      </c>
      <c r="N48" s="144">
        <v>-2.4691758864684103E-2</v>
      </c>
      <c r="O48" s="144">
        <v>1.6981392835217766E-3</v>
      </c>
      <c r="P48" s="144">
        <v>0.27796479208329178</v>
      </c>
      <c r="Q48" s="144">
        <v>-0.17411468711547251</v>
      </c>
      <c r="R48" s="144">
        <v>-0.85797758790314138</v>
      </c>
      <c r="S48" s="144">
        <v>1.4253453046725035</v>
      </c>
      <c r="T48" s="159">
        <v>-4.5573620142594657E-3</v>
      </c>
      <c r="U48" s="144">
        <v>0.49505780647289088</v>
      </c>
      <c r="V48" s="144">
        <v>-4.3590438194892389E-2</v>
      </c>
    </row>
    <row r="49" spans="9:24">
      <c r="I49" s="14">
        <v>13</v>
      </c>
      <c r="J49" s="159">
        <v>0.54124232514693016</v>
      </c>
      <c r="K49" s="144">
        <v>-0.1345675535845248</v>
      </c>
      <c r="L49" s="144">
        <v>-1.4376778618112027</v>
      </c>
      <c r="M49" s="144">
        <v>0.1909196326966397</v>
      </c>
      <c r="N49" s="144">
        <v>-0.42026316002508596</v>
      </c>
      <c r="O49" s="144">
        <v>2.0266786555710143</v>
      </c>
      <c r="P49" s="144">
        <v>-1.417935079624169</v>
      </c>
      <c r="Q49" s="144">
        <v>0.4446809741427552</v>
      </c>
      <c r="R49" s="144">
        <v>-0.24183301079580363</v>
      </c>
      <c r="S49" s="144">
        <v>0.44875507828344652</v>
      </c>
      <c r="T49" s="159">
        <v>1.5574981462990444E-2</v>
      </c>
      <c r="U49" s="144">
        <v>-4.3590438194892299E-2</v>
      </c>
      <c r="V49" s="144">
        <v>-3.3128083942819675</v>
      </c>
    </row>
    <row r="52" spans="9:24">
      <c r="I52" t="s">
        <v>439</v>
      </c>
      <c r="M52" t="s">
        <v>440</v>
      </c>
      <c r="Q52" t="s">
        <v>336</v>
      </c>
    </row>
    <row r="53" spans="9:24">
      <c r="I53" s="7"/>
      <c r="J53" s="8">
        <v>1</v>
      </c>
      <c r="K53" s="8">
        <v>2</v>
      </c>
      <c r="M53" s="7"/>
      <c r="N53" s="8">
        <v>1</v>
      </c>
      <c r="O53" s="8">
        <v>2</v>
      </c>
      <c r="Q53" s="7"/>
      <c r="R53" s="8">
        <v>1</v>
      </c>
      <c r="S53" s="8">
        <v>2</v>
      </c>
      <c r="U53" s="5"/>
      <c r="V53" s="5"/>
      <c r="X53" s="5"/>
    </row>
    <row r="54" spans="9:24">
      <c r="I54" s="71">
        <v>1</v>
      </c>
      <c r="J54" s="16">
        <f>F22</f>
        <v>-0.48053338120500599</v>
      </c>
      <c r="K54" s="16">
        <f>G22</f>
        <v>0.13377551208760299</v>
      </c>
      <c r="M54" s="71">
        <v>1</v>
      </c>
      <c r="N54" s="16">
        <f t="array" ref="N54:O66">MMULT(J37:V49,J54:K66)</f>
        <v>-0.49746622384031991</v>
      </c>
      <c r="O54" s="16">
        <v>0.69333092693982823</v>
      </c>
      <c r="Q54" s="71">
        <v>1</v>
      </c>
      <c r="R54" s="16">
        <v>3.0095999999999999E-3</v>
      </c>
      <c r="S54" s="16">
        <v>-7.0798200000000006E-2</v>
      </c>
      <c r="U54" s="34">
        <f>$D$80</f>
        <v>-0.72080007180750894</v>
      </c>
      <c r="V54" s="34">
        <v>0.30709999999999998</v>
      </c>
      <c r="X54" s="5"/>
    </row>
    <row r="55" spans="9:24">
      <c r="I55" s="45">
        <v>2</v>
      </c>
      <c r="J55" s="16">
        <f t="shared" ref="J55:J63" si="8">F23</f>
        <v>-0.29154117292364701</v>
      </c>
      <c r="K55" s="16">
        <f t="shared" ref="K55:K63" si="9">G23</f>
        <v>-2.3681017239770501E-2</v>
      </c>
      <c r="M55" s="45">
        <v>2</v>
      </c>
      <c r="N55" s="16">
        <v>1.1234321329917367</v>
      </c>
      <c r="O55" s="16">
        <v>-1.1661865955378536</v>
      </c>
      <c r="Q55" s="45">
        <v>2</v>
      </c>
      <c r="R55" s="16">
        <v>0.93690600000000002</v>
      </c>
      <c r="S55" s="16">
        <v>5.87704E-3</v>
      </c>
      <c r="X55" s="90"/>
    </row>
    <row r="56" spans="9:24">
      <c r="I56" s="45">
        <v>3</v>
      </c>
      <c r="J56" s="16">
        <f t="shared" si="8"/>
        <v>-0.15068357182533701</v>
      </c>
      <c r="K56" s="16">
        <f t="shared" si="9"/>
        <v>-0.17796488386954601</v>
      </c>
      <c r="M56" s="45">
        <v>3</v>
      </c>
      <c r="N56" s="16">
        <v>0.43019211636884186</v>
      </c>
      <c r="O56" s="16">
        <v>0.24542847305238147</v>
      </c>
      <c r="Q56" s="32">
        <v>3</v>
      </c>
      <c r="R56" s="131">
        <v>2.6550000000000001E-2</v>
      </c>
      <c r="S56" s="131">
        <v>1.2713000000000001</v>
      </c>
      <c r="X56" s="90"/>
    </row>
    <row r="57" spans="9:24">
      <c r="I57" s="45">
        <v>4</v>
      </c>
      <c r="J57" s="16">
        <f t="shared" si="8"/>
        <v>-0.18499429517539401</v>
      </c>
      <c r="K57" s="16">
        <f t="shared" si="9"/>
        <v>0.12638178218221099</v>
      </c>
      <c r="M57" s="45">
        <v>4</v>
      </c>
      <c r="N57" s="16">
        <v>-3.2536707330232368</v>
      </c>
      <c r="O57" s="16">
        <v>0.84497695920275184</v>
      </c>
      <c r="Q57" s="5"/>
      <c r="R57" s="16"/>
      <c r="S57" s="16"/>
      <c r="X57" s="90"/>
    </row>
    <row r="58" spans="9:24">
      <c r="I58" s="45">
        <v>5</v>
      </c>
      <c r="J58" s="16">
        <f t="shared" si="8"/>
        <v>-9.8793798030469594E-3</v>
      </c>
      <c r="K58" s="16">
        <f t="shared" si="9"/>
        <v>-0.241616524386424</v>
      </c>
      <c r="M58" s="45">
        <v>5</v>
      </c>
      <c r="N58" s="16">
        <v>-0.1020455211821248</v>
      </c>
      <c r="O58" s="16">
        <v>-0.58500633050246476</v>
      </c>
      <c r="Q58" s="152" t="s">
        <v>337</v>
      </c>
      <c r="R58" s="16"/>
      <c r="S58" s="16"/>
    </row>
    <row r="59" spans="9:24">
      <c r="I59" s="45">
        <v>6</v>
      </c>
      <c r="J59" s="16">
        <f t="shared" si="8"/>
        <v>1.3953499419382799E-3</v>
      </c>
      <c r="K59" s="16">
        <f t="shared" si="9"/>
        <v>0.20472511766355</v>
      </c>
      <c r="M59" s="45">
        <v>6</v>
      </c>
      <c r="N59" s="16">
        <v>0.1199292137275853</v>
      </c>
      <c r="O59" s="16">
        <v>-0.66501731867561742</v>
      </c>
      <c r="Q59" s="152" t="s">
        <v>338</v>
      </c>
      <c r="R59" s="16"/>
      <c r="S59" s="16"/>
      <c r="X59" s="90"/>
    </row>
    <row r="60" spans="9:24">
      <c r="I60" s="45">
        <v>7</v>
      </c>
      <c r="J60" s="16">
        <f t="shared" si="8"/>
        <v>0.12602758056442301</v>
      </c>
      <c r="K60" s="16">
        <f t="shared" si="9"/>
        <v>-0.196203552523428</v>
      </c>
      <c r="M60" s="45">
        <v>7</v>
      </c>
      <c r="N60" s="16">
        <v>-0.34603792311428727</v>
      </c>
      <c r="O60" s="16">
        <v>0.25978044220339808</v>
      </c>
      <c r="Q60" s="152"/>
      <c r="R60" s="16"/>
      <c r="S60" s="16"/>
    </row>
    <row r="61" spans="9:24">
      <c r="I61" s="45">
        <v>8</v>
      </c>
      <c r="J61" s="16">
        <f t="shared" si="8"/>
        <v>0.194748933968167</v>
      </c>
      <c r="K61" s="16">
        <f t="shared" si="9"/>
        <v>0.113437963484676</v>
      </c>
      <c r="M61" s="45">
        <v>8</v>
      </c>
      <c r="N61" s="16">
        <v>3.1503972002837082</v>
      </c>
      <c r="O61" s="16">
        <v>0.86582089930346406</v>
      </c>
      <c r="Q61" s="152"/>
      <c r="R61" s="16"/>
      <c r="S61" s="16"/>
      <c r="X61" s="82"/>
    </row>
    <row r="62" spans="9:24">
      <c r="I62" s="45">
        <v>9</v>
      </c>
      <c r="J62" s="16">
        <f t="shared" si="8"/>
        <v>0.29795066778677698</v>
      </c>
      <c r="K62" s="16">
        <f t="shared" si="9"/>
        <v>-6.2535780642079306E-2</v>
      </c>
      <c r="M62" s="45">
        <v>9</v>
      </c>
      <c r="N62" s="16">
        <v>-0.83533712581722375</v>
      </c>
      <c r="O62" s="16">
        <v>-0.98942782785662975</v>
      </c>
      <c r="Q62" s="5"/>
      <c r="R62" s="16"/>
      <c r="S62" s="16"/>
    </row>
    <row r="63" spans="9:24">
      <c r="I63" s="32">
        <v>10</v>
      </c>
      <c r="J63" s="131">
        <f t="shared" si="8"/>
        <v>0.49750926867112599</v>
      </c>
      <c r="K63" s="131">
        <f t="shared" si="9"/>
        <v>0.123681383243208</v>
      </c>
      <c r="M63" s="32">
        <v>10</v>
      </c>
      <c r="N63" s="131">
        <v>0.21060686360531899</v>
      </c>
      <c r="O63" s="131">
        <v>0.49630037187074239</v>
      </c>
      <c r="Q63" s="5"/>
      <c r="R63" s="16"/>
      <c r="S63" s="16"/>
    </row>
    <row r="64" spans="9:24">
      <c r="I64" s="45">
        <v>11</v>
      </c>
      <c r="J64" s="16">
        <v>0</v>
      </c>
      <c r="K64" s="16">
        <v>0</v>
      </c>
      <c r="M64" s="45">
        <v>11</v>
      </c>
      <c r="N64" s="16">
        <v>3.0097560453520526E-3</v>
      </c>
      <c r="O64" s="16">
        <v>-7.0798241053139019E-2</v>
      </c>
      <c r="Q64" s="5"/>
    </row>
    <row r="65" spans="3:46">
      <c r="I65" s="45">
        <v>12</v>
      </c>
      <c r="J65" s="16">
        <v>0</v>
      </c>
      <c r="K65" s="16">
        <v>0</v>
      </c>
      <c r="M65" s="45">
        <v>12</v>
      </c>
      <c r="N65" s="16">
        <v>0.9369059987792755</v>
      </c>
      <c r="O65" s="16">
        <v>5.8770368470534295E-4</v>
      </c>
      <c r="Q65" s="5"/>
    </row>
    <row r="66" spans="3:46">
      <c r="I66" s="32">
        <v>13</v>
      </c>
      <c r="J66" s="131">
        <v>0</v>
      </c>
      <c r="K66" s="131">
        <v>0</v>
      </c>
      <c r="M66" s="32">
        <v>13</v>
      </c>
      <c r="N66" s="131">
        <v>2.6549957578470867E-2</v>
      </c>
      <c r="O66" s="131">
        <v>1.2713046221117232</v>
      </c>
      <c r="Q66" s="5"/>
    </row>
    <row r="68" spans="3:46">
      <c r="M68" t="s">
        <v>33</v>
      </c>
    </row>
    <row r="69" spans="3:46">
      <c r="M69" t="s">
        <v>334</v>
      </c>
    </row>
    <row r="70" spans="3:46">
      <c r="M70" t="s">
        <v>335</v>
      </c>
    </row>
    <row r="73" spans="3:46">
      <c r="I73" t="s">
        <v>75</v>
      </c>
      <c r="X73" t="s">
        <v>43</v>
      </c>
    </row>
    <row r="74" spans="3:46">
      <c r="C74" t="s">
        <v>74</v>
      </c>
      <c r="I74" s="217" t="s">
        <v>76</v>
      </c>
      <c r="J74" s="217"/>
      <c r="K74" s="217" t="s">
        <v>163</v>
      </c>
      <c r="L74" s="217"/>
      <c r="X74" s="8" t="s">
        <v>76</v>
      </c>
      <c r="Y74" s="32"/>
      <c r="Z74" s="156" t="s">
        <v>44</v>
      </c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S74" s="7" t="s">
        <v>42</v>
      </c>
      <c r="AT74" s="7"/>
    </row>
    <row r="75" spans="3:46">
      <c r="C75" t="s">
        <v>566</v>
      </c>
      <c r="I75" s="23" t="s">
        <v>434</v>
      </c>
      <c r="J75" s="154" t="s">
        <v>435</v>
      </c>
      <c r="K75" s="8" t="s">
        <v>132</v>
      </c>
      <c r="L75" s="8" t="s">
        <v>133</v>
      </c>
      <c r="X75" s="23" t="s">
        <v>434</v>
      </c>
      <c r="Y75" s="32" t="s">
        <v>435</v>
      </c>
      <c r="Z75" s="8" t="s">
        <v>169</v>
      </c>
      <c r="AA75" s="8" t="s">
        <v>170</v>
      </c>
      <c r="AB75" s="8" t="s">
        <v>171</v>
      </c>
      <c r="AC75" s="8" t="s">
        <v>172</v>
      </c>
      <c r="AD75" s="8" t="s">
        <v>173</v>
      </c>
      <c r="AE75" s="8" t="s">
        <v>174</v>
      </c>
      <c r="AF75" s="8" t="s">
        <v>175</v>
      </c>
      <c r="AG75" s="8" t="s">
        <v>176</v>
      </c>
      <c r="AH75" s="8" t="s">
        <v>177</v>
      </c>
      <c r="AI75" s="8" t="s">
        <v>178</v>
      </c>
      <c r="AJ75" s="8" t="s">
        <v>179</v>
      </c>
      <c r="AK75" s="8" t="s">
        <v>180</v>
      </c>
      <c r="AL75" s="8" t="s">
        <v>181</v>
      </c>
      <c r="AM75" s="8" t="s">
        <v>182</v>
      </c>
      <c r="AN75" s="8" t="s">
        <v>183</v>
      </c>
      <c r="AO75" s="8" t="s">
        <v>184</v>
      </c>
      <c r="AP75" s="8" t="s">
        <v>167</v>
      </c>
      <c r="AQ75" s="8" t="s">
        <v>168</v>
      </c>
      <c r="AR75" s="78"/>
      <c r="AS75" s="8" t="s">
        <v>261</v>
      </c>
      <c r="AT75" s="8" t="s">
        <v>166</v>
      </c>
    </row>
    <row r="76" spans="3:46">
      <c r="I76" s="5">
        <v>1</v>
      </c>
      <c r="J76" s="45">
        <v>1</v>
      </c>
      <c r="K76" s="34">
        <f t="shared" ref="K76:K81" si="10">$D$80</f>
        <v>-0.72080007180750894</v>
      </c>
      <c r="L76" s="34">
        <f>L77+$D$85</f>
        <v>0.30708767649532487</v>
      </c>
      <c r="X76" s="5">
        <v>1</v>
      </c>
      <c r="Y76" s="45">
        <v>1</v>
      </c>
      <c r="Z76" s="16">
        <f>$R$54</f>
        <v>3.0095999999999999E-3</v>
      </c>
      <c r="AA76" s="16">
        <f t="shared" ref="AA76:AA107" si="11">$R$55*K76</f>
        <v>-0.67532191207688597</v>
      </c>
      <c r="AB76" s="16">
        <f t="shared" ref="AB76:AB107" si="12">$R$56*L76</f>
        <v>8.1531778109508752E-3</v>
      </c>
      <c r="AC76" s="90">
        <f>$S$54</f>
        <v>-7.0798200000000006E-2</v>
      </c>
      <c r="AD76" s="90">
        <f t="shared" ref="AD76:AD107" si="13">K76*$S$55</f>
        <v>-4.2361708540156022E-3</v>
      </c>
      <c r="AE76" s="90">
        <f t="shared" ref="AE76:AE107" si="14">L76*$S$56</f>
        <v>0.39040056312850652</v>
      </c>
      <c r="AF76" s="90">
        <f t="shared" ref="AF76:AF107" si="15">((SQRT(((K76-$C$22)^2)+((L76-$D$22)^2)))^2)*LN((SQRT(((K76-$C$22)^2)+((L76-$D$22)^2))^2))</f>
        <v>-0.2174721013040507</v>
      </c>
      <c r="AG76" s="90">
        <f t="shared" ref="AG76:AG107" si="16">((SQRT(((K76-$C$23)^2)+((L76-$D$23)^2)))^2)*LN((SQRT(((K76-$C$23)^2)+((L76-$D$23)^2))^2))</f>
        <v>-0.31952676124006674</v>
      </c>
      <c r="AH76" s="90">
        <f t="shared" ref="AH76:AH107" si="17">((SQRT(((K76-$C$24)^2)+((L76-$D$24)^2)))^2)*LN((SQRT(((K76-$C$24)^2)+((L76-$D$24)^2))^2))</f>
        <v>-0.34110548253620931</v>
      </c>
      <c r="AI76" s="90">
        <f t="shared" ref="AI76:AI107" si="18">((SQRT(((K76-$C$25)^2)+((L76-$D$25)^2)))^2)*LN((SQRT(((K76-$C$25)^2)+((L76-$D$25)^2))^2))</f>
        <v>-0.34722299685606273</v>
      </c>
      <c r="AJ76" s="90">
        <f t="shared" ref="AJ76:AJ107" si="19">((SQRT(((K76-$C$26)^2)+((L76-$D$26)^2)))^2)*LN((SQRT(((K76-$C$26)^2)+((L76-$D$26)^2))^2))</f>
        <v>-0.20058899920422846</v>
      </c>
      <c r="AK76" s="90">
        <f t="shared" ref="AK76:AK107" si="20">((SQRT(((K76-$C$27)^2)+((L76-$D$27)^2)))^2)*LN((SQRT(((K76-$C$27)^2)+((L76-$D$27)^2))^2))</f>
        <v>-0.33441492981953957</v>
      </c>
      <c r="AL76" s="90">
        <f t="shared" ref="AL76:AL107" si="21">((SQRT(((K76-$C$28)^2)+((L76-$D$28)^2)))^2)*LN((SQRT(((K76-$C$28)^2)+((L76-$D$28)^2))^2))</f>
        <v>-3.967619273127334E-2</v>
      </c>
      <c r="AM76" s="90">
        <f t="shared" ref="AM76:AM107" si="22">((SQRT(((K76-$C$29)^2)+((L76-$D$29)^2)))^2)*LN((SQRT(((K76-$C$29)^2)+((L76-$D$29)^2))^2))</f>
        <v>-0.24727282219263538</v>
      </c>
      <c r="AN76" s="90">
        <f t="shared" ref="AN76:AN107" si="23">((SQRT(((K76-$C$30)^2)+((L76-$D$30)^2)))^2)*LN((SQRT(((K76-$C$30)^2)+((L76-$D$30)^2))^2))</f>
        <v>0.23126766972699994</v>
      </c>
      <c r="AO76" s="90">
        <f t="shared" ref="AO76:AO107" si="24">((SQRT(((K76-$C$31)^2)+((L76-$D$31)^2)))^2)*LN((SQRT(((K76-$C$31)^2)+((L76-$D$31)^2))^2))</f>
        <v>0.83657621465651144</v>
      </c>
      <c r="AP76" s="90">
        <f>(AF76*$N$54)+(AG76*$N$55)+(AH76*$N$56)+(AI76*$N$57)+(AJ76*$N$58)+(AK76*$N$59)+(AL76*$N$60)+(AM76*$N$61)+(AN76*$N$62)+(AO76*$N$63)</f>
        <v>-6.9686020461125819E-2</v>
      </c>
      <c r="AQ76" s="90">
        <f>(AF76*$O$54)+(AG76*$O$55)+(AH76*$O$56)+(AI76*$O$57)+(AJ76*$O$58)+(AK76*$O$59)+(AL76*$O$60)+(AM76*$O$61)+(AN76*$O$62)+(AO76*$O$63)</f>
        <v>0.14644215897703672</v>
      </c>
      <c r="AR76" s="44"/>
      <c r="AS76" s="16">
        <f>Z76+AA76+AB76+AP76</f>
        <v>-0.73384515472706091</v>
      </c>
      <c r="AT76" s="16">
        <f>AC76+AD76+AE76+AQ76</f>
        <v>0.46180835125152764</v>
      </c>
    </row>
    <row r="77" spans="3:46">
      <c r="C77" s="153" t="s">
        <v>567</v>
      </c>
      <c r="D77" s="34">
        <f>MIN(F22:F31)</f>
        <v>-0.48053338120500599</v>
      </c>
      <c r="F77" s="153" t="s">
        <v>370</v>
      </c>
      <c r="G77" s="34">
        <f>MAX(F22:F31)</f>
        <v>0.49750926867112599</v>
      </c>
      <c r="I77" s="5">
        <v>2</v>
      </c>
      <c r="J77" s="45">
        <v>1</v>
      </c>
      <c r="K77" s="34">
        <f t="shared" si="10"/>
        <v>-0.72080007180750894</v>
      </c>
      <c r="L77" s="34">
        <f>L78+$D$85</f>
        <v>0.17318518388033272</v>
      </c>
      <c r="X77" s="5">
        <v>2</v>
      </c>
      <c r="Y77" s="45">
        <v>1</v>
      </c>
      <c r="Z77" s="16">
        <f t="shared" ref="Z77:Z140" si="25">$R$54</f>
        <v>3.0095999999999999E-3</v>
      </c>
      <c r="AA77" s="16">
        <f t="shared" si="11"/>
        <v>-0.67532191207688597</v>
      </c>
      <c r="AB77" s="16">
        <f t="shared" si="12"/>
        <v>4.5980666320228339E-3</v>
      </c>
      <c r="AC77" s="90">
        <f t="shared" ref="AC77:AC140" si="26">$S$54</f>
        <v>-7.0798200000000006E-2</v>
      </c>
      <c r="AD77" s="90">
        <f t="shared" si="13"/>
        <v>-4.2361708540156022E-3</v>
      </c>
      <c r="AE77" s="90">
        <f t="shared" si="14"/>
        <v>0.22017032426706701</v>
      </c>
      <c r="AF77" s="90">
        <f t="shared" si="15"/>
        <v>-0.15258093425163385</v>
      </c>
      <c r="AG77" s="90">
        <f t="shared" si="16"/>
        <v>-0.28076611572604843</v>
      </c>
      <c r="AH77" s="90">
        <f t="shared" si="17"/>
        <v>-0.36533123392443623</v>
      </c>
      <c r="AI77" s="90">
        <f t="shared" si="18"/>
        <v>-0.36013601429969033</v>
      </c>
      <c r="AJ77" s="90">
        <f t="shared" si="19"/>
        <v>-0.27726696987569821</v>
      </c>
      <c r="AK77" s="90">
        <f t="shared" si="20"/>
        <v>-0.3398654089834125</v>
      </c>
      <c r="AL77" s="90">
        <f t="shared" si="21"/>
        <v>-0.13695851863339245</v>
      </c>
      <c r="AM77" s="90">
        <f t="shared" si="22"/>
        <v>-0.28083625425469344</v>
      </c>
      <c r="AN77" s="90">
        <f t="shared" si="23"/>
        <v>0.16317289614244557</v>
      </c>
      <c r="AO77" s="90">
        <f t="shared" si="24"/>
        <v>0.77103147625710389</v>
      </c>
      <c r="AP77" s="90">
        <f t="shared" ref="AP77:AP140" si="27">(AF77*$N$54)+(AG77*$N$55)+(AH77*$N$56)+(AI77*$N$57)+(AJ77*$N$58)+(AK77*$N$59)+(AL77*$N$60)+(AM77*$N$61)+(AN77*$N$62)+(AO77*$N$63)</f>
        <v>-4.8655125878671601E-2</v>
      </c>
      <c r="AQ77" s="90">
        <f t="shared" ref="AQ77:AQ140" si="28">(AF77*$O$54)+(AG77*$O$55)+(AH77*$O$56)+(AI77*$O$57)+(AJ77*$O$58)+(AK77*$O$59)+(AL77*$O$60)+(AM77*$O$61)+(AN77*$O$62)+(AO77*$O$63)</f>
        <v>0.15836895595464284</v>
      </c>
      <c r="AR77" s="44"/>
      <c r="AS77" s="16">
        <f t="shared" ref="AS77:AS140" si="29">Z77+AA77+AB77+AP77</f>
        <v>-0.71636937132353484</v>
      </c>
      <c r="AT77" s="16">
        <f t="shared" ref="AT77:AT140" si="30">AC77+AD77+AE77+AQ77</f>
        <v>0.30350490936769425</v>
      </c>
    </row>
    <row r="78" spans="3:46">
      <c r="C78" s="153" t="s">
        <v>568</v>
      </c>
      <c r="D78" s="34">
        <f>MIN(G22:G31)</f>
        <v>-0.241616524386424</v>
      </c>
      <c r="F78" s="153" t="s">
        <v>371</v>
      </c>
      <c r="G78" s="34">
        <f>MAX(G22:G31)</f>
        <v>0.20472511766355</v>
      </c>
      <c r="I78" s="5">
        <v>3</v>
      </c>
      <c r="J78" s="45">
        <v>1</v>
      </c>
      <c r="K78" s="34">
        <f t="shared" si="10"/>
        <v>-0.72080007180750894</v>
      </c>
      <c r="L78" s="34">
        <f>L79+$D$85</f>
        <v>3.9282691265340536E-2</v>
      </c>
      <c r="X78" s="5">
        <v>3</v>
      </c>
      <c r="Y78" s="45">
        <v>1</v>
      </c>
      <c r="Z78" s="16">
        <f t="shared" si="25"/>
        <v>3.0095999999999999E-3</v>
      </c>
      <c r="AA78" s="16">
        <f t="shared" si="11"/>
        <v>-0.67532191207688597</v>
      </c>
      <c r="AB78" s="16">
        <f t="shared" si="12"/>
        <v>1.0429554530947912E-3</v>
      </c>
      <c r="AC78" s="90">
        <f t="shared" si="26"/>
        <v>-7.0798200000000006E-2</v>
      </c>
      <c r="AD78" s="90">
        <f t="shared" si="13"/>
        <v>-4.2361708540156022E-3</v>
      </c>
      <c r="AE78" s="90">
        <f t="shared" si="14"/>
        <v>4.994008540562743E-2</v>
      </c>
      <c r="AF78" s="90">
        <f t="shared" si="15"/>
        <v>-0.14604152531232056</v>
      </c>
      <c r="AG78" s="90">
        <f t="shared" si="16"/>
        <v>-0.26660369493698743</v>
      </c>
      <c r="AH78" s="90">
        <f t="shared" si="17"/>
        <v>-0.36701859938105685</v>
      </c>
      <c r="AI78" s="90">
        <f t="shared" si="18"/>
        <v>-0.36293997226165964</v>
      </c>
      <c r="AJ78" s="90">
        <f t="shared" si="19"/>
        <v>-0.31840326313457301</v>
      </c>
      <c r="AK78" s="90">
        <f t="shared" si="20"/>
        <v>-0.33224497808741832</v>
      </c>
      <c r="AL78" s="90">
        <f t="shared" si="21"/>
        <v>-0.19440891829574014</v>
      </c>
      <c r="AM78" s="90">
        <f t="shared" si="22"/>
        <v>-0.29149489361986236</v>
      </c>
      <c r="AN78" s="90">
        <f t="shared" si="23"/>
        <v>0.13769231426129264</v>
      </c>
      <c r="AO78" s="90">
        <f t="shared" si="24"/>
        <v>0.75910240350249769</v>
      </c>
      <c r="AP78" s="90">
        <f t="shared" si="27"/>
        <v>-1.7415190142569648E-2</v>
      </c>
      <c r="AQ78" s="90">
        <f t="shared" si="28"/>
        <v>0.15773860176936919</v>
      </c>
      <c r="AR78" s="44"/>
      <c r="AS78" s="16">
        <f t="shared" si="29"/>
        <v>-0.68868454676636093</v>
      </c>
      <c r="AT78" s="16">
        <f t="shared" si="30"/>
        <v>0.132644316320981</v>
      </c>
    </row>
    <row r="79" spans="3:46">
      <c r="C79" s="153" t="s">
        <v>569</v>
      </c>
      <c r="D79" s="34">
        <v>1.5</v>
      </c>
      <c r="F79" s="153" t="s">
        <v>569</v>
      </c>
      <c r="G79" s="34">
        <v>1.5</v>
      </c>
      <c r="I79" s="5">
        <v>4</v>
      </c>
      <c r="J79" s="45">
        <v>1</v>
      </c>
      <c r="K79" s="34">
        <f t="shared" si="10"/>
        <v>-0.72080007180750894</v>
      </c>
      <c r="L79" s="34">
        <f>L80+$D$85</f>
        <v>-9.4619801349651644E-2</v>
      </c>
      <c r="X79" s="5">
        <v>4</v>
      </c>
      <c r="Y79" s="45">
        <v>1</v>
      </c>
      <c r="Z79" s="16">
        <f t="shared" si="25"/>
        <v>3.0095999999999999E-3</v>
      </c>
      <c r="AA79" s="16">
        <f t="shared" si="11"/>
        <v>-0.67532191207688597</v>
      </c>
      <c r="AB79" s="16">
        <f t="shared" si="12"/>
        <v>-2.5121557258332514E-3</v>
      </c>
      <c r="AC79" s="90">
        <f t="shared" si="26"/>
        <v>-7.0798200000000006E-2</v>
      </c>
      <c r="AD79" s="90">
        <f t="shared" si="13"/>
        <v>-4.2361708540156022E-3</v>
      </c>
      <c r="AE79" s="90">
        <f t="shared" si="14"/>
        <v>-0.12029015345581215</v>
      </c>
      <c r="AF79" s="90">
        <f t="shared" si="15"/>
        <v>-0.20317134789452954</v>
      </c>
      <c r="AG79" s="90">
        <f t="shared" si="16"/>
        <v>-0.2869563760605704</v>
      </c>
      <c r="AH79" s="90">
        <f t="shared" si="17"/>
        <v>-0.36303957040251522</v>
      </c>
      <c r="AI79" s="90">
        <f t="shared" si="18"/>
        <v>-0.35942111674238558</v>
      </c>
      <c r="AJ79" s="90">
        <f t="shared" si="19"/>
        <v>-0.33643181738455608</v>
      </c>
      <c r="AK79" s="90">
        <f t="shared" si="20"/>
        <v>-0.307506781645908</v>
      </c>
      <c r="AL79" s="90">
        <f t="shared" si="21"/>
        <v>-0.22083649950003939</v>
      </c>
      <c r="AM79" s="90">
        <f t="shared" si="22"/>
        <v>-0.28239691002452738</v>
      </c>
      <c r="AN79" s="90">
        <f t="shared" si="23"/>
        <v>0.15274388519162035</v>
      </c>
      <c r="AO79" s="90">
        <f t="shared" si="24"/>
        <v>0.80025453686404391</v>
      </c>
      <c r="AP79" s="90">
        <f t="shared" si="27"/>
        <v>1.7110219440552354E-2</v>
      </c>
      <c r="AQ79" s="90">
        <f t="shared" si="28"/>
        <v>0.14645239254067272</v>
      </c>
      <c r="AR79" s="44"/>
      <c r="AS79" s="16">
        <f t="shared" si="29"/>
        <v>-0.65771424836216696</v>
      </c>
      <c r="AT79" s="16">
        <f t="shared" si="30"/>
        <v>-4.8872131769155058E-2</v>
      </c>
    </row>
    <row r="80" spans="3:46">
      <c r="C80" s="153" t="s">
        <v>374</v>
      </c>
      <c r="D80" s="34">
        <f>D77*D79</f>
        <v>-0.72080007180750894</v>
      </c>
      <c r="F80" s="153" t="s">
        <v>372</v>
      </c>
      <c r="G80" s="34">
        <f>G77*G79</f>
        <v>0.74626390300668899</v>
      </c>
      <c r="I80" s="5">
        <v>5</v>
      </c>
      <c r="J80" s="45">
        <v>1</v>
      </c>
      <c r="K80" s="34">
        <f t="shared" si="10"/>
        <v>-0.72080007180750894</v>
      </c>
      <c r="L80" s="34">
        <f>L81+$D$85</f>
        <v>-0.22852229396464382</v>
      </c>
      <c r="X80" s="5">
        <v>5</v>
      </c>
      <c r="Y80" s="45">
        <v>1</v>
      </c>
      <c r="Z80" s="16">
        <f t="shared" si="25"/>
        <v>3.0095999999999999E-3</v>
      </c>
      <c r="AA80" s="16">
        <f t="shared" si="11"/>
        <v>-0.67532191207688597</v>
      </c>
      <c r="AB80" s="16">
        <f t="shared" si="12"/>
        <v>-6.0672669047612936E-3</v>
      </c>
      <c r="AC80" s="90">
        <f t="shared" si="26"/>
        <v>-7.0798200000000006E-2</v>
      </c>
      <c r="AD80" s="90">
        <f t="shared" si="13"/>
        <v>-4.2361708540156022E-3</v>
      </c>
      <c r="AE80" s="90">
        <f t="shared" si="14"/>
        <v>-0.29052039231725174</v>
      </c>
      <c r="AF80" s="90">
        <f t="shared" si="15"/>
        <v>-0.28383209083943417</v>
      </c>
      <c r="AG80" s="90">
        <f t="shared" si="16"/>
        <v>-0.32768520765215192</v>
      </c>
      <c r="AH80" s="90">
        <f t="shared" si="17"/>
        <v>-0.36349144599937683</v>
      </c>
      <c r="AI80" s="90">
        <f t="shared" si="18"/>
        <v>-0.34496732463525298</v>
      </c>
      <c r="AJ80" s="90">
        <f t="shared" si="19"/>
        <v>-0.339479664961917</v>
      </c>
      <c r="AK80" s="90">
        <f t="shared" si="20"/>
        <v>-0.25576788720933885</v>
      </c>
      <c r="AL80" s="90">
        <f t="shared" si="21"/>
        <v>-0.2211891780518814</v>
      </c>
      <c r="AM80" s="90">
        <f t="shared" si="22"/>
        <v>-0.25083533191280238</v>
      </c>
      <c r="AN80" s="90">
        <f t="shared" si="23"/>
        <v>0.20956991608512576</v>
      </c>
      <c r="AO80" s="90">
        <f t="shared" si="24"/>
        <v>0.89630587395089878</v>
      </c>
      <c r="AP80" s="90">
        <f t="shared" si="27"/>
        <v>4.3087611944314458E-2</v>
      </c>
      <c r="AQ80" s="90">
        <f t="shared" si="28"/>
        <v>0.13618330272083923</v>
      </c>
      <c r="AR80" s="44"/>
      <c r="AS80" s="16">
        <f t="shared" si="29"/>
        <v>-0.63529196703733293</v>
      </c>
      <c r="AT80" s="16">
        <f t="shared" si="30"/>
        <v>-0.22937146045042811</v>
      </c>
    </row>
    <row r="81" spans="3:46">
      <c r="C81" s="153" t="s">
        <v>375</v>
      </c>
      <c r="D81" s="34">
        <f>D78*D79</f>
        <v>-0.362424786579636</v>
      </c>
      <c r="F81" s="153" t="s">
        <v>373</v>
      </c>
      <c r="G81" s="34">
        <f>G78*G79</f>
        <v>0.30708767649532498</v>
      </c>
      <c r="I81" s="5">
        <v>6</v>
      </c>
      <c r="J81" s="45">
        <v>1</v>
      </c>
      <c r="K81" s="34">
        <f t="shared" si="10"/>
        <v>-0.72080007180750894</v>
      </c>
      <c r="L81" s="34">
        <f>D81</f>
        <v>-0.362424786579636</v>
      </c>
      <c r="X81" s="5">
        <v>6</v>
      </c>
      <c r="Y81" s="45">
        <v>1</v>
      </c>
      <c r="Z81" s="16">
        <f t="shared" si="25"/>
        <v>3.0095999999999999E-3</v>
      </c>
      <c r="AA81" s="16">
        <f t="shared" si="11"/>
        <v>-0.67532191207688597</v>
      </c>
      <c r="AB81" s="16">
        <f t="shared" si="12"/>
        <v>-9.6223780836893359E-3</v>
      </c>
      <c r="AC81" s="90">
        <f t="shared" si="26"/>
        <v>-7.0798200000000006E-2</v>
      </c>
      <c r="AD81" s="90">
        <f t="shared" si="13"/>
        <v>-4.2361708540156022E-3</v>
      </c>
      <c r="AE81" s="90">
        <f t="shared" si="14"/>
        <v>-0.46075063117869131</v>
      </c>
      <c r="AF81" s="90">
        <f t="shared" si="15"/>
        <v>-0.34789841294858764</v>
      </c>
      <c r="AG81" s="90">
        <f t="shared" si="16"/>
        <v>-0.36178678299278388</v>
      </c>
      <c r="AH81" s="90">
        <f t="shared" si="17"/>
        <v>-0.36749090312235522</v>
      </c>
      <c r="AI81" s="90">
        <f t="shared" si="18"/>
        <v>-0.30814027379015191</v>
      </c>
      <c r="AJ81" s="90">
        <f t="shared" si="19"/>
        <v>-0.32923292152486777</v>
      </c>
      <c r="AK81" s="90">
        <f t="shared" si="20"/>
        <v>-0.16370650564264072</v>
      </c>
      <c r="AL81" s="90">
        <f t="shared" si="21"/>
        <v>-0.19553799645412639</v>
      </c>
      <c r="AM81" s="90">
        <f t="shared" si="22"/>
        <v>-0.18892079109293264</v>
      </c>
      <c r="AN81" s="90">
        <f t="shared" si="23"/>
        <v>0.31255422586813147</v>
      </c>
      <c r="AO81" s="90">
        <f t="shared" si="24"/>
        <v>1.051237023535589</v>
      </c>
      <c r="AP81" s="90">
        <f t="shared" si="27"/>
        <v>5.7881280745825464E-2</v>
      </c>
      <c r="AQ81" s="90">
        <f t="shared" si="28"/>
        <v>0.12971997009269898</v>
      </c>
      <c r="AR81" s="44"/>
      <c r="AS81" s="16">
        <f t="shared" si="29"/>
        <v>-0.62405340941474996</v>
      </c>
      <c r="AT81" s="16">
        <f t="shared" si="30"/>
        <v>-0.40606503194000798</v>
      </c>
    </row>
    <row r="82" spans="3:46">
      <c r="C82" s="153"/>
      <c r="I82" s="5">
        <v>1</v>
      </c>
      <c r="J82" s="45">
        <v>2</v>
      </c>
      <c r="K82" s="34">
        <f t="shared" ref="K82:K112" si="31">K76+$D$84</f>
        <v>-0.58743061955167275</v>
      </c>
      <c r="L82" s="34">
        <f t="shared" ref="L82:L113" si="32">L76</f>
        <v>0.30708767649532487</v>
      </c>
      <c r="X82" s="5">
        <v>1</v>
      </c>
      <c r="Y82" s="45">
        <v>2</v>
      </c>
      <c r="Z82" s="16">
        <f t="shared" si="25"/>
        <v>3.0095999999999999E-3</v>
      </c>
      <c r="AA82" s="16">
        <f t="shared" si="11"/>
        <v>-0.55036727204167957</v>
      </c>
      <c r="AB82" s="16">
        <f t="shared" si="12"/>
        <v>8.1531778109508752E-3</v>
      </c>
      <c r="AC82" s="90">
        <f t="shared" si="26"/>
        <v>-7.0798200000000006E-2</v>
      </c>
      <c r="AD82" s="90">
        <f t="shared" si="13"/>
        <v>-3.4523532483299629E-3</v>
      </c>
      <c r="AE82" s="90">
        <f t="shared" si="14"/>
        <v>0.39040056312850652</v>
      </c>
      <c r="AF82" s="90">
        <f t="shared" si="15"/>
        <v>-0.15305630996243047</v>
      </c>
      <c r="AG82" s="90">
        <f t="shared" si="16"/>
        <v>-0.2514562152367652</v>
      </c>
      <c r="AH82" s="90">
        <f t="shared" si="17"/>
        <v>-0.36739155051897082</v>
      </c>
      <c r="AI82" s="90">
        <f t="shared" si="18"/>
        <v>-0.36685709576252662</v>
      </c>
      <c r="AJ82" s="90">
        <f t="shared" si="19"/>
        <v>-0.30831154851067205</v>
      </c>
      <c r="AK82" s="90">
        <f t="shared" si="20"/>
        <v>-0.36781388832529116</v>
      </c>
      <c r="AL82" s="90">
        <f t="shared" si="21"/>
        <v>-0.21709957324913653</v>
      </c>
      <c r="AM82" s="90">
        <f t="shared" si="22"/>
        <v>-0.34343242008469144</v>
      </c>
      <c r="AN82" s="90">
        <f t="shared" si="23"/>
        <v>-5.3608754364860456E-2</v>
      </c>
      <c r="AO82" s="90">
        <f t="shared" si="24"/>
        <v>0.38813781886539928</v>
      </c>
      <c r="AP82" s="90">
        <f t="shared" si="27"/>
        <v>-6.3718196243279387E-2</v>
      </c>
      <c r="AQ82" s="90">
        <f t="shared" si="28"/>
        <v>0.10386461452626181</v>
      </c>
      <c r="AR82" s="44"/>
      <c r="AS82" s="16">
        <f t="shared" si="29"/>
        <v>-0.60292269047400804</v>
      </c>
      <c r="AT82" s="16">
        <f t="shared" si="30"/>
        <v>0.42001462440643833</v>
      </c>
    </row>
    <row r="83" spans="3:46">
      <c r="C83" s="153" t="s">
        <v>73</v>
      </c>
      <c r="D83">
        <v>5</v>
      </c>
      <c r="I83" s="5">
        <v>2</v>
      </c>
      <c r="J83" s="45">
        <v>2</v>
      </c>
      <c r="K83" s="34">
        <f t="shared" si="31"/>
        <v>-0.58743061955167275</v>
      </c>
      <c r="L83" s="34">
        <f t="shared" si="32"/>
        <v>0.17318518388033272</v>
      </c>
      <c r="X83" s="5">
        <v>2</v>
      </c>
      <c r="Y83" s="45">
        <v>2</v>
      </c>
      <c r="Z83" s="16">
        <f t="shared" si="25"/>
        <v>3.0095999999999999E-3</v>
      </c>
      <c r="AA83" s="16">
        <f t="shared" si="11"/>
        <v>-0.55036727204167957</v>
      </c>
      <c r="AB83" s="16">
        <f t="shared" si="12"/>
        <v>4.5980666320228339E-3</v>
      </c>
      <c r="AC83" s="90">
        <f t="shared" si="26"/>
        <v>-7.0798200000000006E-2</v>
      </c>
      <c r="AD83" s="90">
        <f t="shared" si="13"/>
        <v>-3.4523532483299629E-3</v>
      </c>
      <c r="AE83" s="90">
        <f t="shared" si="14"/>
        <v>0.22017032426706701</v>
      </c>
      <c r="AF83" s="90">
        <f t="shared" si="15"/>
        <v>-5.4853377681621775E-2</v>
      </c>
      <c r="AG83" s="90">
        <f t="shared" si="16"/>
        <v>-0.18112405555699462</v>
      </c>
      <c r="AH83" s="90">
        <f t="shared" si="17"/>
        <v>-0.35699810137075844</v>
      </c>
      <c r="AI83" s="90">
        <f t="shared" si="18"/>
        <v>-0.35870202127077544</v>
      </c>
      <c r="AJ83" s="90">
        <f t="shared" si="19"/>
        <v>-0.35226415799917482</v>
      </c>
      <c r="AK83" s="90">
        <f t="shared" si="20"/>
        <v>-0.36720781943169645</v>
      </c>
      <c r="AL83" s="90">
        <f t="shared" si="21"/>
        <v>-0.28560331792275473</v>
      </c>
      <c r="AM83" s="90">
        <f t="shared" si="22"/>
        <v>-0.35834700460130731</v>
      </c>
      <c r="AN83" s="90">
        <f t="shared" si="23"/>
        <v>-0.10682850829728296</v>
      </c>
      <c r="AO83" s="90">
        <f t="shared" si="24"/>
        <v>0.33216525510102785</v>
      </c>
      <c r="AP83" s="90">
        <f t="shared" si="27"/>
        <v>-4.1676066561535788E-2</v>
      </c>
      <c r="AQ83" s="90">
        <f t="shared" si="28"/>
        <v>0.11885113888036834</v>
      </c>
      <c r="AR83" s="44"/>
      <c r="AS83" s="16">
        <f t="shared" si="29"/>
        <v>-0.58443567197119262</v>
      </c>
      <c r="AT83" s="16">
        <f t="shared" si="30"/>
        <v>0.2647709098991054</v>
      </c>
    </row>
    <row r="84" spans="3:46">
      <c r="C84" s="153" t="s">
        <v>376</v>
      </c>
      <c r="D84" s="34">
        <f>(G80-D80)/ROUND((G80-D80)/D85,0)</f>
        <v>0.13336945225583616</v>
      </c>
      <c r="I84" s="5">
        <v>3</v>
      </c>
      <c r="J84" s="45">
        <v>2</v>
      </c>
      <c r="K84" s="34">
        <f t="shared" si="31"/>
        <v>-0.58743061955167275</v>
      </c>
      <c r="L84" s="34">
        <f t="shared" si="32"/>
        <v>3.9282691265340536E-2</v>
      </c>
      <c r="X84" s="5">
        <v>3</v>
      </c>
      <c r="Y84" s="45">
        <v>2</v>
      </c>
      <c r="Z84" s="16">
        <f t="shared" si="25"/>
        <v>3.0095999999999999E-3</v>
      </c>
      <c r="AA84" s="16">
        <f t="shared" si="11"/>
        <v>-0.55036727204167957</v>
      </c>
      <c r="AB84" s="16">
        <f t="shared" si="12"/>
        <v>1.0429554530947912E-3</v>
      </c>
      <c r="AC84" s="90">
        <f t="shared" si="26"/>
        <v>-7.0798200000000006E-2</v>
      </c>
      <c r="AD84" s="90">
        <f t="shared" si="13"/>
        <v>-3.4523532483299629E-3</v>
      </c>
      <c r="AE84" s="90">
        <f t="shared" si="14"/>
        <v>4.994008540562743E-2</v>
      </c>
      <c r="AF84" s="90">
        <f t="shared" si="15"/>
        <v>-4.3333890775086911E-2</v>
      </c>
      <c r="AG84" s="90">
        <f t="shared" si="16"/>
        <v>-0.15473777160019461</v>
      </c>
      <c r="AH84" s="90">
        <f t="shared" si="17"/>
        <v>-0.32944553134185434</v>
      </c>
      <c r="AI84" s="90">
        <f t="shared" si="18"/>
        <v>-0.3543466730009236</v>
      </c>
      <c r="AJ84" s="90">
        <f t="shared" si="19"/>
        <v>-0.36652425737193922</v>
      </c>
      <c r="AK84" s="90">
        <f t="shared" si="20"/>
        <v>-0.3678773950887973</v>
      </c>
      <c r="AL84" s="90">
        <f t="shared" si="21"/>
        <v>-0.32136025004195268</v>
      </c>
      <c r="AM84" s="90">
        <f t="shared" si="22"/>
        <v>-0.36202477907568975</v>
      </c>
      <c r="AN84" s="90">
        <f t="shared" si="23"/>
        <v>-0.12634056983138681</v>
      </c>
      <c r="AO84" s="90">
        <f t="shared" si="24"/>
        <v>0.32202895803873988</v>
      </c>
      <c r="AP84" s="90">
        <f t="shared" si="27"/>
        <v>-3.7553363533809891E-3</v>
      </c>
      <c r="AQ84" s="90">
        <f t="shared" si="28"/>
        <v>0.11709838972034006</v>
      </c>
      <c r="AR84" s="44"/>
      <c r="AS84" s="16">
        <f t="shared" si="29"/>
        <v>-0.55007005294196587</v>
      </c>
      <c r="AT84" s="16">
        <f t="shared" si="30"/>
        <v>9.2787921877637528E-2</v>
      </c>
    </row>
    <row r="85" spans="3:46">
      <c r="C85" s="153" t="s">
        <v>72</v>
      </c>
      <c r="D85" s="34">
        <f>(G81-D81)/D83</f>
        <v>0.13390249261499218</v>
      </c>
      <c r="I85" s="5">
        <v>4</v>
      </c>
      <c r="J85" s="45">
        <v>2</v>
      </c>
      <c r="K85" s="34">
        <f t="shared" si="31"/>
        <v>-0.58743061955167275</v>
      </c>
      <c r="L85" s="34">
        <f t="shared" si="32"/>
        <v>-9.4619801349651644E-2</v>
      </c>
      <c r="X85" s="5">
        <v>4</v>
      </c>
      <c r="Y85" s="45">
        <v>2</v>
      </c>
      <c r="Z85" s="16">
        <f t="shared" si="25"/>
        <v>3.0095999999999999E-3</v>
      </c>
      <c r="AA85" s="16">
        <f t="shared" si="11"/>
        <v>-0.55036727204167957</v>
      </c>
      <c r="AB85" s="16">
        <f t="shared" si="12"/>
        <v>-2.5121557258332514E-3</v>
      </c>
      <c r="AC85" s="90">
        <f t="shared" si="26"/>
        <v>-7.0798200000000006E-2</v>
      </c>
      <c r="AD85" s="90">
        <f t="shared" si="13"/>
        <v>-3.4523532483299629E-3</v>
      </c>
      <c r="AE85" s="90">
        <f t="shared" si="14"/>
        <v>-0.12029015345581215</v>
      </c>
      <c r="AF85" s="90">
        <f t="shared" si="15"/>
        <v>-0.13280646109929509</v>
      </c>
      <c r="AG85" s="90">
        <f t="shared" si="16"/>
        <v>-0.192468701128405</v>
      </c>
      <c r="AH85" s="90">
        <f t="shared" si="17"/>
        <v>-0.30861362248896229</v>
      </c>
      <c r="AI85" s="90">
        <f t="shared" si="18"/>
        <v>-0.35955977123979405</v>
      </c>
      <c r="AJ85" s="90">
        <f t="shared" si="19"/>
        <v>-0.36766928849991604</v>
      </c>
      <c r="AK85" s="90">
        <f t="shared" si="20"/>
        <v>-0.3639013017576665</v>
      </c>
      <c r="AL85" s="90">
        <f t="shared" si="21"/>
        <v>-0.33595283564371231</v>
      </c>
      <c r="AM85" s="90">
        <f t="shared" si="22"/>
        <v>-0.35892431177056772</v>
      </c>
      <c r="AN85" s="90">
        <f t="shared" si="23"/>
        <v>-0.11484345592654502</v>
      </c>
      <c r="AO85" s="90">
        <f t="shared" si="24"/>
        <v>0.35706364580871058</v>
      </c>
      <c r="AP85" s="90">
        <f t="shared" si="27"/>
        <v>3.7475101030491897E-2</v>
      </c>
      <c r="AQ85" s="90">
        <f t="shared" si="28"/>
        <v>0.10270481425098164</v>
      </c>
      <c r="AR85" s="44"/>
      <c r="AS85" s="16">
        <f t="shared" si="29"/>
        <v>-0.51239472673702102</v>
      </c>
      <c r="AT85" s="16">
        <f t="shared" si="30"/>
        <v>-9.183589245316047E-2</v>
      </c>
    </row>
    <row r="86" spans="3:46">
      <c r="I86" s="5">
        <v>5</v>
      </c>
      <c r="J86" s="45">
        <v>2</v>
      </c>
      <c r="K86" s="34">
        <f t="shared" si="31"/>
        <v>-0.58743061955167275</v>
      </c>
      <c r="L86" s="34">
        <f t="shared" si="32"/>
        <v>-0.22852229396464382</v>
      </c>
      <c r="X86" s="5">
        <v>5</v>
      </c>
      <c r="Y86" s="45">
        <v>2</v>
      </c>
      <c r="Z86" s="16">
        <f t="shared" si="25"/>
        <v>3.0095999999999999E-3</v>
      </c>
      <c r="AA86" s="16">
        <f t="shared" si="11"/>
        <v>-0.55036727204167957</v>
      </c>
      <c r="AB86" s="16">
        <f t="shared" si="12"/>
        <v>-6.0672669047612936E-3</v>
      </c>
      <c r="AC86" s="90">
        <f t="shared" si="26"/>
        <v>-7.0798200000000006E-2</v>
      </c>
      <c r="AD86" s="90">
        <f t="shared" si="13"/>
        <v>-3.4523532483299629E-3</v>
      </c>
      <c r="AE86" s="90">
        <f t="shared" si="14"/>
        <v>-0.29052039231725174</v>
      </c>
      <c r="AF86" s="90">
        <f t="shared" si="15"/>
        <v>-0.24315629877016179</v>
      </c>
      <c r="AG86" s="90">
        <f t="shared" si="16"/>
        <v>-0.26636112851831756</v>
      </c>
      <c r="AH86" s="90">
        <f t="shared" si="17"/>
        <v>-0.31052460841111357</v>
      </c>
      <c r="AI86" s="90">
        <f t="shared" si="18"/>
        <v>-0.36733657935092218</v>
      </c>
      <c r="AJ86" s="90">
        <f t="shared" si="19"/>
        <v>-0.36727450783442755</v>
      </c>
      <c r="AK86" s="90">
        <f t="shared" si="20"/>
        <v>-0.34148202019124169</v>
      </c>
      <c r="AL86" s="90">
        <f t="shared" si="21"/>
        <v>-0.33613731067998953</v>
      </c>
      <c r="AM86" s="90">
        <f t="shared" si="22"/>
        <v>-0.34520658143108257</v>
      </c>
      <c r="AN86" s="90">
        <f t="shared" si="23"/>
        <v>-7.0723956026491647E-2</v>
      </c>
      <c r="AO86" s="90">
        <f t="shared" si="24"/>
        <v>0.4395269083650612</v>
      </c>
      <c r="AP86" s="90">
        <f t="shared" si="27"/>
        <v>6.0279621309405715E-2</v>
      </c>
      <c r="AQ86" s="90">
        <f t="shared" si="28"/>
        <v>9.9290485148096172E-2</v>
      </c>
      <c r="AR86" s="44"/>
      <c r="AS86" s="16">
        <f t="shared" si="29"/>
        <v>-0.49314531763703523</v>
      </c>
      <c r="AT86" s="16">
        <f t="shared" si="30"/>
        <v>-0.26548046041748552</v>
      </c>
    </row>
    <row r="87" spans="3:46">
      <c r="I87" s="5">
        <v>6</v>
      </c>
      <c r="J87" s="45">
        <v>2</v>
      </c>
      <c r="K87" s="34">
        <f t="shared" si="31"/>
        <v>-0.58743061955167275</v>
      </c>
      <c r="L87" s="34">
        <f t="shared" si="32"/>
        <v>-0.362424786579636</v>
      </c>
      <c r="X87" s="5">
        <v>6</v>
      </c>
      <c r="Y87" s="45">
        <v>2</v>
      </c>
      <c r="Z87" s="16">
        <f t="shared" si="25"/>
        <v>3.0095999999999999E-3</v>
      </c>
      <c r="AA87" s="16">
        <f t="shared" si="11"/>
        <v>-0.55036727204167957</v>
      </c>
      <c r="AB87" s="16">
        <f t="shared" si="12"/>
        <v>-9.6223780836893359E-3</v>
      </c>
      <c r="AC87" s="90">
        <f t="shared" si="26"/>
        <v>-7.0798200000000006E-2</v>
      </c>
      <c r="AD87" s="90">
        <f t="shared" si="13"/>
        <v>-3.4523532483299629E-3</v>
      </c>
      <c r="AE87" s="90">
        <f t="shared" si="14"/>
        <v>-0.46075063117869131</v>
      </c>
      <c r="AF87" s="90">
        <f t="shared" si="15"/>
        <v>-0.33026794838341761</v>
      </c>
      <c r="AG87" s="90">
        <f t="shared" si="16"/>
        <v>-0.33521432898559655</v>
      </c>
      <c r="AH87" s="90">
        <f t="shared" si="17"/>
        <v>-0.33371674196271001</v>
      </c>
      <c r="AI87" s="90">
        <f t="shared" si="18"/>
        <v>-0.36131263206366554</v>
      </c>
      <c r="AJ87" s="90">
        <f t="shared" si="19"/>
        <v>-0.36782347910907753</v>
      </c>
      <c r="AK87" s="90">
        <f t="shared" si="20"/>
        <v>-0.28331443900795217</v>
      </c>
      <c r="AL87" s="90">
        <f t="shared" si="21"/>
        <v>-0.32201208021483924</v>
      </c>
      <c r="AM87" s="90">
        <f t="shared" si="22"/>
        <v>-0.31004076987346424</v>
      </c>
      <c r="AN87" s="90">
        <f t="shared" si="23"/>
        <v>1.1639169456955428E-2</v>
      </c>
      <c r="AO87" s="90">
        <f t="shared" si="24"/>
        <v>0.57430941464343033</v>
      </c>
      <c r="AP87" s="90">
        <f t="shared" si="27"/>
        <v>6.9201378429480931E-2</v>
      </c>
      <c r="AQ87" s="90">
        <f t="shared" si="28"/>
        <v>9.9742746203736909E-2</v>
      </c>
      <c r="AR87" s="44"/>
      <c r="AS87" s="16">
        <f t="shared" si="29"/>
        <v>-0.48777867169588807</v>
      </c>
      <c r="AT87" s="16">
        <f t="shared" si="30"/>
        <v>-0.43525843822328436</v>
      </c>
    </row>
    <row r="88" spans="3:46">
      <c r="I88" s="5">
        <v>1</v>
      </c>
      <c r="J88" s="45">
        <v>3</v>
      </c>
      <c r="K88" s="34">
        <f t="shared" si="31"/>
        <v>-0.45406116729583657</v>
      </c>
      <c r="L88" s="34">
        <f t="shared" si="32"/>
        <v>0.30708767649532487</v>
      </c>
      <c r="X88" s="5">
        <v>1</v>
      </c>
      <c r="Y88" s="45">
        <v>3</v>
      </c>
      <c r="Z88" s="16">
        <f t="shared" si="25"/>
        <v>3.0095999999999999E-3</v>
      </c>
      <c r="AA88" s="16">
        <f t="shared" si="11"/>
        <v>-0.42541263200647306</v>
      </c>
      <c r="AB88" s="16">
        <f t="shared" si="12"/>
        <v>8.1531778109508752E-3</v>
      </c>
      <c r="AC88" s="90">
        <f t="shared" si="26"/>
        <v>-7.0798200000000006E-2</v>
      </c>
      <c r="AD88" s="90">
        <f t="shared" si="13"/>
        <v>-2.6685356426443233E-3</v>
      </c>
      <c r="AE88" s="90">
        <f t="shared" si="14"/>
        <v>0.39040056312850652</v>
      </c>
      <c r="AF88" s="90">
        <f t="shared" si="15"/>
        <v>-0.14644533492089434</v>
      </c>
      <c r="AG88" s="90">
        <f t="shared" si="16"/>
        <v>-0.19287887415698651</v>
      </c>
      <c r="AH88" s="90">
        <f t="shared" si="17"/>
        <v>-0.35960209493904244</v>
      </c>
      <c r="AI88" s="90">
        <f t="shared" si="18"/>
        <v>-0.33274618503550174</v>
      </c>
      <c r="AJ88" s="90">
        <f t="shared" si="19"/>
        <v>-0.3578190498493018</v>
      </c>
      <c r="AK88" s="90">
        <f t="shared" si="20"/>
        <v>-0.33407542825069036</v>
      </c>
      <c r="AL88" s="90">
        <f t="shared" si="21"/>
        <v>-0.31938747880731705</v>
      </c>
      <c r="AM88" s="90">
        <f t="shared" si="22"/>
        <v>-0.36751816443915575</v>
      </c>
      <c r="AN88" s="90">
        <f t="shared" si="23"/>
        <v>-0.24003631119161878</v>
      </c>
      <c r="AO88" s="90">
        <f t="shared" si="24"/>
        <v>5.3820691504077658E-2</v>
      </c>
      <c r="AP88" s="90">
        <f t="shared" si="27"/>
        <v>-5.4899518893508539E-2</v>
      </c>
      <c r="AQ88" s="90">
        <f t="shared" si="28"/>
        <v>4.8504887052547248E-2</v>
      </c>
      <c r="AR88" s="44"/>
      <c r="AS88" s="16">
        <f t="shared" si="29"/>
        <v>-0.46914937308903071</v>
      </c>
      <c r="AT88" s="16">
        <f t="shared" si="30"/>
        <v>0.36543871453840943</v>
      </c>
    </row>
    <row r="89" spans="3:46">
      <c r="I89" s="5">
        <v>2</v>
      </c>
      <c r="J89" s="45">
        <v>3</v>
      </c>
      <c r="K89" s="34">
        <f t="shared" si="31"/>
        <v>-0.45406116729583657</v>
      </c>
      <c r="L89" s="34">
        <f t="shared" si="32"/>
        <v>0.17318518388033272</v>
      </c>
      <c r="X89" s="5">
        <v>2</v>
      </c>
      <c r="Y89" s="45">
        <v>3</v>
      </c>
      <c r="Z89" s="16">
        <f t="shared" si="25"/>
        <v>3.0095999999999999E-3</v>
      </c>
      <c r="AA89" s="16">
        <f t="shared" si="11"/>
        <v>-0.42541263200647306</v>
      </c>
      <c r="AB89" s="16">
        <f t="shared" si="12"/>
        <v>4.5980666320228339E-3</v>
      </c>
      <c r="AC89" s="90">
        <f t="shared" si="26"/>
        <v>-7.0798200000000006E-2</v>
      </c>
      <c r="AD89" s="90">
        <f t="shared" si="13"/>
        <v>-2.6685356426443233E-3</v>
      </c>
      <c r="AE89" s="90">
        <f t="shared" si="14"/>
        <v>0.22017032426706701</v>
      </c>
      <c r="AF89" s="90">
        <f t="shared" si="15"/>
        <v>-4.3175130308080602E-2</v>
      </c>
      <c r="AG89" s="90">
        <f t="shared" si="16"/>
        <v>-8.8882649362336946E-2</v>
      </c>
      <c r="AH89" s="90">
        <f t="shared" si="17"/>
        <v>-0.31405367863372358</v>
      </c>
      <c r="AI89" s="90">
        <f t="shared" si="18"/>
        <v>-0.29914930652866289</v>
      </c>
      <c r="AJ89" s="90">
        <f t="shared" si="19"/>
        <v>-0.36687997766385444</v>
      </c>
      <c r="AK89" s="90">
        <f t="shared" si="20"/>
        <v>-0.32592656765843947</v>
      </c>
      <c r="AL89" s="90">
        <f t="shared" si="21"/>
        <v>-0.35623672294826247</v>
      </c>
      <c r="AM89" s="90">
        <f t="shared" si="22"/>
        <v>-0.36046292312926803</v>
      </c>
      <c r="AN89" s="90">
        <f t="shared" si="23"/>
        <v>-0.27635426182547201</v>
      </c>
      <c r="AO89" s="90">
        <f t="shared" si="24"/>
        <v>8.559573471175367E-3</v>
      </c>
      <c r="AP89" s="90">
        <f t="shared" si="27"/>
        <v>-2.1473475372756488E-2</v>
      </c>
      <c r="AQ89" s="90">
        <f t="shared" si="28"/>
        <v>4.8282087348330907E-2</v>
      </c>
      <c r="AR89" s="44"/>
      <c r="AS89" s="16">
        <f t="shared" si="29"/>
        <v>-0.43927844074720673</v>
      </c>
      <c r="AT89" s="16">
        <f t="shared" si="30"/>
        <v>0.19498567597275357</v>
      </c>
    </row>
    <row r="90" spans="3:46">
      <c r="I90" s="5">
        <v>3</v>
      </c>
      <c r="J90" s="45">
        <v>3</v>
      </c>
      <c r="K90" s="34">
        <f t="shared" si="31"/>
        <v>-0.45406116729583657</v>
      </c>
      <c r="L90" s="34">
        <f t="shared" si="32"/>
        <v>3.9282691265340536E-2</v>
      </c>
      <c r="X90" s="5">
        <v>3</v>
      </c>
      <c r="Y90" s="45">
        <v>3</v>
      </c>
      <c r="Z90" s="16">
        <f t="shared" si="25"/>
        <v>3.0095999999999999E-3</v>
      </c>
      <c r="AA90" s="16">
        <f t="shared" si="11"/>
        <v>-0.42541263200647306</v>
      </c>
      <c r="AB90" s="16">
        <f t="shared" si="12"/>
        <v>1.0429554530947912E-3</v>
      </c>
      <c r="AC90" s="90">
        <f t="shared" si="26"/>
        <v>-7.0798200000000006E-2</v>
      </c>
      <c r="AD90" s="90">
        <f t="shared" si="13"/>
        <v>-2.6685356426443233E-3</v>
      </c>
      <c r="AE90" s="90">
        <f t="shared" si="14"/>
        <v>4.994008540562743E-2</v>
      </c>
      <c r="AF90" s="90">
        <f t="shared" si="15"/>
        <v>-3.0456711327857697E-2</v>
      </c>
      <c r="AG90" s="90">
        <f t="shared" si="16"/>
        <v>-4.3394247004868929E-2</v>
      </c>
      <c r="AH90" s="90">
        <f t="shared" si="17"/>
        <v>-0.25302775178589404</v>
      </c>
      <c r="AI90" s="90">
        <f t="shared" si="18"/>
        <v>-0.28565628134049686</v>
      </c>
      <c r="AJ90" s="90">
        <f t="shared" si="19"/>
        <v>-0.35053194994361986</v>
      </c>
      <c r="AK90" s="90">
        <f t="shared" si="20"/>
        <v>-0.33688283317586581</v>
      </c>
      <c r="AL90" s="90">
        <f t="shared" si="21"/>
        <v>-0.36710439232994024</v>
      </c>
      <c r="AM90" s="90">
        <f t="shared" si="22"/>
        <v>-0.35565601343951436</v>
      </c>
      <c r="AN90" s="90">
        <f t="shared" si="23"/>
        <v>-0.28899815093703329</v>
      </c>
      <c r="AO90" s="90">
        <f t="shared" si="24"/>
        <v>4.3883517083437399E-4</v>
      </c>
      <c r="AP90" s="90">
        <f t="shared" si="27"/>
        <v>3.0427393138773535E-2</v>
      </c>
      <c r="AQ90" s="90">
        <f t="shared" si="28"/>
        <v>3.7972002747476537E-2</v>
      </c>
      <c r="AR90" s="44"/>
      <c r="AS90" s="16">
        <f t="shared" si="29"/>
        <v>-0.39093268341460474</v>
      </c>
      <c r="AT90" s="16">
        <f t="shared" si="30"/>
        <v>1.4445352510459634E-2</v>
      </c>
    </row>
    <row r="91" spans="3:46">
      <c r="I91" s="5">
        <v>4</v>
      </c>
      <c r="J91" s="45">
        <v>3</v>
      </c>
      <c r="K91" s="34">
        <f t="shared" si="31"/>
        <v>-0.45406116729583657</v>
      </c>
      <c r="L91" s="34">
        <f t="shared" si="32"/>
        <v>-9.4619801349651644E-2</v>
      </c>
      <c r="X91" s="5">
        <v>4</v>
      </c>
      <c r="Y91" s="45">
        <v>3</v>
      </c>
      <c r="Z91" s="16">
        <f t="shared" si="25"/>
        <v>3.0095999999999999E-3</v>
      </c>
      <c r="AA91" s="16">
        <f t="shared" si="11"/>
        <v>-0.42541263200647306</v>
      </c>
      <c r="AB91" s="16">
        <f t="shared" si="12"/>
        <v>-2.5121557258332514E-3</v>
      </c>
      <c r="AC91" s="90">
        <f t="shared" si="26"/>
        <v>-7.0798200000000006E-2</v>
      </c>
      <c r="AD91" s="90">
        <f t="shared" si="13"/>
        <v>-2.6685356426443233E-3</v>
      </c>
      <c r="AE91" s="90">
        <f t="shared" si="14"/>
        <v>-0.12029015345581215</v>
      </c>
      <c r="AF91" s="90">
        <f t="shared" si="15"/>
        <v>-0.12547194454112445</v>
      </c>
      <c r="AG91" s="90">
        <f t="shared" si="16"/>
        <v>-0.10677203484735093</v>
      </c>
      <c r="AH91" s="90">
        <f t="shared" si="17"/>
        <v>-0.21040070726467486</v>
      </c>
      <c r="AI91" s="90">
        <f t="shared" si="18"/>
        <v>-0.30197747063730418</v>
      </c>
      <c r="AJ91" s="90">
        <f t="shared" si="19"/>
        <v>-0.3312583304970424</v>
      </c>
      <c r="AK91" s="90">
        <f t="shared" si="20"/>
        <v>-0.35755376918015475</v>
      </c>
      <c r="AL91" s="90">
        <f t="shared" si="21"/>
        <v>-0.36767402796955562</v>
      </c>
      <c r="AM91" s="90">
        <f t="shared" si="22"/>
        <v>-0.35985424555118362</v>
      </c>
      <c r="AN91" s="90">
        <f t="shared" si="23"/>
        <v>-0.28159744985617574</v>
      </c>
      <c r="AO91" s="90">
        <f t="shared" si="24"/>
        <v>2.8608200772593084E-2</v>
      </c>
      <c r="AP91" s="90">
        <f t="shared" si="27"/>
        <v>6.0210976041436437E-2</v>
      </c>
      <c r="AQ91" s="90">
        <f t="shared" si="28"/>
        <v>4.8022641987899399E-2</v>
      </c>
      <c r="AR91" s="44"/>
      <c r="AS91" s="16">
        <f t="shared" si="29"/>
        <v>-0.36470421169086986</v>
      </c>
      <c r="AT91" s="16">
        <f t="shared" si="30"/>
        <v>-0.14573424711055707</v>
      </c>
    </row>
    <row r="92" spans="3:46">
      <c r="I92" s="5">
        <v>5</v>
      </c>
      <c r="J92" s="45">
        <v>3</v>
      </c>
      <c r="K92" s="34">
        <f t="shared" si="31"/>
        <v>-0.45406116729583657</v>
      </c>
      <c r="L92" s="34">
        <f t="shared" si="32"/>
        <v>-0.22852229396464382</v>
      </c>
      <c r="X92" s="5">
        <v>5</v>
      </c>
      <c r="Y92" s="45">
        <v>3</v>
      </c>
      <c r="Z92" s="16">
        <f t="shared" si="25"/>
        <v>3.0095999999999999E-3</v>
      </c>
      <c r="AA92" s="16">
        <f t="shared" si="11"/>
        <v>-0.42541263200647306</v>
      </c>
      <c r="AB92" s="16">
        <f t="shared" si="12"/>
        <v>-6.0672669047612936E-3</v>
      </c>
      <c r="AC92" s="90">
        <f t="shared" si="26"/>
        <v>-7.0798200000000006E-2</v>
      </c>
      <c r="AD92" s="90">
        <f t="shared" si="13"/>
        <v>-2.6685356426443233E-3</v>
      </c>
      <c r="AE92" s="90">
        <f t="shared" si="14"/>
        <v>-0.29052039231725174</v>
      </c>
      <c r="AF92" s="90">
        <f t="shared" si="15"/>
        <v>-0.23911630954846724</v>
      </c>
      <c r="AG92" s="90">
        <f t="shared" si="16"/>
        <v>-0.2136642984652638</v>
      </c>
      <c r="AH92" s="90">
        <f t="shared" si="17"/>
        <v>-0.21429584785170674</v>
      </c>
      <c r="AI92" s="90">
        <f t="shared" si="18"/>
        <v>-0.33639263867381392</v>
      </c>
      <c r="AJ92" s="90">
        <f t="shared" si="19"/>
        <v>-0.32656405929242222</v>
      </c>
      <c r="AK92" s="90">
        <f t="shared" si="20"/>
        <v>-0.36777382528462443</v>
      </c>
      <c r="AL92" s="90">
        <f t="shared" si="21"/>
        <v>-0.36765670360840214</v>
      </c>
      <c r="AM92" s="90">
        <f t="shared" si="22"/>
        <v>-0.36722592619192018</v>
      </c>
      <c r="AN92" s="90">
        <f t="shared" si="23"/>
        <v>-0.25197621585969421</v>
      </c>
      <c r="AO92" s="90">
        <f t="shared" si="24"/>
        <v>9.5943356301770866E-2</v>
      </c>
      <c r="AP92" s="90">
        <f t="shared" si="27"/>
        <v>7.1462071549737299E-2</v>
      </c>
      <c r="AQ92" s="90">
        <f t="shared" si="28"/>
        <v>6.5632482430742545E-2</v>
      </c>
      <c r="AR92" s="44"/>
      <c r="AS92" s="16">
        <f t="shared" si="29"/>
        <v>-0.35700822736149707</v>
      </c>
      <c r="AT92" s="16">
        <f t="shared" si="30"/>
        <v>-0.29835464552915353</v>
      </c>
    </row>
    <row r="93" spans="3:46">
      <c r="I93" s="5">
        <v>6</v>
      </c>
      <c r="J93" s="45">
        <v>3</v>
      </c>
      <c r="K93" s="34">
        <f t="shared" si="31"/>
        <v>-0.45406116729583657</v>
      </c>
      <c r="L93" s="34">
        <f t="shared" si="32"/>
        <v>-0.362424786579636</v>
      </c>
      <c r="X93" s="5">
        <v>6</v>
      </c>
      <c r="Y93" s="45">
        <v>3</v>
      </c>
      <c r="Z93" s="16">
        <f t="shared" si="25"/>
        <v>3.0095999999999999E-3</v>
      </c>
      <c r="AA93" s="16">
        <f t="shared" si="11"/>
        <v>-0.42541263200647306</v>
      </c>
      <c r="AB93" s="16">
        <f t="shared" si="12"/>
        <v>-9.6223780836893359E-3</v>
      </c>
      <c r="AC93" s="90">
        <f t="shared" si="26"/>
        <v>-7.0798200000000006E-2</v>
      </c>
      <c r="AD93" s="90">
        <f t="shared" si="13"/>
        <v>-2.6685356426443233E-3</v>
      </c>
      <c r="AE93" s="90">
        <f t="shared" si="14"/>
        <v>-0.46075063117869131</v>
      </c>
      <c r="AF93" s="90">
        <f t="shared" si="15"/>
        <v>-0.32845718076089175</v>
      </c>
      <c r="AG93" s="90">
        <f t="shared" si="16"/>
        <v>-0.3093272713016057</v>
      </c>
      <c r="AH93" s="90">
        <f t="shared" si="17"/>
        <v>-0.26191697393590196</v>
      </c>
      <c r="AI93" s="90">
        <f t="shared" si="18"/>
        <v>-0.36434072412239504</v>
      </c>
      <c r="AJ93" s="90">
        <f t="shared" si="19"/>
        <v>-0.34043524602248826</v>
      </c>
      <c r="AK93" s="90">
        <f t="shared" si="20"/>
        <v>-0.34498675295464531</v>
      </c>
      <c r="AL93" s="90">
        <f t="shared" si="21"/>
        <v>-0.36719722199925203</v>
      </c>
      <c r="AM93" s="90">
        <f t="shared" si="22"/>
        <v>-0.36219177204684982</v>
      </c>
      <c r="AN93" s="90">
        <f t="shared" si="23"/>
        <v>-0.19269343785041271</v>
      </c>
      <c r="AO93" s="90">
        <f t="shared" si="24"/>
        <v>0.2085823160798094</v>
      </c>
      <c r="AP93" s="90">
        <f t="shared" si="27"/>
        <v>7.2933262274121252E-2</v>
      </c>
      <c r="AQ93" s="90">
        <f t="shared" si="28"/>
        <v>7.4633203334695072E-2</v>
      </c>
      <c r="AR93" s="44"/>
      <c r="AS93" s="16">
        <f t="shared" si="29"/>
        <v>-0.35909214781604115</v>
      </c>
      <c r="AT93" s="16">
        <f t="shared" si="30"/>
        <v>-0.45958416348664061</v>
      </c>
    </row>
    <row r="94" spans="3:46">
      <c r="I94" s="5">
        <v>1</v>
      </c>
      <c r="J94" s="45">
        <v>4</v>
      </c>
      <c r="K94" s="34">
        <f t="shared" si="31"/>
        <v>-0.32069171504000038</v>
      </c>
      <c r="L94" s="34">
        <f t="shared" si="32"/>
        <v>0.30708767649532487</v>
      </c>
      <c r="X94" s="5">
        <v>1</v>
      </c>
      <c r="Y94" s="45">
        <v>4</v>
      </c>
      <c r="Z94" s="16">
        <f t="shared" si="25"/>
        <v>3.0095999999999999E-3</v>
      </c>
      <c r="AA94" s="16">
        <f t="shared" si="11"/>
        <v>-0.3004579919712666</v>
      </c>
      <c r="AB94" s="16">
        <f t="shared" si="12"/>
        <v>8.1531778109508752E-3</v>
      </c>
      <c r="AC94" s="90">
        <f t="shared" si="26"/>
        <v>-7.0798200000000006E-2</v>
      </c>
      <c r="AD94" s="90">
        <f t="shared" si="13"/>
        <v>-1.8847180369586838E-3</v>
      </c>
      <c r="AE94" s="90">
        <f t="shared" si="14"/>
        <v>0.39040056312850652</v>
      </c>
      <c r="AF94" s="90">
        <f t="shared" si="15"/>
        <v>-0.20297522408449661</v>
      </c>
      <c r="AG94" s="90">
        <f t="shared" si="16"/>
        <v>-0.18018625657086199</v>
      </c>
      <c r="AH94" s="90">
        <f t="shared" si="17"/>
        <v>-0.33981934722688756</v>
      </c>
      <c r="AI94" s="90">
        <f t="shared" si="18"/>
        <v>-0.26869619195746652</v>
      </c>
      <c r="AJ94" s="90">
        <f t="shared" si="19"/>
        <v>-0.36760354048963167</v>
      </c>
      <c r="AK94" s="90">
        <f t="shared" si="20"/>
        <v>-0.25264331120234013</v>
      </c>
      <c r="AL94" s="90">
        <f t="shared" si="21"/>
        <v>-0.3625751190560198</v>
      </c>
      <c r="AM94" s="90">
        <f t="shared" si="22"/>
        <v>-0.33757716846172231</v>
      </c>
      <c r="AN94" s="90">
        <f t="shared" si="23"/>
        <v>-0.33996840168352671</v>
      </c>
      <c r="AO94" s="90">
        <f t="shared" si="24"/>
        <v>-0.17568038560840979</v>
      </c>
      <c r="AP94" s="90">
        <f t="shared" si="27"/>
        <v>-5.722809211434339E-2</v>
      </c>
      <c r="AQ94" s="90">
        <f t="shared" si="28"/>
        <v>4.733601985897673E-3</v>
      </c>
      <c r="AR94" s="44"/>
      <c r="AS94" s="16">
        <f t="shared" si="29"/>
        <v>-0.3465233062746591</v>
      </c>
      <c r="AT94" s="16">
        <f t="shared" si="30"/>
        <v>0.32245124707744549</v>
      </c>
    </row>
    <row r="95" spans="3:46">
      <c r="I95" s="5">
        <v>2</v>
      </c>
      <c r="J95" s="45">
        <v>4</v>
      </c>
      <c r="K95" s="34">
        <f t="shared" si="31"/>
        <v>-0.32069171504000038</v>
      </c>
      <c r="L95" s="34">
        <f t="shared" si="32"/>
        <v>0.17318518388033272</v>
      </c>
      <c r="X95" s="5">
        <v>2</v>
      </c>
      <c r="Y95" s="45">
        <v>4</v>
      </c>
      <c r="Z95" s="16">
        <f t="shared" si="25"/>
        <v>3.0095999999999999E-3</v>
      </c>
      <c r="AA95" s="16">
        <f t="shared" si="11"/>
        <v>-0.3004579919712666</v>
      </c>
      <c r="AB95" s="16">
        <f t="shared" si="12"/>
        <v>4.5980666320228339E-3</v>
      </c>
      <c r="AC95" s="90">
        <f t="shared" si="26"/>
        <v>-7.0798200000000006E-2</v>
      </c>
      <c r="AD95" s="90">
        <f t="shared" si="13"/>
        <v>-1.8847180369586838E-3</v>
      </c>
      <c r="AE95" s="90">
        <f t="shared" si="14"/>
        <v>0.22017032426706701</v>
      </c>
      <c r="AF95" s="90">
        <f t="shared" si="15"/>
        <v>-0.13199812072850878</v>
      </c>
      <c r="AG95" s="90">
        <f t="shared" si="16"/>
        <v>-6.648474605439228E-2</v>
      </c>
      <c r="AH95" s="90">
        <f t="shared" si="17"/>
        <v>-0.26419503474735656</v>
      </c>
      <c r="AI95" s="90">
        <f t="shared" si="18"/>
        <v>-0.20419038370094486</v>
      </c>
      <c r="AJ95" s="90">
        <f t="shared" si="19"/>
        <v>-0.34147727286025548</v>
      </c>
      <c r="AK95" s="90">
        <f t="shared" si="20"/>
        <v>-0.23454324452282446</v>
      </c>
      <c r="AL95" s="90">
        <f t="shared" si="21"/>
        <v>-0.36515356563028528</v>
      </c>
      <c r="AM95" s="90">
        <f t="shared" si="22"/>
        <v>-0.30418282814265096</v>
      </c>
      <c r="AN95" s="90">
        <f t="shared" si="23"/>
        <v>-0.35678870092033205</v>
      </c>
      <c r="AO95" s="90">
        <f t="shared" si="24"/>
        <v>-0.20879423788410714</v>
      </c>
      <c r="AP95" s="90">
        <f t="shared" si="27"/>
        <v>-2.9469600053180313E-2</v>
      </c>
      <c r="AQ95" s="90">
        <f t="shared" si="28"/>
        <v>-4.4558204124405948E-3</v>
      </c>
      <c r="AR95" s="44"/>
      <c r="AS95" s="16">
        <f t="shared" si="29"/>
        <v>-0.3223199253924241</v>
      </c>
      <c r="AT95" s="16">
        <f t="shared" si="30"/>
        <v>0.14303158581766773</v>
      </c>
    </row>
    <row r="96" spans="3:46">
      <c r="I96" s="5">
        <v>3</v>
      </c>
      <c r="J96" s="45">
        <v>4</v>
      </c>
      <c r="K96" s="34">
        <f t="shared" si="31"/>
        <v>-0.32069171504000038</v>
      </c>
      <c r="L96" s="34">
        <f t="shared" si="32"/>
        <v>3.9282691265340536E-2</v>
      </c>
      <c r="X96" s="5">
        <v>3</v>
      </c>
      <c r="Y96" s="45">
        <v>4</v>
      </c>
      <c r="Z96" s="16">
        <f t="shared" si="25"/>
        <v>3.0095999999999999E-3</v>
      </c>
      <c r="AA96" s="16">
        <f t="shared" si="11"/>
        <v>-0.3004579919712666</v>
      </c>
      <c r="AB96" s="16">
        <f t="shared" si="12"/>
        <v>1.0429554530947912E-3</v>
      </c>
      <c r="AC96" s="90">
        <f t="shared" si="26"/>
        <v>-7.0798200000000006E-2</v>
      </c>
      <c r="AD96" s="90">
        <f t="shared" si="13"/>
        <v>-1.8847180369586838E-3</v>
      </c>
      <c r="AE96" s="90">
        <f t="shared" si="14"/>
        <v>4.994008540562743E-2</v>
      </c>
      <c r="AF96" s="90">
        <f t="shared" si="15"/>
        <v>-0.12473045848484314</v>
      </c>
      <c r="AG96" s="90">
        <f t="shared" si="16"/>
        <v>-1.0320722104866828E-2</v>
      </c>
      <c r="AH96" s="90">
        <f t="shared" si="17"/>
        <v>-0.16878761954546087</v>
      </c>
      <c r="AI96" s="90">
        <f t="shared" si="18"/>
        <v>-0.17818050086142045</v>
      </c>
      <c r="AJ96" s="90">
        <f t="shared" si="19"/>
        <v>-0.29099763158569347</v>
      </c>
      <c r="AK96" s="90">
        <f t="shared" si="20"/>
        <v>-0.25896607031160074</v>
      </c>
      <c r="AL96" s="90">
        <f t="shared" si="21"/>
        <v>-0.34725949015378554</v>
      </c>
      <c r="AM96" s="90">
        <f t="shared" si="22"/>
        <v>-0.2885964681222779</v>
      </c>
      <c r="AN96" s="90">
        <f t="shared" si="23"/>
        <v>-0.36135174791259594</v>
      </c>
      <c r="AO96" s="90">
        <f t="shared" si="24"/>
        <v>-0.21461370437246971</v>
      </c>
      <c r="AP96" s="90">
        <f t="shared" si="27"/>
        <v>2.3844403610563308E-2</v>
      </c>
      <c r="AQ96" s="90">
        <f t="shared" si="28"/>
        <v>-1.3040387556986638E-2</v>
      </c>
      <c r="AR96" s="44"/>
      <c r="AS96" s="16">
        <f t="shared" si="29"/>
        <v>-0.27256103290760847</v>
      </c>
      <c r="AT96" s="16">
        <f t="shared" si="30"/>
        <v>-3.5783220188317894E-2</v>
      </c>
    </row>
    <row r="97" spans="9:46">
      <c r="I97" s="5">
        <v>4</v>
      </c>
      <c r="J97" s="45">
        <v>4</v>
      </c>
      <c r="K97" s="34">
        <f t="shared" si="31"/>
        <v>-0.32069171504000038</v>
      </c>
      <c r="L97" s="34">
        <f t="shared" si="32"/>
        <v>-9.4619801349651644E-2</v>
      </c>
      <c r="X97" s="5">
        <v>4</v>
      </c>
      <c r="Y97" s="45">
        <v>4</v>
      </c>
      <c r="Z97" s="16">
        <f t="shared" si="25"/>
        <v>3.0095999999999999E-3</v>
      </c>
      <c r="AA97" s="16">
        <f t="shared" si="11"/>
        <v>-0.3004579919712666</v>
      </c>
      <c r="AB97" s="16">
        <f t="shared" si="12"/>
        <v>-2.5121557258332514E-3</v>
      </c>
      <c r="AC97" s="90">
        <f t="shared" si="26"/>
        <v>-7.0798200000000006E-2</v>
      </c>
      <c r="AD97" s="90">
        <f t="shared" si="13"/>
        <v>-1.8847180369586838E-3</v>
      </c>
      <c r="AE97" s="90">
        <f t="shared" si="14"/>
        <v>-0.12029015345581215</v>
      </c>
      <c r="AF97" s="90">
        <f t="shared" si="15"/>
        <v>-0.18746342763798518</v>
      </c>
      <c r="AG97" s="90">
        <f t="shared" si="16"/>
        <v>-8.6663265544497145E-2</v>
      </c>
      <c r="AH97" s="90">
        <f t="shared" si="17"/>
        <v>-9.7079990330897495E-2</v>
      </c>
      <c r="AI97" s="90">
        <f t="shared" si="18"/>
        <v>-0.20960024558867199</v>
      </c>
      <c r="AJ97" s="90">
        <f t="shared" si="19"/>
        <v>-0.24635270815717758</v>
      </c>
      <c r="AK97" s="90">
        <f t="shared" si="20"/>
        <v>-0.30919666274963886</v>
      </c>
      <c r="AL97" s="90">
        <f t="shared" si="21"/>
        <v>-0.33071089849005314</v>
      </c>
      <c r="AM97" s="90">
        <f t="shared" si="22"/>
        <v>-0.30209017032641811</v>
      </c>
      <c r="AN97" s="90">
        <f t="shared" si="23"/>
        <v>-0.35878229728505662</v>
      </c>
      <c r="AO97" s="90">
        <f t="shared" si="24"/>
        <v>-0.19426245247190257</v>
      </c>
      <c r="AP97" s="90">
        <f t="shared" si="27"/>
        <v>4.5686695061143638E-2</v>
      </c>
      <c r="AQ97" s="90">
        <f t="shared" si="28"/>
        <v>3.1005259288891779E-2</v>
      </c>
      <c r="AR97" s="44"/>
      <c r="AS97" s="16">
        <f t="shared" si="29"/>
        <v>-0.2542738526359562</v>
      </c>
      <c r="AT97" s="16">
        <f t="shared" si="30"/>
        <v>-0.16196781220387904</v>
      </c>
    </row>
    <row r="98" spans="9:46">
      <c r="I98" s="5">
        <v>5</v>
      </c>
      <c r="J98" s="45">
        <v>4</v>
      </c>
      <c r="K98" s="34">
        <f t="shared" si="31"/>
        <v>-0.32069171504000038</v>
      </c>
      <c r="L98" s="34">
        <f t="shared" si="32"/>
        <v>-0.22852229396464382</v>
      </c>
      <c r="X98" s="5">
        <v>5</v>
      </c>
      <c r="Y98" s="45">
        <v>4</v>
      </c>
      <c r="Z98" s="16">
        <f t="shared" si="25"/>
        <v>3.0095999999999999E-3</v>
      </c>
      <c r="AA98" s="16">
        <f t="shared" si="11"/>
        <v>-0.3004579919712666</v>
      </c>
      <c r="AB98" s="16">
        <f t="shared" si="12"/>
        <v>-6.0672669047612936E-3</v>
      </c>
      <c r="AC98" s="90">
        <f t="shared" si="26"/>
        <v>-7.0798200000000006E-2</v>
      </c>
      <c r="AD98" s="90">
        <f t="shared" si="13"/>
        <v>-1.8847180369586838E-3</v>
      </c>
      <c r="AE98" s="90">
        <f t="shared" si="14"/>
        <v>-0.29052039231725174</v>
      </c>
      <c r="AF98" s="90">
        <f t="shared" si="15"/>
        <v>-0.27452517089585282</v>
      </c>
      <c r="AG98" s="90">
        <f t="shared" si="16"/>
        <v>-0.20234003889901653</v>
      </c>
      <c r="AH98" s="90">
        <f t="shared" si="17"/>
        <v>-0.10401809938812245</v>
      </c>
      <c r="AI98" s="90">
        <f t="shared" si="18"/>
        <v>-0.27588697307012777</v>
      </c>
      <c r="AJ98" s="90">
        <f t="shared" si="19"/>
        <v>-0.23595192425489422</v>
      </c>
      <c r="AK98" s="90">
        <f t="shared" si="20"/>
        <v>-0.35450450827141183</v>
      </c>
      <c r="AL98" s="90">
        <f t="shared" si="21"/>
        <v>-0.33044161603257777</v>
      </c>
      <c r="AM98" s="90">
        <f t="shared" si="22"/>
        <v>-0.33489165625442957</v>
      </c>
      <c r="AN98" s="90">
        <f t="shared" si="23"/>
        <v>-0.34599400534746089</v>
      </c>
      <c r="AO98" s="90">
        <f t="shared" si="24"/>
        <v>-0.14395876108673397</v>
      </c>
      <c r="AP98" s="90">
        <f t="shared" si="27"/>
        <v>6.1718221429635921E-2</v>
      </c>
      <c r="AQ98" s="90">
        <f t="shared" si="28"/>
        <v>5.585816431861311E-2</v>
      </c>
      <c r="AR98" s="44"/>
      <c r="AS98" s="16">
        <f t="shared" si="29"/>
        <v>-0.24179743744639196</v>
      </c>
      <c r="AT98" s="16">
        <f t="shared" si="30"/>
        <v>-0.30734514603559732</v>
      </c>
    </row>
    <row r="99" spans="9:46">
      <c r="I99" s="5">
        <v>6</v>
      </c>
      <c r="J99" s="45">
        <v>4</v>
      </c>
      <c r="K99" s="34">
        <f t="shared" si="31"/>
        <v>-0.32069171504000038</v>
      </c>
      <c r="L99" s="34">
        <f t="shared" si="32"/>
        <v>-0.362424786579636</v>
      </c>
      <c r="X99" s="5">
        <v>6</v>
      </c>
      <c r="Y99" s="45">
        <v>4</v>
      </c>
      <c r="Z99" s="16">
        <f t="shared" si="25"/>
        <v>3.0095999999999999E-3</v>
      </c>
      <c r="AA99" s="16">
        <f t="shared" si="11"/>
        <v>-0.3004579919712666</v>
      </c>
      <c r="AB99" s="16">
        <f t="shared" si="12"/>
        <v>-9.6223780836893359E-3</v>
      </c>
      <c r="AC99" s="90">
        <f t="shared" si="26"/>
        <v>-7.0798200000000006E-2</v>
      </c>
      <c r="AD99" s="90">
        <f t="shared" si="13"/>
        <v>-1.8847180369586838E-3</v>
      </c>
      <c r="AE99" s="90">
        <f t="shared" si="14"/>
        <v>-0.46075063117869131</v>
      </c>
      <c r="AF99" s="90">
        <f t="shared" si="15"/>
        <v>-0.34400057096174025</v>
      </c>
      <c r="AG99" s="90">
        <f t="shared" si="16"/>
        <v>-0.30372192462177305</v>
      </c>
      <c r="AH99" s="90">
        <f t="shared" si="17"/>
        <v>-0.18295473680297439</v>
      </c>
      <c r="AI99" s="90">
        <f t="shared" si="18"/>
        <v>-0.33901338585405594</v>
      </c>
      <c r="AJ99" s="90">
        <f t="shared" si="19"/>
        <v>-0.26706345473972615</v>
      </c>
      <c r="AK99" s="90">
        <f t="shared" si="20"/>
        <v>-0.36637889999909889</v>
      </c>
      <c r="AL99" s="90">
        <f t="shared" si="21"/>
        <v>-0.34668382954668531</v>
      </c>
      <c r="AM99" s="90">
        <f t="shared" si="22"/>
        <v>-0.36336824401930196</v>
      </c>
      <c r="AN99" s="90">
        <f t="shared" si="23"/>
        <v>-0.3127393692203308</v>
      </c>
      <c r="AO99" s="90">
        <f t="shared" si="24"/>
        <v>-5.5801359765959908E-2</v>
      </c>
      <c r="AP99" s="90">
        <f t="shared" si="27"/>
        <v>6.2265147849289423E-2</v>
      </c>
      <c r="AQ99" s="90">
        <f t="shared" si="28"/>
        <v>6.1276827108881493E-2</v>
      </c>
      <c r="AR99" s="44"/>
      <c r="AS99" s="16">
        <f t="shared" si="29"/>
        <v>-0.24480562220566648</v>
      </c>
      <c r="AT99" s="16">
        <f t="shared" si="30"/>
        <v>-0.47215672210676851</v>
      </c>
    </row>
    <row r="100" spans="9:46">
      <c r="I100" s="5">
        <v>1</v>
      </c>
      <c r="J100" s="45">
        <v>5</v>
      </c>
      <c r="K100" s="34">
        <f t="shared" si="31"/>
        <v>-0.18732226278416422</v>
      </c>
      <c r="L100" s="34">
        <f t="shared" si="32"/>
        <v>0.30708767649532487</v>
      </c>
      <c r="X100" s="5">
        <v>1</v>
      </c>
      <c r="Y100" s="45">
        <v>5</v>
      </c>
      <c r="Z100" s="16">
        <f t="shared" si="25"/>
        <v>3.0095999999999999E-3</v>
      </c>
      <c r="AA100" s="16">
        <f t="shared" si="11"/>
        <v>-0.17550335193606018</v>
      </c>
      <c r="AB100" s="16">
        <f t="shared" si="12"/>
        <v>8.1531778109508752E-3</v>
      </c>
      <c r="AC100" s="90">
        <f t="shared" si="26"/>
        <v>-7.0798200000000006E-2</v>
      </c>
      <c r="AD100" s="90">
        <f t="shared" si="13"/>
        <v>-1.1009004312730445E-3</v>
      </c>
      <c r="AE100" s="90">
        <f t="shared" si="14"/>
        <v>0.39040056312850652</v>
      </c>
      <c r="AF100" s="90">
        <f t="shared" si="15"/>
        <v>-0.2831603438733527</v>
      </c>
      <c r="AG100" s="90">
        <f t="shared" si="16"/>
        <v>-0.22276314543335296</v>
      </c>
      <c r="AH100" s="90">
        <f t="shared" si="17"/>
        <v>-0.32812831219315258</v>
      </c>
      <c r="AI100" s="90">
        <f t="shared" si="18"/>
        <v>-0.20662000812413078</v>
      </c>
      <c r="AJ100" s="90">
        <f t="shared" si="19"/>
        <v>-0.35795810928727023</v>
      </c>
      <c r="AK100" s="90">
        <f t="shared" si="20"/>
        <v>-0.15078916211321156</v>
      </c>
      <c r="AL100" s="90">
        <f t="shared" si="21"/>
        <v>-0.36557122143011744</v>
      </c>
      <c r="AM100" s="90">
        <f t="shared" si="22"/>
        <v>-0.27715252058421014</v>
      </c>
      <c r="AN100" s="90">
        <f t="shared" si="23"/>
        <v>-0.36781951639128391</v>
      </c>
      <c r="AO100" s="90">
        <f t="shared" si="24"/>
        <v>-0.31112223865891109</v>
      </c>
      <c r="AP100" s="90">
        <f t="shared" si="27"/>
        <v>-6.4747512143908739E-2</v>
      </c>
      <c r="AQ100" s="90">
        <f t="shared" si="28"/>
        <v>-7.3883578202320888E-3</v>
      </c>
      <c r="AR100" s="44"/>
      <c r="AS100" s="16">
        <f t="shared" si="29"/>
        <v>-0.22908808626901805</v>
      </c>
      <c r="AT100" s="16">
        <f t="shared" si="30"/>
        <v>0.31111310487700139</v>
      </c>
    </row>
    <row r="101" spans="9:46">
      <c r="I101" s="5">
        <v>2</v>
      </c>
      <c r="J101" s="45">
        <v>5</v>
      </c>
      <c r="K101" s="34">
        <f t="shared" si="31"/>
        <v>-0.18732226278416422</v>
      </c>
      <c r="L101" s="34">
        <f t="shared" si="32"/>
        <v>0.17318518388033272</v>
      </c>
      <c r="X101" s="5">
        <v>2</v>
      </c>
      <c r="Y101" s="45">
        <v>5</v>
      </c>
      <c r="Z101" s="16">
        <f t="shared" si="25"/>
        <v>3.0095999999999999E-3</v>
      </c>
      <c r="AA101" s="16">
        <f t="shared" si="11"/>
        <v>-0.17550335193606018</v>
      </c>
      <c r="AB101" s="16">
        <f t="shared" si="12"/>
        <v>4.5980666320228339E-3</v>
      </c>
      <c r="AC101" s="90">
        <f t="shared" si="26"/>
        <v>-7.0798200000000006E-2</v>
      </c>
      <c r="AD101" s="90">
        <f t="shared" si="13"/>
        <v>-1.1009004312730445E-3</v>
      </c>
      <c r="AE101" s="90">
        <f t="shared" si="14"/>
        <v>0.22017032426706701</v>
      </c>
      <c r="AF101" s="90">
        <f t="shared" si="15"/>
        <v>-0.24196651692014029</v>
      </c>
      <c r="AG101" s="90">
        <f t="shared" si="16"/>
        <v>-0.13746014263571044</v>
      </c>
      <c r="AH101" s="90">
        <f t="shared" si="17"/>
        <v>-0.23767677295389741</v>
      </c>
      <c r="AI101" s="90">
        <f t="shared" si="18"/>
        <v>-0.10782832379995236</v>
      </c>
      <c r="AJ101" s="90">
        <f t="shared" si="19"/>
        <v>-0.30100647825666849</v>
      </c>
      <c r="AK101" s="90">
        <f t="shared" si="20"/>
        <v>-0.11832463439993518</v>
      </c>
      <c r="AL101" s="90">
        <f t="shared" si="21"/>
        <v>-0.3327804591608437</v>
      </c>
      <c r="AM101" s="90">
        <f t="shared" si="22"/>
        <v>-0.21216150013433172</v>
      </c>
      <c r="AN101" s="90">
        <f t="shared" si="23"/>
        <v>-0.36176669633189518</v>
      </c>
      <c r="AO101" s="90">
        <f t="shared" si="24"/>
        <v>-0.33023101383016495</v>
      </c>
      <c r="AP101" s="90">
        <f t="shared" si="27"/>
        <v>-8.9530104667564961E-2</v>
      </c>
      <c r="AQ101" s="90">
        <f t="shared" si="28"/>
        <v>2.1779381969699502E-2</v>
      </c>
      <c r="AR101" s="44"/>
      <c r="AS101" s="16">
        <f t="shared" si="29"/>
        <v>-0.25742578997160231</v>
      </c>
      <c r="AT101" s="16">
        <f t="shared" si="30"/>
        <v>0.17005060580549344</v>
      </c>
    </row>
    <row r="102" spans="9:46">
      <c r="I102" s="5">
        <v>3</v>
      </c>
      <c r="J102" s="45">
        <v>5</v>
      </c>
      <c r="K102" s="34">
        <f t="shared" si="31"/>
        <v>-0.18732226278416422</v>
      </c>
      <c r="L102" s="34">
        <f t="shared" si="32"/>
        <v>3.9282691265340536E-2</v>
      </c>
      <c r="X102" s="5">
        <v>3</v>
      </c>
      <c r="Y102" s="45">
        <v>5</v>
      </c>
      <c r="Z102" s="16">
        <f t="shared" si="25"/>
        <v>3.0095999999999999E-3</v>
      </c>
      <c r="AA102" s="16">
        <f t="shared" si="11"/>
        <v>-0.17550335193606018</v>
      </c>
      <c r="AB102" s="16">
        <f t="shared" si="12"/>
        <v>1.0429554530947912E-3</v>
      </c>
      <c r="AC102" s="90">
        <f t="shared" si="26"/>
        <v>-7.0798200000000006E-2</v>
      </c>
      <c r="AD102" s="90">
        <f t="shared" si="13"/>
        <v>-1.1009004312730445E-3</v>
      </c>
      <c r="AE102" s="90">
        <f t="shared" si="14"/>
        <v>4.994008540562743E-2</v>
      </c>
      <c r="AF102" s="90">
        <f t="shared" si="15"/>
        <v>-0.23794998768263884</v>
      </c>
      <c r="AG102" s="90">
        <f t="shared" si="16"/>
        <v>-0.10396917204193118</v>
      </c>
      <c r="AH102" s="90">
        <f t="shared" si="17"/>
        <v>-0.12153090798723244</v>
      </c>
      <c r="AI102" s="90">
        <f t="shared" si="18"/>
        <v>-6.2826795453476039E-2</v>
      </c>
      <c r="AJ102" s="90">
        <f t="shared" si="19"/>
        <v>-0.21595014422934442</v>
      </c>
      <c r="AK102" s="90">
        <f t="shared" si="20"/>
        <v>-0.16179131315705644</v>
      </c>
      <c r="AL102" s="90">
        <f t="shared" si="21"/>
        <v>-0.28197742694518563</v>
      </c>
      <c r="AM102" s="90">
        <f t="shared" si="22"/>
        <v>-0.1819466085935581</v>
      </c>
      <c r="AN102" s="90">
        <f t="shared" si="23"/>
        <v>-0.35653185649979569</v>
      </c>
      <c r="AO102" s="90">
        <f t="shared" si="24"/>
        <v>-0.33336972414352989</v>
      </c>
      <c r="AP102" s="90">
        <f t="shared" si="27"/>
        <v>-9.1675778610461084E-2</v>
      </c>
      <c r="AQ102" s="90">
        <f t="shared" si="28"/>
        <v>6.3806881546753874E-2</v>
      </c>
      <c r="AR102" s="44"/>
      <c r="AS102" s="16">
        <f t="shared" si="29"/>
        <v>-0.26312657509342646</v>
      </c>
      <c r="AT102" s="16">
        <f t="shared" si="30"/>
        <v>4.1847866521108251E-2</v>
      </c>
    </row>
    <row r="103" spans="9:46">
      <c r="I103" s="5">
        <v>4</v>
      </c>
      <c r="J103" s="45">
        <v>5</v>
      </c>
      <c r="K103" s="34">
        <f t="shared" si="31"/>
        <v>-0.18732226278416422</v>
      </c>
      <c r="L103" s="34">
        <f t="shared" si="32"/>
        <v>-9.4619801349651644E-2</v>
      </c>
      <c r="X103" s="5">
        <v>4</v>
      </c>
      <c r="Y103" s="45">
        <v>5</v>
      </c>
      <c r="Z103" s="16">
        <f t="shared" si="25"/>
        <v>3.0095999999999999E-3</v>
      </c>
      <c r="AA103" s="16">
        <f t="shared" si="11"/>
        <v>-0.17550335193606018</v>
      </c>
      <c r="AB103" s="16">
        <f t="shared" si="12"/>
        <v>-2.5121557258332514E-3</v>
      </c>
      <c r="AC103" s="90">
        <f t="shared" si="26"/>
        <v>-7.0798200000000006E-2</v>
      </c>
      <c r="AD103" s="90">
        <f t="shared" si="13"/>
        <v>-1.1009004312730445E-3</v>
      </c>
      <c r="AE103" s="90">
        <f t="shared" si="14"/>
        <v>-0.12029015345581215</v>
      </c>
      <c r="AF103" s="90">
        <f t="shared" si="15"/>
        <v>-0.27392833065482225</v>
      </c>
      <c r="AG103" s="90">
        <f t="shared" si="16"/>
        <v>-0.15152033622095937</v>
      </c>
      <c r="AH103" s="90">
        <f t="shared" si="17"/>
        <v>-2.0459143209545314E-2</v>
      </c>
      <c r="AI103" s="90">
        <f t="shared" si="18"/>
        <v>-0.11662036654825174</v>
      </c>
      <c r="AJ103" s="90">
        <f t="shared" si="19"/>
        <v>-0.13969225274003605</v>
      </c>
      <c r="AK103" s="90">
        <f t="shared" si="20"/>
        <v>-0.24619053690524079</v>
      </c>
      <c r="AL103" s="90">
        <f t="shared" si="21"/>
        <v>-0.24374034590874888</v>
      </c>
      <c r="AM103" s="90">
        <f t="shared" si="22"/>
        <v>-0.20812707646511688</v>
      </c>
      <c r="AN103" s="90">
        <f t="shared" si="23"/>
        <v>-0.3598444448928248</v>
      </c>
      <c r="AO103" s="90">
        <f t="shared" si="24"/>
        <v>-0.32208954318076882</v>
      </c>
      <c r="AP103" s="90">
        <f t="shared" si="27"/>
        <v>-1.7162679717595775E-2</v>
      </c>
      <c r="AQ103" s="90">
        <f t="shared" si="28"/>
        <v>8.1324245633335207E-2</v>
      </c>
      <c r="AR103" s="44"/>
      <c r="AS103" s="16">
        <f t="shared" si="29"/>
        <v>-0.19216858737948919</v>
      </c>
      <c r="AT103" s="16">
        <f t="shared" si="30"/>
        <v>-0.11086500825374998</v>
      </c>
    </row>
    <row r="104" spans="9:46">
      <c r="I104" s="5">
        <v>5</v>
      </c>
      <c r="J104" s="45">
        <v>5</v>
      </c>
      <c r="K104" s="34">
        <f t="shared" si="31"/>
        <v>-0.18732226278416422</v>
      </c>
      <c r="L104" s="34">
        <f t="shared" si="32"/>
        <v>-0.22852229396464382</v>
      </c>
      <c r="X104" s="5">
        <v>5</v>
      </c>
      <c r="Y104" s="45">
        <v>5</v>
      </c>
      <c r="Z104" s="16">
        <f t="shared" si="25"/>
        <v>3.0095999999999999E-3</v>
      </c>
      <c r="AA104" s="16">
        <f t="shared" si="11"/>
        <v>-0.17550335193606018</v>
      </c>
      <c r="AB104" s="16">
        <f t="shared" si="12"/>
        <v>-6.0672669047612936E-3</v>
      </c>
      <c r="AC104" s="90">
        <f t="shared" si="26"/>
        <v>-7.0798200000000006E-2</v>
      </c>
      <c r="AD104" s="90">
        <f t="shared" si="13"/>
        <v>-1.1009004312730445E-3</v>
      </c>
      <c r="AE104" s="90">
        <f t="shared" si="14"/>
        <v>-0.29052039231725174</v>
      </c>
      <c r="AF104" s="90">
        <f t="shared" si="15"/>
        <v>-0.32608048207181478</v>
      </c>
      <c r="AG104" s="90">
        <f t="shared" si="16"/>
        <v>-0.24048124042255056</v>
      </c>
      <c r="AH104" s="90">
        <f t="shared" si="17"/>
        <v>-3.2102350700118132E-2</v>
      </c>
      <c r="AI104" s="90">
        <f t="shared" si="18"/>
        <v>-0.21714633182431328</v>
      </c>
      <c r="AJ104" s="90">
        <f t="shared" si="19"/>
        <v>-0.12091929814336072</v>
      </c>
      <c r="AK104" s="90">
        <f t="shared" si="20"/>
        <v>-0.32506900529072624</v>
      </c>
      <c r="AL104" s="90">
        <f t="shared" si="21"/>
        <v>-0.24313655404313955</v>
      </c>
      <c r="AM104" s="90">
        <f t="shared" si="22"/>
        <v>-0.2717823293939638</v>
      </c>
      <c r="AN104" s="90">
        <f t="shared" si="23"/>
        <v>-0.36701324865825063</v>
      </c>
      <c r="AO104" s="90">
        <f t="shared" si="24"/>
        <v>-0.29120918141621827</v>
      </c>
      <c r="AP104" s="90">
        <f t="shared" si="27"/>
        <v>3.1277480757012505E-2</v>
      </c>
      <c r="AQ104" s="90">
        <f t="shared" si="28"/>
        <v>7.0045865273049929E-2</v>
      </c>
      <c r="AR104" s="44"/>
      <c r="AS104" s="16">
        <f t="shared" si="29"/>
        <v>-0.14728353808380895</v>
      </c>
      <c r="AT104" s="16">
        <f t="shared" si="30"/>
        <v>-0.29237362747547491</v>
      </c>
    </row>
    <row r="105" spans="9:46">
      <c r="I105" s="5">
        <v>6</v>
      </c>
      <c r="J105" s="45">
        <v>5</v>
      </c>
      <c r="K105" s="34">
        <f t="shared" si="31"/>
        <v>-0.18732226278416422</v>
      </c>
      <c r="L105" s="34">
        <f t="shared" si="32"/>
        <v>-0.362424786579636</v>
      </c>
      <c r="X105" s="5">
        <v>6</v>
      </c>
      <c r="Y105" s="45">
        <v>5</v>
      </c>
      <c r="Z105" s="16">
        <f t="shared" si="25"/>
        <v>3.0095999999999999E-3</v>
      </c>
      <c r="AA105" s="16">
        <f t="shared" si="11"/>
        <v>-0.17550335193606018</v>
      </c>
      <c r="AB105" s="16">
        <f t="shared" si="12"/>
        <v>-9.6223780836893359E-3</v>
      </c>
      <c r="AC105" s="90">
        <f t="shared" si="26"/>
        <v>-7.0798200000000006E-2</v>
      </c>
      <c r="AD105" s="90">
        <f t="shared" si="13"/>
        <v>-1.1009004312730445E-3</v>
      </c>
      <c r="AE105" s="90">
        <f t="shared" si="14"/>
        <v>-0.46075063117869131</v>
      </c>
      <c r="AF105" s="90">
        <f t="shared" si="15"/>
        <v>-0.3633021594203058</v>
      </c>
      <c r="AG105" s="90">
        <f t="shared" si="16"/>
        <v>-0.32259907072907912</v>
      </c>
      <c r="AH105" s="90">
        <f t="shared" si="17"/>
        <v>-0.13934734081434971</v>
      </c>
      <c r="AI105" s="90">
        <f t="shared" si="18"/>
        <v>-0.30992444499907229</v>
      </c>
      <c r="AJ105" s="90">
        <f t="shared" si="19"/>
        <v>-0.17569672435258765</v>
      </c>
      <c r="AK105" s="90">
        <f t="shared" si="20"/>
        <v>-0.36623942115541641</v>
      </c>
      <c r="AL105" s="90">
        <f t="shared" si="21"/>
        <v>-0.28058931718454599</v>
      </c>
      <c r="AM105" s="90">
        <f t="shared" si="22"/>
        <v>-0.33548427545926646</v>
      </c>
      <c r="AN105" s="90">
        <f t="shared" si="23"/>
        <v>-0.36321594926434553</v>
      </c>
      <c r="AO105" s="90">
        <f t="shared" si="24"/>
        <v>-0.23024641160947176</v>
      </c>
      <c r="AP105" s="90">
        <f t="shared" si="27"/>
        <v>3.5866732832042628E-2</v>
      </c>
      <c r="AQ105" s="90">
        <f t="shared" si="28"/>
        <v>5.632619675785773E-2</v>
      </c>
      <c r="AR105" s="44"/>
      <c r="AS105" s="16">
        <f t="shared" si="29"/>
        <v>-0.14624939718770691</v>
      </c>
      <c r="AT105" s="16">
        <f t="shared" si="30"/>
        <v>-0.4763235348521066</v>
      </c>
    </row>
    <row r="106" spans="9:46">
      <c r="I106" s="5">
        <v>1</v>
      </c>
      <c r="J106" s="45">
        <v>6</v>
      </c>
      <c r="K106" s="34">
        <f t="shared" si="31"/>
        <v>-5.3952810528328066E-2</v>
      </c>
      <c r="L106" s="34">
        <f t="shared" si="32"/>
        <v>0.30708767649532487</v>
      </c>
      <c r="X106" s="5">
        <v>1</v>
      </c>
      <c r="Y106" s="45">
        <v>6</v>
      </c>
      <c r="Z106" s="16">
        <f t="shared" si="25"/>
        <v>3.0095999999999999E-3</v>
      </c>
      <c r="AA106" s="16">
        <f t="shared" si="11"/>
        <v>-5.0548711900853735E-2</v>
      </c>
      <c r="AB106" s="16">
        <f t="shared" si="12"/>
        <v>8.1531778109508752E-3</v>
      </c>
      <c r="AC106" s="90">
        <f t="shared" si="26"/>
        <v>-7.0798200000000006E-2</v>
      </c>
      <c r="AD106" s="90">
        <f t="shared" si="13"/>
        <v>-3.1708282558740519E-4</v>
      </c>
      <c r="AE106" s="90">
        <f t="shared" si="14"/>
        <v>0.39040056312850652</v>
      </c>
      <c r="AF106" s="90">
        <f t="shared" si="15"/>
        <v>-0.34728229494381513</v>
      </c>
      <c r="AG106" s="90">
        <f t="shared" si="16"/>
        <v>-0.29141079320858249</v>
      </c>
      <c r="AH106" s="90">
        <f t="shared" si="17"/>
        <v>-0.33467485675783293</v>
      </c>
      <c r="AI106" s="90">
        <f t="shared" si="18"/>
        <v>-0.18322834575161195</v>
      </c>
      <c r="AJ106" s="90">
        <f t="shared" si="19"/>
        <v>-0.34789524221769474</v>
      </c>
      <c r="AK106" s="90">
        <f t="shared" si="20"/>
        <v>-7.2821964555573951E-2</v>
      </c>
      <c r="AL106" s="90">
        <f t="shared" si="21"/>
        <v>-0.34966879910412441</v>
      </c>
      <c r="AM106" s="90">
        <f t="shared" si="22"/>
        <v>-0.21739022108141831</v>
      </c>
      <c r="AN106" s="90">
        <f t="shared" si="23"/>
        <v>-0.3415938185133216</v>
      </c>
      <c r="AO106" s="90">
        <f t="shared" si="24"/>
        <v>-0.36525332892401041</v>
      </c>
      <c r="AP106" s="90">
        <f t="shared" si="27"/>
        <v>-3.110688396934029E-2</v>
      </c>
      <c r="AQ106" s="90">
        <f t="shared" si="28"/>
        <v>-8.3069225494708521E-3</v>
      </c>
      <c r="AR106" s="44"/>
      <c r="AS106" s="16">
        <f t="shared" si="29"/>
        <v>-7.0492818059243151E-2</v>
      </c>
      <c r="AT106" s="16">
        <f t="shared" si="30"/>
        <v>0.31097835775344829</v>
      </c>
    </row>
    <row r="107" spans="9:46">
      <c r="I107" s="5">
        <v>2</v>
      </c>
      <c r="J107" s="45">
        <v>6</v>
      </c>
      <c r="K107" s="34">
        <f t="shared" si="31"/>
        <v>-5.3952810528328066E-2</v>
      </c>
      <c r="L107" s="34">
        <f t="shared" si="32"/>
        <v>0.17318518388033272</v>
      </c>
      <c r="X107" s="5">
        <v>2</v>
      </c>
      <c r="Y107" s="45">
        <v>6</v>
      </c>
      <c r="Z107" s="16">
        <f t="shared" si="25"/>
        <v>3.0095999999999999E-3</v>
      </c>
      <c r="AA107" s="16">
        <f t="shared" si="11"/>
        <v>-5.0548711900853735E-2</v>
      </c>
      <c r="AB107" s="16">
        <f t="shared" si="12"/>
        <v>4.5980666320228339E-3</v>
      </c>
      <c r="AC107" s="90">
        <f t="shared" si="26"/>
        <v>-7.0798200000000006E-2</v>
      </c>
      <c r="AD107" s="90">
        <f t="shared" si="13"/>
        <v>-3.1708282558740519E-4</v>
      </c>
      <c r="AE107" s="90">
        <f t="shared" si="14"/>
        <v>0.22017032426706701</v>
      </c>
      <c r="AF107" s="90">
        <f t="shared" si="15"/>
        <v>-0.32924539848296464</v>
      </c>
      <c r="AG107" s="90">
        <f t="shared" si="16"/>
        <v>-0.23974590569030044</v>
      </c>
      <c r="AH107" s="90">
        <f t="shared" si="17"/>
        <v>-0.25241331014930429</v>
      </c>
      <c r="AI107" s="90">
        <f t="shared" si="18"/>
        <v>-6.7049939130347555E-2</v>
      </c>
      <c r="AJ107" s="90">
        <f t="shared" si="19"/>
        <v>-0.27269467064703296</v>
      </c>
      <c r="AK107" s="90">
        <f t="shared" si="20"/>
        <v>-1.7846698071636153E-2</v>
      </c>
      <c r="AL107" s="90">
        <f t="shared" si="21"/>
        <v>-0.28482790537683955</v>
      </c>
      <c r="AM107" s="90">
        <f t="shared" si="22"/>
        <v>-0.11806044376365891</v>
      </c>
      <c r="AN107" s="90">
        <f t="shared" si="23"/>
        <v>-0.30831172517073135</v>
      </c>
      <c r="AO107" s="90">
        <f t="shared" si="24"/>
        <v>-0.36787839144128776</v>
      </c>
      <c r="AP107" s="90">
        <f t="shared" si="27"/>
        <v>-6.3600169802001311E-2</v>
      </c>
      <c r="AQ107" s="90">
        <f t="shared" si="28"/>
        <v>5.0365948443328923E-2</v>
      </c>
      <c r="AR107" s="44"/>
      <c r="AS107" s="16">
        <f t="shared" si="29"/>
        <v>-0.10654121507083221</v>
      </c>
      <c r="AT107" s="16">
        <f t="shared" si="30"/>
        <v>0.19942098988480852</v>
      </c>
    </row>
    <row r="108" spans="9:46">
      <c r="I108" s="5">
        <v>3</v>
      </c>
      <c r="J108" s="45">
        <v>6</v>
      </c>
      <c r="K108" s="34">
        <f t="shared" si="31"/>
        <v>-5.3952810528328066E-2</v>
      </c>
      <c r="L108" s="34">
        <f t="shared" si="32"/>
        <v>3.9282691265340536E-2</v>
      </c>
      <c r="X108" s="5">
        <v>3</v>
      </c>
      <c r="Y108" s="45">
        <v>6</v>
      </c>
      <c r="Z108" s="16">
        <f t="shared" si="25"/>
        <v>3.0095999999999999E-3</v>
      </c>
      <c r="AA108" s="16">
        <f t="shared" ref="AA108:AA139" si="33">$R$55*K108</f>
        <v>-5.0548711900853735E-2</v>
      </c>
      <c r="AB108" s="16">
        <f t="shared" ref="AB108:AB139" si="34">$R$56*L108</f>
        <v>1.0429554530947912E-3</v>
      </c>
      <c r="AC108" s="90">
        <f t="shared" si="26"/>
        <v>-7.0798200000000006E-2</v>
      </c>
      <c r="AD108" s="90">
        <f t="shared" ref="AD108:AD139" si="35">K108*$S$55</f>
        <v>-3.1708282558740519E-4</v>
      </c>
      <c r="AE108" s="90">
        <f t="shared" ref="AE108:AE139" si="36">L108*$S$56</f>
        <v>4.994008540562743E-2</v>
      </c>
      <c r="AF108" s="90">
        <f t="shared" ref="AF108:AF139" si="37">((SQRT(((K108-$C$22)^2)+((L108-$D$22)^2)))^2)*LN((SQRT(((K108-$C$22)^2)+((L108-$D$22)^2))^2))</f>
        <v>-0.32742950014599781</v>
      </c>
      <c r="AG108" s="90">
        <f t="shared" ref="AG108:AG139" si="38">((SQRT(((K108-$C$23)^2)+((L108-$D$23)^2)))^2)*LN((SQRT(((K108-$C$23)^2)+((L108-$D$23)^2))^2))</f>
        <v>-0.22088232018707865</v>
      </c>
      <c r="AH108" s="90">
        <f t="shared" ref="AH108:AH139" si="39">((SQRT(((K108-$C$24)^2)+((L108-$D$24)^2)))^2)*LN((SQRT(((K108-$C$24)^2)+((L108-$D$24)^2))^2))</f>
        <v>-0.14816551549034107</v>
      </c>
      <c r="AI108" s="90">
        <f t="shared" ref="AI108:AI139" si="40">((SQRT(((K108-$C$25)^2)+((L108-$D$25)^2)))^2)*LN((SQRT(((K108-$C$25)^2)+((L108-$D$25)^2))^2))</f>
        <v>-1.5051386505317149E-3</v>
      </c>
      <c r="AJ108" s="90">
        <f t="shared" ref="AJ108:AJ139" si="41">((SQRT(((K108-$C$26)^2)+((L108-$D$26)^2)))^2)*LN((SQRT(((K108-$C$26)^2)+((L108-$D$26)^2))^2))</f>
        <v>-0.16352144759895312</v>
      </c>
      <c r="AK108" s="90">
        <f t="shared" ref="AK108:AK139" si="42">((SQRT(((K108-$C$27)^2)+((L108-$D$27)^2)))^2)*LN((SQRT(((K108-$C$27)^2)+((L108-$D$27)^2))^2))</f>
        <v>-8.9145782309911575E-2</v>
      </c>
      <c r="AL108" s="90">
        <f t="shared" ref="AL108:AL139" si="43">((SQRT(((K108-$C$28)^2)+((L108-$D$28)^2)))^2)*LN((SQRT(((K108-$C$28)^2)+((L108-$D$28)^2))^2))</f>
        <v>-0.19908766806492056</v>
      </c>
      <c r="AM108" s="90">
        <f t="shared" ref="AM108:AM139" si="44">((SQRT(((K108-$C$29)^2)+((L108-$D$29)^2)))^2)*LN((SQRT(((K108-$C$29)^2)+((L108-$D$29)^2))^2))</f>
        <v>-6.6156088469410665E-2</v>
      </c>
      <c r="AN108" s="90">
        <f t="shared" ref="AN108:AN139" si="45">((SQRT(((K108-$C$30)^2)+((L108-$D$30)^2)))^2)*LN((SQRT(((K108-$C$30)^2)+((L108-$D$30)^2))^2))</f>
        <v>-0.29068272620405305</v>
      </c>
      <c r="AO108" s="90">
        <f t="shared" ref="AO108:AO139" si="46">((SQRT(((K108-$C$31)^2)+((L108-$D$31)^2)))^2)*LN((SQRT(((K108-$C$31)^2)+((L108-$D$31)^2))^2))</f>
        <v>-0.3678084117237535</v>
      </c>
      <c r="AP108" s="90">
        <f t="shared" si="27"/>
        <v>-0.11227911812622692</v>
      </c>
      <c r="AQ108" s="90">
        <f t="shared" si="28"/>
        <v>0.14394944999287682</v>
      </c>
      <c r="AR108" s="44"/>
      <c r="AS108" s="16">
        <f t="shared" si="29"/>
        <v>-0.15877527457398585</v>
      </c>
      <c r="AT108" s="16">
        <f t="shared" si="30"/>
        <v>0.12277425257291684</v>
      </c>
    </row>
    <row r="109" spans="9:46">
      <c r="I109" s="5">
        <v>4</v>
      </c>
      <c r="J109" s="45">
        <v>6</v>
      </c>
      <c r="K109" s="34">
        <f t="shared" si="31"/>
        <v>-5.3952810528328066E-2</v>
      </c>
      <c r="L109" s="34">
        <f t="shared" si="32"/>
        <v>-9.4619801349651644E-2</v>
      </c>
      <c r="X109" s="5">
        <v>4</v>
      </c>
      <c r="Y109" s="45">
        <v>6</v>
      </c>
      <c r="Z109" s="16">
        <f t="shared" si="25"/>
        <v>3.0095999999999999E-3</v>
      </c>
      <c r="AA109" s="16">
        <f t="shared" si="33"/>
        <v>-5.0548711900853735E-2</v>
      </c>
      <c r="AB109" s="16">
        <f t="shared" si="34"/>
        <v>-2.5121557258332514E-3</v>
      </c>
      <c r="AC109" s="90">
        <f t="shared" si="26"/>
        <v>-7.0798200000000006E-2</v>
      </c>
      <c r="AD109" s="90">
        <f t="shared" si="35"/>
        <v>-3.1708282558740519E-4</v>
      </c>
      <c r="AE109" s="90">
        <f t="shared" si="36"/>
        <v>-0.12029015345581215</v>
      </c>
      <c r="AF109" s="90">
        <f t="shared" si="37"/>
        <v>-0.34337279574583457</v>
      </c>
      <c r="AG109" s="90">
        <f t="shared" si="38"/>
        <v>-0.24797334721857028</v>
      </c>
      <c r="AH109" s="90">
        <f t="shared" si="39"/>
        <v>-6.6261248586523977E-2</v>
      </c>
      <c r="AI109" s="90">
        <f t="shared" si="40"/>
        <v>-7.8018029587558824E-2</v>
      </c>
      <c r="AJ109" s="90">
        <f t="shared" si="41"/>
        <v>-5.5569505895501303E-2</v>
      </c>
      <c r="AK109" s="90">
        <f t="shared" si="42"/>
        <v>-0.20282514963224993</v>
      </c>
      <c r="AL109" s="90">
        <f t="shared" si="43"/>
        <v>-0.1325056664188288</v>
      </c>
      <c r="AM109" s="90">
        <f t="shared" si="44"/>
        <v>-0.11147400837530749</v>
      </c>
      <c r="AN109" s="90">
        <f t="shared" si="45"/>
        <v>-0.3014957452160808</v>
      </c>
      <c r="AO109" s="90">
        <f t="shared" si="46"/>
        <v>-0.36731479920221455</v>
      </c>
      <c r="AP109" s="90">
        <f t="shared" si="27"/>
        <v>-3.1922833938217043E-2</v>
      </c>
      <c r="AQ109" s="90">
        <f t="shared" si="28"/>
        <v>0.12138803231199882</v>
      </c>
      <c r="AR109" s="44"/>
      <c r="AS109" s="16">
        <f t="shared" si="29"/>
        <v>-8.1974101564904034E-2</v>
      </c>
      <c r="AT109" s="16">
        <f t="shared" si="30"/>
        <v>-7.0017403969400732E-2</v>
      </c>
    </row>
    <row r="110" spans="9:46">
      <c r="I110" s="5">
        <v>5</v>
      </c>
      <c r="J110" s="45">
        <v>6</v>
      </c>
      <c r="K110" s="34">
        <f t="shared" si="31"/>
        <v>-5.3952810528328066E-2</v>
      </c>
      <c r="L110" s="34">
        <f t="shared" si="32"/>
        <v>-0.22852229396464382</v>
      </c>
      <c r="X110" s="5">
        <v>5</v>
      </c>
      <c r="Y110" s="45">
        <v>6</v>
      </c>
      <c r="Z110" s="16">
        <f t="shared" si="25"/>
        <v>3.0095999999999999E-3</v>
      </c>
      <c r="AA110" s="16">
        <f t="shared" si="33"/>
        <v>-5.0548711900853735E-2</v>
      </c>
      <c r="AB110" s="16">
        <f t="shared" si="34"/>
        <v>-6.0672669047612936E-3</v>
      </c>
      <c r="AC110" s="90">
        <f t="shared" si="26"/>
        <v>-7.0798200000000006E-2</v>
      </c>
      <c r="AD110" s="90">
        <f t="shared" si="35"/>
        <v>-3.1708282558740519E-4</v>
      </c>
      <c r="AE110" s="90">
        <f t="shared" si="36"/>
        <v>-0.29052039231725174</v>
      </c>
      <c r="AF110" s="90">
        <f t="shared" si="37"/>
        <v>-0.36315118880481789</v>
      </c>
      <c r="AG110" s="90">
        <f t="shared" si="38"/>
        <v>-0.30244187304990328</v>
      </c>
      <c r="AH110" s="90">
        <f t="shared" si="39"/>
        <v>-7.4505896772957533E-2</v>
      </c>
      <c r="AI110" s="90">
        <f t="shared" si="40"/>
        <v>-0.19511612427756631</v>
      </c>
      <c r="AJ110" s="90">
        <f t="shared" si="41"/>
        <v>-2.3009831921435457E-2</v>
      </c>
      <c r="AK110" s="90">
        <f t="shared" si="42"/>
        <v>-0.30352326790166806</v>
      </c>
      <c r="AL110" s="90">
        <f t="shared" si="43"/>
        <v>-0.13140945304916313</v>
      </c>
      <c r="AM110" s="90">
        <f t="shared" si="44"/>
        <v>-0.2094670376904704</v>
      </c>
      <c r="AN110" s="90">
        <f t="shared" si="45"/>
        <v>-0.33287486048512732</v>
      </c>
      <c r="AO110" s="90">
        <f t="shared" si="46"/>
        <v>-0.3589037250343256</v>
      </c>
      <c r="AP110" s="90">
        <f t="shared" si="27"/>
        <v>-2.3355243895789302E-3</v>
      </c>
      <c r="AQ110" s="90">
        <f t="shared" si="28"/>
        <v>6.8807390365543536E-2</v>
      </c>
      <c r="AR110" s="44"/>
      <c r="AS110" s="16">
        <f t="shared" si="29"/>
        <v>-5.5941903195193959E-2</v>
      </c>
      <c r="AT110" s="16">
        <f t="shared" si="30"/>
        <v>-0.29282828477729561</v>
      </c>
    </row>
    <row r="111" spans="9:46">
      <c r="I111" s="5">
        <v>6</v>
      </c>
      <c r="J111" s="45">
        <v>6</v>
      </c>
      <c r="K111" s="34">
        <f t="shared" si="31"/>
        <v>-5.3952810528328066E-2</v>
      </c>
      <c r="L111" s="34">
        <f t="shared" si="32"/>
        <v>-0.362424786579636</v>
      </c>
      <c r="X111" s="5">
        <v>6</v>
      </c>
      <c r="Y111" s="45">
        <v>6</v>
      </c>
      <c r="Z111" s="16">
        <f t="shared" si="25"/>
        <v>3.0095999999999999E-3</v>
      </c>
      <c r="AA111" s="16">
        <f t="shared" si="33"/>
        <v>-5.0548711900853735E-2</v>
      </c>
      <c r="AB111" s="16">
        <f t="shared" si="34"/>
        <v>-9.6223780836893359E-3</v>
      </c>
      <c r="AC111" s="90">
        <f t="shared" si="26"/>
        <v>-7.0798200000000006E-2</v>
      </c>
      <c r="AD111" s="90">
        <f t="shared" si="35"/>
        <v>-3.1708282558740519E-4</v>
      </c>
      <c r="AE111" s="90">
        <f t="shared" si="36"/>
        <v>-0.46075063117869131</v>
      </c>
      <c r="AF111" s="90">
        <f t="shared" si="37"/>
        <v>-0.36500619521272293</v>
      </c>
      <c r="AG111" s="90">
        <f t="shared" si="38"/>
        <v>-0.3518136874507079</v>
      </c>
      <c r="AH111" s="90">
        <f t="shared" si="39"/>
        <v>-0.16383112935373539</v>
      </c>
      <c r="AI111" s="90">
        <f t="shared" si="40"/>
        <v>-0.29889217737744816</v>
      </c>
      <c r="AJ111" s="90">
        <f t="shared" si="41"/>
        <v>-0.10900639864541675</v>
      </c>
      <c r="AK111" s="90">
        <f t="shared" si="42"/>
        <v>-0.36146594395006865</v>
      </c>
      <c r="AL111" s="90">
        <f t="shared" si="43"/>
        <v>-0.19673789636918732</v>
      </c>
      <c r="AM111" s="90">
        <f t="shared" si="44"/>
        <v>-0.30368979082246883</v>
      </c>
      <c r="AN111" s="90">
        <f t="shared" si="45"/>
        <v>-0.36209748204450465</v>
      </c>
      <c r="AO111" s="90">
        <f t="shared" si="46"/>
        <v>-0.32817319183642563</v>
      </c>
      <c r="AP111" s="90">
        <f t="shared" si="27"/>
        <v>8.2385977620878792E-4</v>
      </c>
      <c r="AQ111" s="90">
        <f t="shared" si="28"/>
        <v>4.9942264260670194E-2</v>
      </c>
      <c r="AR111" s="44"/>
      <c r="AS111" s="16">
        <f t="shared" si="29"/>
        <v>-5.633763020833428E-2</v>
      </c>
      <c r="AT111" s="16">
        <f t="shared" si="30"/>
        <v>-0.48192364974360857</v>
      </c>
    </row>
    <row r="112" spans="9:46">
      <c r="I112" s="5">
        <v>1</v>
      </c>
      <c r="J112" s="45">
        <v>7</v>
      </c>
      <c r="K112" s="34">
        <f t="shared" si="31"/>
        <v>7.9416641727508092E-2</v>
      </c>
      <c r="L112" s="34">
        <f t="shared" si="32"/>
        <v>0.30708767649532487</v>
      </c>
      <c r="X112" s="5">
        <v>1</v>
      </c>
      <c r="Y112" s="45">
        <v>7</v>
      </c>
      <c r="Z112" s="16">
        <f t="shared" si="25"/>
        <v>3.0095999999999999E-3</v>
      </c>
      <c r="AA112" s="16">
        <f t="shared" si="33"/>
        <v>7.4405928134352692E-2</v>
      </c>
      <c r="AB112" s="16">
        <f t="shared" si="34"/>
        <v>8.1531778109508752E-3</v>
      </c>
      <c r="AC112" s="90">
        <f t="shared" si="26"/>
        <v>-7.0798200000000006E-2</v>
      </c>
      <c r="AD112" s="90">
        <f t="shared" si="35"/>
        <v>4.6673478009823417E-4</v>
      </c>
      <c r="AE112" s="90">
        <f t="shared" si="36"/>
        <v>0.39040056312850652</v>
      </c>
      <c r="AF112" s="90">
        <f t="shared" si="37"/>
        <v>-0.36717740698485929</v>
      </c>
      <c r="AG112" s="90">
        <f t="shared" si="38"/>
        <v>-0.34914843514095772</v>
      </c>
      <c r="AH112" s="90">
        <f t="shared" si="39"/>
        <v>-0.35384331754186482</v>
      </c>
      <c r="AI112" s="90">
        <f t="shared" si="40"/>
        <v>-0.21537948534821857</v>
      </c>
      <c r="AJ112" s="90">
        <f t="shared" si="41"/>
        <v>-0.34908215922814173</v>
      </c>
      <c r="AK112" s="90">
        <f t="shared" si="42"/>
        <v>-8.2295426408373742E-2</v>
      </c>
      <c r="AL112" s="90">
        <f t="shared" si="43"/>
        <v>-0.33555925848178036</v>
      </c>
      <c r="AM112" s="90">
        <f t="shared" si="44"/>
        <v>-0.19356584835508184</v>
      </c>
      <c r="AN112" s="90">
        <f t="shared" si="45"/>
        <v>-0.28463880982355411</v>
      </c>
      <c r="AO112" s="90">
        <f t="shared" si="46"/>
        <v>-0.35370423211418478</v>
      </c>
      <c r="AP112" s="90">
        <f t="shared" si="27"/>
        <v>3.4303502820150295E-2</v>
      </c>
      <c r="AQ112" s="90">
        <f t="shared" si="28"/>
        <v>-5.9730699809430465E-3</v>
      </c>
      <c r="AR112" s="44"/>
      <c r="AS112" s="16">
        <f t="shared" si="29"/>
        <v>0.11987220876545386</v>
      </c>
      <c r="AT112" s="16">
        <f t="shared" si="30"/>
        <v>0.31409602792766167</v>
      </c>
    </row>
    <row r="113" spans="9:46">
      <c r="I113" s="5">
        <v>2</v>
      </c>
      <c r="J113" s="45">
        <v>7</v>
      </c>
      <c r="K113" s="34">
        <f t="shared" ref="K113:K147" si="47">K107+$D$84</f>
        <v>7.9416641727508092E-2</v>
      </c>
      <c r="L113" s="34">
        <f t="shared" si="32"/>
        <v>0.17318518388033272</v>
      </c>
      <c r="X113" s="5">
        <v>2</v>
      </c>
      <c r="Y113" s="45">
        <v>7</v>
      </c>
      <c r="Z113" s="16">
        <f t="shared" si="25"/>
        <v>3.0095999999999999E-3</v>
      </c>
      <c r="AA113" s="16">
        <f t="shared" si="33"/>
        <v>7.4405928134352692E-2</v>
      </c>
      <c r="AB113" s="16">
        <f t="shared" si="34"/>
        <v>4.5980666320228339E-3</v>
      </c>
      <c r="AC113" s="90">
        <f t="shared" si="26"/>
        <v>-7.0798200000000006E-2</v>
      </c>
      <c r="AD113" s="90">
        <f t="shared" si="35"/>
        <v>4.6673478009823417E-4</v>
      </c>
      <c r="AE113" s="90">
        <f t="shared" si="36"/>
        <v>0.22017032426706701</v>
      </c>
      <c r="AF113" s="90">
        <f t="shared" si="37"/>
        <v>-0.36751880177490132</v>
      </c>
      <c r="AG113" s="90">
        <f t="shared" si="38"/>
        <v>-0.32577424587727988</v>
      </c>
      <c r="AH113" s="90">
        <f t="shared" si="39"/>
        <v>-0.29823479313125928</v>
      </c>
      <c r="AI113" s="90">
        <f t="shared" si="40"/>
        <v>-0.12217858648630485</v>
      </c>
      <c r="AJ113" s="90">
        <f t="shared" si="41"/>
        <v>-0.27585039025874147</v>
      </c>
      <c r="AK113" s="90">
        <f t="shared" si="42"/>
        <v>-3.2035689445769761E-2</v>
      </c>
      <c r="AL113" s="90">
        <f t="shared" si="43"/>
        <v>-0.25079267367294439</v>
      </c>
      <c r="AM113" s="90">
        <f t="shared" si="44"/>
        <v>-7.6445532345341599E-2</v>
      </c>
      <c r="AN113" s="90">
        <f t="shared" si="45"/>
        <v>-0.21910056452189086</v>
      </c>
      <c r="AO113" s="90">
        <f t="shared" si="46"/>
        <v>-0.33642916914152016</v>
      </c>
      <c r="AP113" s="90">
        <f t="shared" si="27"/>
        <v>6.8499379155575607E-2</v>
      </c>
      <c r="AQ113" s="90">
        <f t="shared" si="28"/>
        <v>4.9821622355881751E-2</v>
      </c>
      <c r="AR113" s="44"/>
      <c r="AS113" s="16">
        <f t="shared" si="29"/>
        <v>0.15051297392195112</v>
      </c>
      <c r="AT113" s="16">
        <f t="shared" si="30"/>
        <v>0.19966048140304699</v>
      </c>
    </row>
    <row r="114" spans="9:46">
      <c r="I114" s="5">
        <v>3</v>
      </c>
      <c r="J114" s="45">
        <v>7</v>
      </c>
      <c r="K114" s="34">
        <f t="shared" si="47"/>
        <v>7.9416641727508092E-2</v>
      </c>
      <c r="L114" s="34">
        <f t="shared" ref="L114:L145" si="48">L108</f>
        <v>3.9282691265340536E-2</v>
      </c>
      <c r="X114" s="5">
        <v>3</v>
      </c>
      <c r="Y114" s="45">
        <v>7</v>
      </c>
      <c r="Z114" s="16">
        <f t="shared" si="25"/>
        <v>3.0095999999999999E-3</v>
      </c>
      <c r="AA114" s="16">
        <f t="shared" si="33"/>
        <v>7.4405928134352692E-2</v>
      </c>
      <c r="AB114" s="16">
        <f t="shared" si="34"/>
        <v>1.0429554530947912E-3</v>
      </c>
      <c r="AC114" s="90">
        <f t="shared" si="26"/>
        <v>-7.0798200000000006E-2</v>
      </c>
      <c r="AD114" s="90">
        <f t="shared" si="35"/>
        <v>4.6673478009823417E-4</v>
      </c>
      <c r="AE114" s="90">
        <f t="shared" si="36"/>
        <v>4.994008540562743E-2</v>
      </c>
      <c r="AF114" s="90">
        <f t="shared" si="37"/>
        <v>-0.3673566316198052</v>
      </c>
      <c r="AG114" s="90">
        <f t="shared" si="38"/>
        <v>-0.31688406294184823</v>
      </c>
      <c r="AH114" s="90">
        <f t="shared" si="39"/>
        <v>-0.22650972886230608</v>
      </c>
      <c r="AI114" s="90">
        <f t="shared" si="40"/>
        <v>-8.1057033391400218E-2</v>
      </c>
      <c r="AJ114" s="90">
        <f t="shared" si="41"/>
        <v>-0.1694697157692221</v>
      </c>
      <c r="AK114" s="90">
        <f t="shared" si="42"/>
        <v>-9.7798067104152481E-2</v>
      </c>
      <c r="AL114" s="90">
        <f t="shared" si="43"/>
        <v>-0.13864095756321254</v>
      </c>
      <c r="AM114" s="90">
        <f t="shared" si="44"/>
        <v>-7.1657851764524432E-4</v>
      </c>
      <c r="AN114" s="90">
        <f t="shared" si="45"/>
        <v>-0.18480314591122063</v>
      </c>
      <c r="AO114" s="90">
        <f t="shared" si="46"/>
        <v>-0.33236758740734601</v>
      </c>
      <c r="AP114" s="90">
        <f t="shared" si="27"/>
        <v>0.12869631104252127</v>
      </c>
      <c r="AQ114" s="90">
        <f t="shared" si="28"/>
        <v>0.13619981514348872</v>
      </c>
      <c r="AR114" s="44"/>
      <c r="AS114" s="16">
        <f t="shared" si="29"/>
        <v>0.20715479462996877</v>
      </c>
      <c r="AT114" s="16">
        <f t="shared" si="30"/>
        <v>0.11580843532921438</v>
      </c>
    </row>
    <row r="115" spans="9:46">
      <c r="I115" s="5">
        <v>4</v>
      </c>
      <c r="J115" s="45">
        <v>7</v>
      </c>
      <c r="K115" s="34">
        <f t="shared" si="47"/>
        <v>7.9416641727508092E-2</v>
      </c>
      <c r="L115" s="34">
        <f t="shared" si="48"/>
        <v>-9.4619801349651644E-2</v>
      </c>
      <c r="X115" s="5">
        <v>4</v>
      </c>
      <c r="Y115" s="45">
        <v>7</v>
      </c>
      <c r="Z115" s="16">
        <f t="shared" si="25"/>
        <v>3.0095999999999999E-3</v>
      </c>
      <c r="AA115" s="16">
        <f t="shared" si="33"/>
        <v>7.4405928134352692E-2</v>
      </c>
      <c r="AB115" s="16">
        <f t="shared" si="34"/>
        <v>-2.5121557258332514E-3</v>
      </c>
      <c r="AC115" s="90">
        <f t="shared" si="26"/>
        <v>-7.0798200000000006E-2</v>
      </c>
      <c r="AD115" s="90">
        <f t="shared" si="35"/>
        <v>4.6673478009823417E-4</v>
      </c>
      <c r="AE115" s="90">
        <f t="shared" si="36"/>
        <v>-0.12029015345581215</v>
      </c>
      <c r="AF115" s="90">
        <f t="shared" si="37"/>
        <v>-0.36764706169953093</v>
      </c>
      <c r="AG115" s="90">
        <f t="shared" si="38"/>
        <v>-0.32962204159566233</v>
      </c>
      <c r="AH115" s="90">
        <f t="shared" si="39"/>
        <v>-0.17591713050114971</v>
      </c>
      <c r="AI115" s="90">
        <f t="shared" si="40"/>
        <v>-0.13035733307739572</v>
      </c>
      <c r="AJ115" s="90">
        <f t="shared" si="41"/>
        <v>-6.6092569363800036E-2</v>
      </c>
      <c r="AK115" s="90">
        <f t="shared" si="42"/>
        <v>-0.20768410123658959</v>
      </c>
      <c r="AL115" s="90">
        <f t="shared" si="43"/>
        <v>-3.9415727947211786E-2</v>
      </c>
      <c r="AM115" s="90">
        <f t="shared" si="44"/>
        <v>-6.8106607557097548E-2</v>
      </c>
      <c r="AN115" s="90">
        <f t="shared" si="45"/>
        <v>-0.20589139369093629</v>
      </c>
      <c r="AO115" s="90">
        <f t="shared" si="46"/>
        <v>-0.34513438857375733</v>
      </c>
      <c r="AP115" s="90">
        <f t="shared" si="27"/>
        <v>4.1260263538400524E-2</v>
      </c>
      <c r="AQ115" s="90">
        <f t="shared" si="28"/>
        <v>0.11617059800454935</v>
      </c>
      <c r="AR115" s="44"/>
      <c r="AS115" s="16">
        <f t="shared" si="29"/>
        <v>0.11616363594691996</v>
      </c>
      <c r="AT115" s="16">
        <f t="shared" si="30"/>
        <v>-7.4451020671164575E-2</v>
      </c>
    </row>
    <row r="116" spans="9:46">
      <c r="I116" s="5">
        <v>5</v>
      </c>
      <c r="J116" s="45">
        <v>7</v>
      </c>
      <c r="K116" s="34">
        <f t="shared" si="47"/>
        <v>7.9416641727508092E-2</v>
      </c>
      <c r="L116" s="34">
        <f t="shared" si="48"/>
        <v>-0.22852229396464382</v>
      </c>
      <c r="X116" s="5">
        <v>5</v>
      </c>
      <c r="Y116" s="45">
        <v>7</v>
      </c>
      <c r="Z116" s="16">
        <f t="shared" si="25"/>
        <v>3.0095999999999999E-3</v>
      </c>
      <c r="AA116" s="16">
        <f t="shared" si="33"/>
        <v>7.4405928134352692E-2</v>
      </c>
      <c r="AB116" s="16">
        <f t="shared" si="34"/>
        <v>-6.0672669047612936E-3</v>
      </c>
      <c r="AC116" s="90">
        <f t="shared" si="26"/>
        <v>-7.0798200000000006E-2</v>
      </c>
      <c r="AD116" s="90">
        <f t="shared" si="35"/>
        <v>4.6673478009823417E-4</v>
      </c>
      <c r="AE116" s="90">
        <f t="shared" si="36"/>
        <v>-0.29052039231725174</v>
      </c>
      <c r="AF116" s="90">
        <f t="shared" si="37"/>
        <v>-0.3594323569856322</v>
      </c>
      <c r="AG116" s="90">
        <f t="shared" si="38"/>
        <v>-0.35371525068072629</v>
      </c>
      <c r="AH116" s="90">
        <f t="shared" si="39"/>
        <v>-0.1805835017424349</v>
      </c>
      <c r="AI116" s="90">
        <f t="shared" si="40"/>
        <v>-0.22541604172108523</v>
      </c>
      <c r="AJ116" s="90">
        <f t="shared" si="41"/>
        <v>-3.6492527152530534E-2</v>
      </c>
      <c r="AK116" s="90">
        <f t="shared" si="42"/>
        <v>-0.30593768487715861</v>
      </c>
      <c r="AL116" s="90">
        <f t="shared" si="43"/>
        <v>-3.7490564034619152E-2</v>
      </c>
      <c r="AM116" s="90">
        <f t="shared" si="44"/>
        <v>-0.18453532583190407</v>
      </c>
      <c r="AN116" s="90">
        <f t="shared" si="45"/>
        <v>-0.26703164980217464</v>
      </c>
      <c r="AO116" s="90">
        <f t="shared" si="46"/>
        <v>-0.3630630915402519</v>
      </c>
      <c r="AP116" s="90">
        <f t="shared" si="27"/>
        <v>-1.7581154418256945E-2</v>
      </c>
      <c r="AQ116" s="90">
        <f t="shared" si="28"/>
        <v>6.7809279259519795E-2</v>
      </c>
      <c r="AR116" s="44"/>
      <c r="AS116" s="16">
        <f t="shared" si="29"/>
        <v>5.3767106811334453E-2</v>
      </c>
      <c r="AT116" s="16">
        <f t="shared" si="30"/>
        <v>-0.29304257827763375</v>
      </c>
    </row>
    <row r="117" spans="9:46">
      <c r="I117" s="5">
        <v>6</v>
      </c>
      <c r="J117" s="45">
        <v>7</v>
      </c>
      <c r="K117" s="34">
        <f t="shared" si="47"/>
        <v>7.9416641727508092E-2</v>
      </c>
      <c r="L117" s="34">
        <f t="shared" si="48"/>
        <v>-0.362424786579636</v>
      </c>
      <c r="X117" s="5">
        <v>6</v>
      </c>
      <c r="Y117" s="45">
        <v>7</v>
      </c>
      <c r="Z117" s="16">
        <f t="shared" si="25"/>
        <v>3.0095999999999999E-3</v>
      </c>
      <c r="AA117" s="16">
        <f t="shared" si="33"/>
        <v>7.4405928134352692E-2</v>
      </c>
      <c r="AB117" s="16">
        <f t="shared" si="34"/>
        <v>-9.6223780836893359E-3</v>
      </c>
      <c r="AC117" s="90">
        <f t="shared" si="26"/>
        <v>-7.0798200000000006E-2</v>
      </c>
      <c r="AD117" s="90">
        <f t="shared" si="35"/>
        <v>4.6673478009823417E-4</v>
      </c>
      <c r="AE117" s="90">
        <f t="shared" si="36"/>
        <v>-0.46075063117869131</v>
      </c>
      <c r="AF117" s="90">
        <f t="shared" si="37"/>
        <v>-0.32727184066561243</v>
      </c>
      <c r="AG117" s="90">
        <f t="shared" si="38"/>
        <v>-0.36785576680342497</v>
      </c>
      <c r="AH117" s="90">
        <f t="shared" si="39"/>
        <v>-0.23696666456536844</v>
      </c>
      <c r="AI117" s="90">
        <f t="shared" si="40"/>
        <v>-0.31407518886059754</v>
      </c>
      <c r="AJ117" s="90">
        <f t="shared" si="41"/>
        <v>-0.1168100481005889</v>
      </c>
      <c r="AK117" s="90">
        <f t="shared" si="42"/>
        <v>-0.36209485203146313</v>
      </c>
      <c r="AL117" s="90">
        <f t="shared" si="43"/>
        <v>-0.13543565958036613</v>
      </c>
      <c r="AM117" s="90">
        <f t="shared" si="44"/>
        <v>-0.29094206345384294</v>
      </c>
      <c r="AN117" s="90">
        <f t="shared" si="45"/>
        <v>-0.33144489311715264</v>
      </c>
      <c r="AO117" s="90">
        <f t="shared" si="46"/>
        <v>-0.36561197130727174</v>
      </c>
      <c r="AP117" s="90">
        <f t="shared" si="27"/>
        <v>-3.185340560631611E-2</v>
      </c>
      <c r="AQ117" s="90">
        <f t="shared" si="28"/>
        <v>4.7070264973932685E-2</v>
      </c>
      <c r="AR117" s="44"/>
      <c r="AS117" s="16">
        <f t="shared" si="29"/>
        <v>3.5939744444347249E-2</v>
      </c>
      <c r="AT117" s="16">
        <f t="shared" si="30"/>
        <v>-0.48401183142466037</v>
      </c>
    </row>
    <row r="118" spans="9:46">
      <c r="I118" s="5">
        <v>1</v>
      </c>
      <c r="J118" s="45">
        <v>8</v>
      </c>
      <c r="K118" s="34">
        <f t="shared" si="47"/>
        <v>0.21278609398334425</v>
      </c>
      <c r="L118" s="34">
        <f t="shared" si="48"/>
        <v>0.30708767649532487</v>
      </c>
      <c r="X118" s="5">
        <v>1</v>
      </c>
      <c r="Y118" s="45">
        <v>8</v>
      </c>
      <c r="Z118" s="16">
        <f t="shared" si="25"/>
        <v>3.0095999999999999E-3</v>
      </c>
      <c r="AA118" s="16">
        <f t="shared" si="33"/>
        <v>0.19936056816955913</v>
      </c>
      <c r="AB118" s="16">
        <f t="shared" si="34"/>
        <v>8.1531778109508752E-3</v>
      </c>
      <c r="AC118" s="90">
        <f t="shared" si="26"/>
        <v>-7.0798200000000006E-2</v>
      </c>
      <c r="AD118" s="90">
        <f t="shared" si="35"/>
        <v>1.2505523857838734E-3</v>
      </c>
      <c r="AE118" s="90">
        <f t="shared" si="36"/>
        <v>0.39040056312850652</v>
      </c>
      <c r="AF118" s="90">
        <f t="shared" si="37"/>
        <v>-0.32240277511660309</v>
      </c>
      <c r="AG118" s="90">
        <f t="shared" si="38"/>
        <v>-0.36713417930460812</v>
      </c>
      <c r="AH118" s="90">
        <f t="shared" si="39"/>
        <v>-0.36763642702825311</v>
      </c>
      <c r="AI118" s="90">
        <f t="shared" si="40"/>
        <v>-0.28039887217284243</v>
      </c>
      <c r="AJ118" s="90">
        <f t="shared" si="41"/>
        <v>-0.36024947883335756</v>
      </c>
      <c r="AK118" s="90">
        <f t="shared" si="42"/>
        <v>-0.16921070762679277</v>
      </c>
      <c r="AL118" s="90">
        <f t="shared" si="43"/>
        <v>-0.33657115818024197</v>
      </c>
      <c r="AM118" s="90">
        <f t="shared" si="44"/>
        <v>-0.22254616869627858</v>
      </c>
      <c r="AN118" s="90">
        <f t="shared" si="45"/>
        <v>-0.22743594962891781</v>
      </c>
      <c r="AO118" s="90">
        <f t="shared" si="46"/>
        <v>-0.29654811447176549</v>
      </c>
      <c r="AP118" s="90">
        <f t="shared" si="27"/>
        <v>6.1462188945457304E-2</v>
      </c>
      <c r="AQ118" s="90">
        <f t="shared" si="28"/>
        <v>-1.5328228864882054E-3</v>
      </c>
      <c r="AR118" s="44"/>
      <c r="AS118" s="16">
        <f t="shared" si="29"/>
        <v>0.27198553492596733</v>
      </c>
      <c r="AT118" s="16">
        <f t="shared" si="30"/>
        <v>0.3193200926278022</v>
      </c>
    </row>
    <row r="119" spans="9:46">
      <c r="I119" s="5">
        <v>2</v>
      </c>
      <c r="J119" s="45">
        <v>8</v>
      </c>
      <c r="K119" s="34">
        <f t="shared" si="47"/>
        <v>0.21278609398334425</v>
      </c>
      <c r="L119" s="34">
        <f t="shared" si="48"/>
        <v>0.17318518388033272</v>
      </c>
      <c r="X119" s="5">
        <v>2</v>
      </c>
      <c r="Y119" s="45">
        <v>8</v>
      </c>
      <c r="Z119" s="16">
        <f t="shared" si="25"/>
        <v>3.0095999999999999E-3</v>
      </c>
      <c r="AA119" s="16">
        <f t="shared" si="33"/>
        <v>0.19936056816955913</v>
      </c>
      <c r="AB119" s="16">
        <f t="shared" si="34"/>
        <v>4.5980666320228339E-3</v>
      </c>
      <c r="AC119" s="90">
        <f t="shared" si="26"/>
        <v>-7.0798200000000006E-2</v>
      </c>
      <c r="AD119" s="90">
        <f t="shared" si="35"/>
        <v>1.2505523857838734E-3</v>
      </c>
      <c r="AE119" s="90">
        <f t="shared" si="36"/>
        <v>0.22017032426706701</v>
      </c>
      <c r="AF119" s="90">
        <f t="shared" si="37"/>
        <v>-0.33783325618168514</v>
      </c>
      <c r="AG119" s="90">
        <f t="shared" si="38"/>
        <v>-0.36688655318410024</v>
      </c>
      <c r="AH119" s="90">
        <f t="shared" si="39"/>
        <v>-0.34646140377047724</v>
      </c>
      <c r="AI119" s="90">
        <f t="shared" si="40"/>
        <v>-0.22152287838808202</v>
      </c>
      <c r="AJ119" s="90">
        <f t="shared" si="41"/>
        <v>-0.3082581397930978</v>
      </c>
      <c r="AK119" s="90">
        <f t="shared" si="42"/>
        <v>-0.13984862098817327</v>
      </c>
      <c r="AL119" s="90">
        <f t="shared" si="43"/>
        <v>-0.25315533134999985</v>
      </c>
      <c r="AM119" s="90">
        <f t="shared" si="44"/>
        <v>-0.12661171170161256</v>
      </c>
      <c r="AN119" s="90">
        <f t="shared" si="45"/>
        <v>-0.12759269271000881</v>
      </c>
      <c r="AO119" s="90">
        <f t="shared" si="46"/>
        <v>-0.25456925725673529</v>
      </c>
      <c r="AP119" s="90">
        <f t="shared" si="27"/>
        <v>8.3983503567086504E-2</v>
      </c>
      <c r="AQ119" s="90">
        <f t="shared" si="28"/>
        <v>1.9262506174547778E-2</v>
      </c>
      <c r="AR119" s="44"/>
      <c r="AS119" s="16">
        <f t="shared" si="29"/>
        <v>0.2909517383686685</v>
      </c>
      <c r="AT119" s="16">
        <f t="shared" si="30"/>
        <v>0.16988518282739867</v>
      </c>
    </row>
    <row r="120" spans="9:46">
      <c r="I120" s="5">
        <v>3</v>
      </c>
      <c r="J120" s="45">
        <v>8</v>
      </c>
      <c r="K120" s="34">
        <f t="shared" si="47"/>
        <v>0.21278609398334425</v>
      </c>
      <c r="L120" s="34">
        <f t="shared" si="48"/>
        <v>3.9282691265340536E-2</v>
      </c>
      <c r="X120" s="5">
        <v>3</v>
      </c>
      <c r="Y120" s="45">
        <v>8</v>
      </c>
      <c r="Z120" s="16">
        <f t="shared" si="25"/>
        <v>3.0095999999999999E-3</v>
      </c>
      <c r="AA120" s="16">
        <f t="shared" si="33"/>
        <v>0.19936056816955913</v>
      </c>
      <c r="AB120" s="16">
        <f t="shared" si="34"/>
        <v>1.0429554530947912E-3</v>
      </c>
      <c r="AC120" s="90">
        <f t="shared" si="26"/>
        <v>-7.0798200000000006E-2</v>
      </c>
      <c r="AD120" s="90">
        <f t="shared" si="35"/>
        <v>1.2505523857838734E-3</v>
      </c>
      <c r="AE120" s="90">
        <f t="shared" si="36"/>
        <v>4.994008540562743E-2</v>
      </c>
      <c r="AF120" s="90">
        <f t="shared" si="37"/>
        <v>-0.33899360523959121</v>
      </c>
      <c r="AG120" s="90">
        <f t="shared" si="38"/>
        <v>-0.36548175786350634</v>
      </c>
      <c r="AH120" s="90">
        <f t="shared" si="39"/>
        <v>-0.30915610692355139</v>
      </c>
      <c r="AI120" s="90">
        <f t="shared" si="40"/>
        <v>-0.19797303437497543</v>
      </c>
      <c r="AJ120" s="90">
        <f t="shared" si="41"/>
        <v>-0.22919274223496244</v>
      </c>
      <c r="AK120" s="90">
        <f t="shared" si="42"/>
        <v>-0.179258607302302</v>
      </c>
      <c r="AL120" s="90">
        <f t="shared" si="43"/>
        <v>-0.1429734660912047</v>
      </c>
      <c r="AM120" s="90">
        <f t="shared" si="44"/>
        <v>-7.7446281222593019E-2</v>
      </c>
      <c r="AN120" s="90">
        <f t="shared" si="45"/>
        <v>-6.9157084927569265E-2</v>
      </c>
      <c r="AO120" s="90">
        <f t="shared" si="46"/>
        <v>-0.24524225995083351</v>
      </c>
      <c r="AP120" s="90">
        <f t="shared" si="27"/>
        <v>8.2683685943291091E-2</v>
      </c>
      <c r="AQ120" s="90">
        <f t="shared" si="28"/>
        <v>4.3831896437974249E-2</v>
      </c>
      <c r="AR120" s="44"/>
      <c r="AS120" s="16">
        <f t="shared" si="29"/>
        <v>0.28609680956594502</v>
      </c>
      <c r="AT120" s="16">
        <f t="shared" si="30"/>
        <v>2.4224334229385552E-2</v>
      </c>
    </row>
    <row r="121" spans="9:46">
      <c r="I121" s="5">
        <v>4</v>
      </c>
      <c r="J121" s="45">
        <v>8</v>
      </c>
      <c r="K121" s="34">
        <f t="shared" si="47"/>
        <v>0.21278609398334425</v>
      </c>
      <c r="L121" s="34">
        <f t="shared" si="48"/>
        <v>-9.4619801349651644E-2</v>
      </c>
      <c r="X121" s="5">
        <v>4</v>
      </c>
      <c r="Y121" s="45">
        <v>8</v>
      </c>
      <c r="Z121" s="16">
        <f t="shared" si="25"/>
        <v>3.0095999999999999E-3</v>
      </c>
      <c r="AA121" s="16">
        <f t="shared" si="33"/>
        <v>0.19936056816955913</v>
      </c>
      <c r="AB121" s="16">
        <f t="shared" si="34"/>
        <v>-2.5121557258332514E-3</v>
      </c>
      <c r="AC121" s="90">
        <f t="shared" si="26"/>
        <v>-7.0798200000000006E-2</v>
      </c>
      <c r="AD121" s="90">
        <f t="shared" si="35"/>
        <v>1.2505523857838734E-3</v>
      </c>
      <c r="AE121" s="90">
        <f t="shared" si="36"/>
        <v>-0.12029015345581215</v>
      </c>
      <c r="AF121" s="90">
        <f t="shared" si="37"/>
        <v>-0.32653212575379914</v>
      </c>
      <c r="AG121" s="90">
        <f t="shared" si="38"/>
        <v>-0.36733491431176335</v>
      </c>
      <c r="AH121" s="90">
        <f t="shared" si="39"/>
        <v>-0.28233270645265129</v>
      </c>
      <c r="AI121" s="90">
        <f t="shared" si="40"/>
        <v>-0.22644026534532311</v>
      </c>
      <c r="AJ121" s="90">
        <f t="shared" si="41"/>
        <v>-0.15913256546586646</v>
      </c>
      <c r="AK121" s="90">
        <f t="shared" si="42"/>
        <v>-0.25727110594393432</v>
      </c>
      <c r="AL121" s="90">
        <f t="shared" si="43"/>
        <v>-4.7064437888484183E-2</v>
      </c>
      <c r="AM121" s="90">
        <f t="shared" si="44"/>
        <v>-0.12031361708608801</v>
      </c>
      <c r="AN121" s="90">
        <f t="shared" si="45"/>
        <v>-0.10597327063982877</v>
      </c>
      <c r="AO121" s="90">
        <f t="shared" si="46"/>
        <v>-0.27507543925950401</v>
      </c>
      <c r="AP121" s="90">
        <f t="shared" si="27"/>
        <v>1.8293090713989435E-2</v>
      </c>
      <c r="AQ121" s="90">
        <f t="shared" si="28"/>
        <v>5.7476634615484967E-2</v>
      </c>
      <c r="AR121" s="44"/>
      <c r="AS121" s="16">
        <f t="shared" si="29"/>
        <v>0.21815110315771533</v>
      </c>
      <c r="AT121" s="16">
        <f t="shared" si="30"/>
        <v>-0.13236116645454332</v>
      </c>
    </row>
    <row r="122" spans="9:46">
      <c r="I122" s="5">
        <v>5</v>
      </c>
      <c r="J122" s="45">
        <v>8</v>
      </c>
      <c r="K122" s="34">
        <f t="shared" si="47"/>
        <v>0.21278609398334425</v>
      </c>
      <c r="L122" s="34">
        <f t="shared" si="48"/>
        <v>-0.22852229396464382</v>
      </c>
      <c r="X122" s="5">
        <v>5</v>
      </c>
      <c r="Y122" s="45">
        <v>8</v>
      </c>
      <c r="Z122" s="16">
        <f t="shared" si="25"/>
        <v>3.0095999999999999E-3</v>
      </c>
      <c r="AA122" s="16">
        <f t="shared" si="33"/>
        <v>0.19936056816955913</v>
      </c>
      <c r="AB122" s="16">
        <f t="shared" si="34"/>
        <v>-6.0672669047612936E-3</v>
      </c>
      <c r="AC122" s="90">
        <f t="shared" si="26"/>
        <v>-7.0798200000000006E-2</v>
      </c>
      <c r="AD122" s="90">
        <f t="shared" si="35"/>
        <v>1.2505523857838734E-3</v>
      </c>
      <c r="AE122" s="90">
        <f t="shared" si="36"/>
        <v>-0.29052039231725174</v>
      </c>
      <c r="AF122" s="90">
        <f t="shared" si="37"/>
        <v>-0.29425773855780896</v>
      </c>
      <c r="AG122" s="90">
        <f t="shared" si="38"/>
        <v>-0.36604094897541939</v>
      </c>
      <c r="AH122" s="90">
        <f t="shared" si="39"/>
        <v>-0.28477535667582615</v>
      </c>
      <c r="AI122" s="90">
        <f t="shared" si="40"/>
        <v>-0.28697560691173402</v>
      </c>
      <c r="AJ122" s="90">
        <f t="shared" si="41"/>
        <v>-0.1421887647478598</v>
      </c>
      <c r="AK122" s="90">
        <f t="shared" si="42"/>
        <v>-0.33051058869682504</v>
      </c>
      <c r="AL122" s="90">
        <f t="shared" si="43"/>
        <v>-4.5255685503728951E-2</v>
      </c>
      <c r="AM122" s="90">
        <f t="shared" si="44"/>
        <v>-0.21485318201865913</v>
      </c>
      <c r="AN122" s="90">
        <f t="shared" si="45"/>
        <v>-0.2013190472837941</v>
      </c>
      <c r="AO122" s="90">
        <f t="shared" si="46"/>
        <v>-0.32395957243347012</v>
      </c>
      <c r="AP122" s="90">
        <f t="shared" si="27"/>
        <v>-4.002252137515161E-2</v>
      </c>
      <c r="AQ122" s="90">
        <f t="shared" si="28"/>
        <v>5.4079387951305485E-2</v>
      </c>
      <c r="AR122" s="44"/>
      <c r="AS122" s="16">
        <f t="shared" si="29"/>
        <v>0.15628037988964624</v>
      </c>
      <c r="AT122" s="16">
        <f t="shared" si="30"/>
        <v>-0.30598865198016234</v>
      </c>
    </row>
    <row r="123" spans="9:46">
      <c r="I123" s="5">
        <v>6</v>
      </c>
      <c r="J123" s="45">
        <v>8</v>
      </c>
      <c r="K123" s="34">
        <f t="shared" si="47"/>
        <v>0.21278609398334425</v>
      </c>
      <c r="L123" s="34">
        <f t="shared" si="48"/>
        <v>-0.362424786579636</v>
      </c>
      <c r="X123" s="5">
        <v>6</v>
      </c>
      <c r="Y123" s="45">
        <v>8</v>
      </c>
      <c r="Z123" s="16">
        <f t="shared" si="25"/>
        <v>3.0095999999999999E-3</v>
      </c>
      <c r="AA123" s="16">
        <f t="shared" si="33"/>
        <v>0.19936056816955913</v>
      </c>
      <c r="AB123" s="16">
        <f t="shared" si="34"/>
        <v>-9.6223780836893359E-3</v>
      </c>
      <c r="AC123" s="90">
        <f t="shared" si="26"/>
        <v>-7.0798200000000006E-2</v>
      </c>
      <c r="AD123" s="90">
        <f t="shared" si="35"/>
        <v>1.2505523857838734E-3</v>
      </c>
      <c r="AE123" s="90">
        <f t="shared" si="36"/>
        <v>-0.46075063117869131</v>
      </c>
      <c r="AF123" s="90">
        <f t="shared" si="37"/>
        <v>-0.23086419913311404</v>
      </c>
      <c r="AG123" s="90">
        <f t="shared" si="38"/>
        <v>-0.34707827794150831</v>
      </c>
      <c r="AH123" s="90">
        <f t="shared" si="39"/>
        <v>-0.31473644197831097</v>
      </c>
      <c r="AI123" s="90">
        <f t="shared" si="40"/>
        <v>-0.34425714981440081</v>
      </c>
      <c r="AJ123" s="90">
        <f t="shared" si="41"/>
        <v>-0.19202159883007805</v>
      </c>
      <c r="AK123" s="90">
        <f t="shared" si="42"/>
        <v>-0.36704726248955444</v>
      </c>
      <c r="AL123" s="90">
        <f t="shared" si="43"/>
        <v>-0.13983788074505071</v>
      </c>
      <c r="AM123" s="90">
        <f t="shared" si="44"/>
        <v>-0.30645928536670342</v>
      </c>
      <c r="AN123" s="90">
        <f t="shared" si="45"/>
        <v>-0.2969630903219268</v>
      </c>
      <c r="AO123" s="90">
        <f t="shared" si="46"/>
        <v>-0.36177774288339676</v>
      </c>
      <c r="AP123" s="90">
        <f t="shared" si="27"/>
        <v>-6.0002063490641883E-2</v>
      </c>
      <c r="AQ123" s="90">
        <f t="shared" si="28"/>
        <v>4.5591855920137037E-2</v>
      </c>
      <c r="AR123" s="44"/>
      <c r="AS123" s="16">
        <f t="shared" si="29"/>
        <v>0.1327457265952279</v>
      </c>
      <c r="AT123" s="16">
        <f t="shared" si="30"/>
        <v>-0.48470642287277044</v>
      </c>
    </row>
    <row r="124" spans="9:46">
      <c r="I124" s="5">
        <v>1</v>
      </c>
      <c r="J124" s="45">
        <v>9</v>
      </c>
      <c r="K124" s="34">
        <f t="shared" si="47"/>
        <v>0.34615554623918043</v>
      </c>
      <c r="L124" s="34">
        <f t="shared" si="48"/>
        <v>0.30708767649532487</v>
      </c>
      <c r="X124" s="5">
        <v>1</v>
      </c>
      <c r="Y124" s="45">
        <v>9</v>
      </c>
      <c r="Z124" s="16">
        <f t="shared" si="25"/>
        <v>3.0095999999999999E-3</v>
      </c>
      <c r="AA124" s="16">
        <f t="shared" si="33"/>
        <v>0.32431520820476561</v>
      </c>
      <c r="AB124" s="16">
        <f t="shared" si="34"/>
        <v>8.1531778109508752E-3</v>
      </c>
      <c r="AC124" s="90">
        <f t="shared" si="26"/>
        <v>-7.0798200000000006E-2</v>
      </c>
      <c r="AD124" s="90">
        <f t="shared" si="35"/>
        <v>2.0343699914695131E-3</v>
      </c>
      <c r="AE124" s="90">
        <f t="shared" si="36"/>
        <v>0.39040056312850652</v>
      </c>
      <c r="AF124" s="90">
        <f t="shared" si="37"/>
        <v>-0.19714019438553909</v>
      </c>
      <c r="AG124" s="90">
        <f t="shared" si="38"/>
        <v>-0.32396010555862875</v>
      </c>
      <c r="AH124" s="90">
        <f t="shared" si="39"/>
        <v>-0.35393937778130713</v>
      </c>
      <c r="AI124" s="90">
        <f t="shared" si="40"/>
        <v>-0.34137547852431205</v>
      </c>
      <c r="AJ124" s="90">
        <f t="shared" si="41"/>
        <v>-0.36787370960160509</v>
      </c>
      <c r="AK124" s="90">
        <f t="shared" si="42"/>
        <v>-0.26994733487488354</v>
      </c>
      <c r="AL124" s="90">
        <f t="shared" si="43"/>
        <v>-0.35179420974364917</v>
      </c>
      <c r="AM124" s="90">
        <f t="shared" si="44"/>
        <v>-0.28406245939611474</v>
      </c>
      <c r="AN124" s="90">
        <f t="shared" si="45"/>
        <v>-0.20387688086742156</v>
      </c>
      <c r="AO124" s="90">
        <f t="shared" si="46"/>
        <v>-0.22104297016383082</v>
      </c>
      <c r="AP124" s="90">
        <f t="shared" si="27"/>
        <v>4.8327483866866708E-2</v>
      </c>
      <c r="AQ124" s="90">
        <f t="shared" si="28"/>
        <v>1.5202707484349029E-2</v>
      </c>
      <c r="AR124" s="44"/>
      <c r="AS124" s="16">
        <f t="shared" si="29"/>
        <v>0.38380546988258318</v>
      </c>
      <c r="AT124" s="16">
        <f t="shared" si="30"/>
        <v>0.33683944060432508</v>
      </c>
    </row>
    <row r="125" spans="9:46">
      <c r="I125" s="5">
        <v>2</v>
      </c>
      <c r="J125" s="45">
        <v>9</v>
      </c>
      <c r="K125" s="34">
        <f t="shared" si="47"/>
        <v>0.34615554623918043</v>
      </c>
      <c r="L125" s="34">
        <f t="shared" si="48"/>
        <v>0.17318518388033272</v>
      </c>
      <c r="X125" s="5">
        <v>2</v>
      </c>
      <c r="Y125" s="45">
        <v>9</v>
      </c>
      <c r="Z125" s="16">
        <f t="shared" si="25"/>
        <v>3.0095999999999999E-3</v>
      </c>
      <c r="AA125" s="16">
        <f t="shared" si="33"/>
        <v>0.32431520820476561</v>
      </c>
      <c r="AB125" s="16">
        <f t="shared" si="34"/>
        <v>4.5980666320228339E-3</v>
      </c>
      <c r="AC125" s="90">
        <f t="shared" si="26"/>
        <v>-7.0798200000000006E-2</v>
      </c>
      <c r="AD125" s="90">
        <f t="shared" si="35"/>
        <v>2.0343699914695131E-3</v>
      </c>
      <c r="AE125" s="90">
        <f t="shared" si="36"/>
        <v>0.22017032426706701</v>
      </c>
      <c r="AF125" s="90">
        <f t="shared" si="37"/>
        <v>-0.22531839708903112</v>
      </c>
      <c r="AG125" s="90">
        <f t="shared" si="38"/>
        <v>-0.34294924361568202</v>
      </c>
      <c r="AH125" s="90">
        <f t="shared" si="39"/>
        <v>-0.36787823447451212</v>
      </c>
      <c r="AI125" s="90">
        <f t="shared" si="40"/>
        <v>-0.312451970687259</v>
      </c>
      <c r="AJ125" s="90">
        <f t="shared" si="41"/>
        <v>-0.34802229911781329</v>
      </c>
      <c r="AK125" s="90">
        <f t="shared" si="42"/>
        <v>-0.25390693297651951</v>
      </c>
      <c r="AL125" s="90">
        <f t="shared" si="43"/>
        <v>-0.29027368596208619</v>
      </c>
      <c r="AM125" s="90">
        <f t="shared" si="44"/>
        <v>-0.22262257990314691</v>
      </c>
      <c r="AN125" s="90">
        <f t="shared" si="45"/>
        <v>-8.6274891679236965E-2</v>
      </c>
      <c r="AO125" s="90">
        <f t="shared" si="46"/>
        <v>-0.14811777624707836</v>
      </c>
      <c r="AP125" s="90">
        <f t="shared" si="27"/>
        <v>3.0199016933306625E-2</v>
      </c>
      <c r="AQ125" s="90">
        <f t="shared" si="28"/>
        <v>5.5610066051649393E-3</v>
      </c>
      <c r="AR125" s="44"/>
      <c r="AS125" s="16">
        <f t="shared" si="29"/>
        <v>0.36212189177009507</v>
      </c>
      <c r="AT125" s="16">
        <f t="shared" si="30"/>
        <v>0.15696750086370148</v>
      </c>
    </row>
    <row r="126" spans="9:46">
      <c r="I126" s="5">
        <v>3</v>
      </c>
      <c r="J126" s="45">
        <v>9</v>
      </c>
      <c r="K126" s="34">
        <f t="shared" si="47"/>
        <v>0.34615554623918043</v>
      </c>
      <c r="L126" s="34">
        <f t="shared" si="48"/>
        <v>3.9282691265340536E-2</v>
      </c>
      <c r="X126" s="5">
        <v>3</v>
      </c>
      <c r="Y126" s="45">
        <v>9</v>
      </c>
      <c r="Z126" s="16">
        <f t="shared" si="25"/>
        <v>3.0095999999999999E-3</v>
      </c>
      <c r="AA126" s="16">
        <f t="shared" si="33"/>
        <v>0.32431520820476561</v>
      </c>
      <c r="AB126" s="16">
        <f t="shared" si="34"/>
        <v>1.0429554530947912E-3</v>
      </c>
      <c r="AC126" s="90">
        <f t="shared" si="26"/>
        <v>-7.0798200000000006E-2</v>
      </c>
      <c r="AD126" s="90">
        <f t="shared" si="35"/>
        <v>2.0343699914695131E-3</v>
      </c>
      <c r="AE126" s="90">
        <f t="shared" si="36"/>
        <v>4.994008540562743E-2</v>
      </c>
      <c r="AF126" s="90">
        <f t="shared" si="37"/>
        <v>-0.22757993964603138</v>
      </c>
      <c r="AG126" s="90">
        <f t="shared" si="38"/>
        <v>-0.34751745133202289</v>
      </c>
      <c r="AH126" s="90">
        <f t="shared" si="39"/>
        <v>-0.36115154882323103</v>
      </c>
      <c r="AI126" s="90">
        <f t="shared" si="40"/>
        <v>-0.30069280782700131</v>
      </c>
      <c r="AJ126" s="90">
        <f t="shared" si="41"/>
        <v>-0.30395596869858121</v>
      </c>
      <c r="AK126" s="90">
        <f t="shared" si="42"/>
        <v>-0.27555560503824489</v>
      </c>
      <c r="AL126" s="90">
        <f t="shared" si="43"/>
        <v>-0.20849634283928317</v>
      </c>
      <c r="AM126" s="90">
        <f t="shared" si="44"/>
        <v>-0.19419870481973445</v>
      </c>
      <c r="AN126" s="90">
        <f t="shared" si="45"/>
        <v>-2.511717335566572E-3</v>
      </c>
      <c r="AO126" s="90">
        <f t="shared" si="46"/>
        <v>-0.13114283754864289</v>
      </c>
      <c r="AP126" s="90">
        <f t="shared" si="27"/>
        <v>-2.1414786343572821E-2</v>
      </c>
      <c r="AQ126" s="90">
        <f t="shared" si="28"/>
        <v>-1.9073614544771744E-2</v>
      </c>
      <c r="AR126" s="44"/>
      <c r="AS126" s="16">
        <f t="shared" si="29"/>
        <v>0.30695297731428761</v>
      </c>
      <c r="AT126" s="16">
        <f t="shared" si="30"/>
        <v>-3.7897359147674808E-2</v>
      </c>
    </row>
    <row r="127" spans="9:46">
      <c r="I127" s="5">
        <v>4</v>
      </c>
      <c r="J127" s="45">
        <v>9</v>
      </c>
      <c r="K127" s="34">
        <f t="shared" si="47"/>
        <v>0.34615554623918043</v>
      </c>
      <c r="L127" s="34">
        <f t="shared" si="48"/>
        <v>-9.4619801349651644E-2</v>
      </c>
      <c r="X127" s="5">
        <v>4</v>
      </c>
      <c r="Y127" s="45">
        <v>9</v>
      </c>
      <c r="Z127" s="16">
        <f t="shared" si="25"/>
        <v>3.0095999999999999E-3</v>
      </c>
      <c r="AA127" s="16">
        <f t="shared" si="33"/>
        <v>0.32431520820476561</v>
      </c>
      <c r="AB127" s="16">
        <f t="shared" si="34"/>
        <v>-2.5121557258332514E-3</v>
      </c>
      <c r="AC127" s="90">
        <f t="shared" si="26"/>
        <v>-7.0798200000000006E-2</v>
      </c>
      <c r="AD127" s="90">
        <f t="shared" si="35"/>
        <v>2.0343699914695131E-3</v>
      </c>
      <c r="AE127" s="90">
        <f t="shared" si="36"/>
        <v>-0.12029015345581215</v>
      </c>
      <c r="AF127" s="90">
        <f t="shared" si="37"/>
        <v>-0.20439207389775702</v>
      </c>
      <c r="AG127" s="90">
        <f t="shared" si="38"/>
        <v>-0.34064335374472704</v>
      </c>
      <c r="AH127" s="90">
        <f t="shared" si="39"/>
        <v>-0.35246067855308955</v>
      </c>
      <c r="AI127" s="90">
        <f t="shared" si="40"/>
        <v>-0.31491040733209441</v>
      </c>
      <c r="AJ127" s="90">
        <f t="shared" si="41"/>
        <v>-0.26437989508774717</v>
      </c>
      <c r="AK127" s="90">
        <f t="shared" si="42"/>
        <v>-0.32000458443779961</v>
      </c>
      <c r="AL127" s="90">
        <f t="shared" si="43"/>
        <v>-0.14561604211771731</v>
      </c>
      <c r="AM127" s="90">
        <f t="shared" si="44"/>
        <v>-0.21881950326439342</v>
      </c>
      <c r="AN127" s="90">
        <f t="shared" si="45"/>
        <v>-5.8637261884456587E-2</v>
      </c>
      <c r="AO127" s="90">
        <f t="shared" si="46"/>
        <v>-0.1842436575078496</v>
      </c>
      <c r="AP127" s="90">
        <f t="shared" si="27"/>
        <v>-4.822245440494826E-2</v>
      </c>
      <c r="AQ127" s="90">
        <f t="shared" si="28"/>
        <v>9.7093893821135202E-3</v>
      </c>
      <c r="AR127" s="44"/>
      <c r="AS127" s="16">
        <f t="shared" si="29"/>
        <v>0.27659019807398411</v>
      </c>
      <c r="AT127" s="16">
        <f t="shared" si="30"/>
        <v>-0.17934459408222914</v>
      </c>
    </row>
    <row r="128" spans="9:46">
      <c r="I128" s="5">
        <v>5</v>
      </c>
      <c r="J128" s="45">
        <v>9</v>
      </c>
      <c r="K128" s="34">
        <f t="shared" si="47"/>
        <v>0.34615554623918043</v>
      </c>
      <c r="L128" s="34">
        <f t="shared" si="48"/>
        <v>-0.22852229396464382</v>
      </c>
      <c r="X128" s="5">
        <v>5</v>
      </c>
      <c r="Y128" s="45">
        <v>9</v>
      </c>
      <c r="Z128" s="16">
        <f t="shared" si="25"/>
        <v>3.0095999999999999E-3</v>
      </c>
      <c r="AA128" s="16">
        <f t="shared" si="33"/>
        <v>0.32431520820476561</v>
      </c>
      <c r="AB128" s="16">
        <f t="shared" si="34"/>
        <v>-6.0672669047612936E-3</v>
      </c>
      <c r="AC128" s="90">
        <f t="shared" si="26"/>
        <v>-7.0798200000000006E-2</v>
      </c>
      <c r="AD128" s="90">
        <f t="shared" si="35"/>
        <v>2.0343699914695131E-3</v>
      </c>
      <c r="AE128" s="90">
        <f t="shared" si="36"/>
        <v>-0.29052039231725174</v>
      </c>
      <c r="AF128" s="90">
        <f t="shared" si="37"/>
        <v>-0.15124049605085446</v>
      </c>
      <c r="AG128" s="90">
        <f t="shared" si="38"/>
        <v>-0.3179848041548507</v>
      </c>
      <c r="AH128" s="90">
        <f t="shared" si="39"/>
        <v>-0.35331609338678988</v>
      </c>
      <c r="AI128" s="90">
        <f t="shared" si="40"/>
        <v>-0.34445410926899694</v>
      </c>
      <c r="AJ128" s="90">
        <f t="shared" si="41"/>
        <v>-0.25516527410895012</v>
      </c>
      <c r="AK128" s="90">
        <f t="shared" si="42"/>
        <v>-0.3588513468116159</v>
      </c>
      <c r="AL128" s="90">
        <f t="shared" si="43"/>
        <v>-0.14459008308466043</v>
      </c>
      <c r="AM128" s="90">
        <f t="shared" si="44"/>
        <v>-0.27898076176265341</v>
      </c>
      <c r="AN128" s="90">
        <f t="shared" si="45"/>
        <v>-0.17392967312626439</v>
      </c>
      <c r="AO128" s="90">
        <f t="shared" si="46"/>
        <v>-0.26779793493367277</v>
      </c>
      <c r="AP128" s="90">
        <f t="shared" si="27"/>
        <v>-7.0225867225054306E-2</v>
      </c>
      <c r="AQ128" s="90">
        <f t="shared" si="28"/>
        <v>3.6189543098173127E-2</v>
      </c>
      <c r="AR128" s="44"/>
      <c r="AS128" s="16">
        <f t="shared" si="29"/>
        <v>0.25103167407495003</v>
      </c>
      <c r="AT128" s="16">
        <f t="shared" si="30"/>
        <v>-0.32309467922760909</v>
      </c>
    </row>
    <row r="129" spans="9:46">
      <c r="I129" s="5">
        <v>6</v>
      </c>
      <c r="J129" s="45">
        <v>9</v>
      </c>
      <c r="K129" s="34">
        <f t="shared" si="47"/>
        <v>0.34615554623918043</v>
      </c>
      <c r="L129" s="34">
        <f t="shared" si="48"/>
        <v>-0.362424786579636</v>
      </c>
      <c r="X129" s="5">
        <v>6</v>
      </c>
      <c r="Y129" s="45">
        <v>9</v>
      </c>
      <c r="Z129" s="16">
        <f t="shared" si="25"/>
        <v>3.0095999999999999E-3</v>
      </c>
      <c r="AA129" s="16">
        <f t="shared" si="33"/>
        <v>0.32431520820476561</v>
      </c>
      <c r="AB129" s="16">
        <f t="shared" si="34"/>
        <v>-9.6223780836893359E-3</v>
      </c>
      <c r="AC129" s="90">
        <f t="shared" si="26"/>
        <v>-7.0798200000000006E-2</v>
      </c>
      <c r="AD129" s="90">
        <f t="shared" si="35"/>
        <v>2.0343699914695131E-3</v>
      </c>
      <c r="AE129" s="90">
        <f t="shared" si="36"/>
        <v>-0.46075063117869131</v>
      </c>
      <c r="AF129" s="90">
        <f t="shared" si="37"/>
        <v>-5.9576409165452891E-2</v>
      </c>
      <c r="AG129" s="90">
        <f t="shared" si="38"/>
        <v>-0.2691854627219521</v>
      </c>
      <c r="AH129" s="90">
        <f t="shared" si="39"/>
        <v>-0.36270070959230483</v>
      </c>
      <c r="AI129" s="90">
        <f t="shared" si="40"/>
        <v>-0.36646829200186559</v>
      </c>
      <c r="AJ129" s="90">
        <f t="shared" si="41"/>
        <v>-0.28274786811121733</v>
      </c>
      <c r="AK129" s="90">
        <f t="shared" si="42"/>
        <v>-0.36463547005740188</v>
      </c>
      <c r="AL129" s="90">
        <f t="shared" si="43"/>
        <v>-0.20626323324987803</v>
      </c>
      <c r="AM129" s="90">
        <f t="shared" si="44"/>
        <v>-0.33903886026283719</v>
      </c>
      <c r="AN129" s="90">
        <f t="shared" si="45"/>
        <v>-0.28269572513848257</v>
      </c>
      <c r="AO129" s="90">
        <f t="shared" si="46"/>
        <v>-0.33895033014472198</v>
      </c>
      <c r="AP129" s="90">
        <f t="shared" si="27"/>
        <v>-8.3286675258293516E-2</v>
      </c>
      <c r="AQ129" s="90">
        <f t="shared" si="28"/>
        <v>4.6193919908122993E-2</v>
      </c>
      <c r="AR129" s="44"/>
      <c r="AS129" s="16">
        <f t="shared" si="29"/>
        <v>0.23441575486278277</v>
      </c>
      <c r="AT129" s="16">
        <f t="shared" si="30"/>
        <v>-0.48332054127909879</v>
      </c>
    </row>
    <row r="130" spans="9:46">
      <c r="I130" s="5">
        <v>1</v>
      </c>
      <c r="J130" s="45">
        <v>10</v>
      </c>
      <c r="K130" s="34">
        <f t="shared" si="47"/>
        <v>0.47952499849501662</v>
      </c>
      <c r="L130" s="34">
        <f t="shared" si="48"/>
        <v>0.30708767649532487</v>
      </c>
      <c r="X130" s="5">
        <v>1</v>
      </c>
      <c r="Y130" s="45">
        <v>10</v>
      </c>
      <c r="Z130" s="16">
        <f t="shared" si="25"/>
        <v>3.0095999999999999E-3</v>
      </c>
      <c r="AA130" s="16">
        <f t="shared" si="33"/>
        <v>0.44926984823997207</v>
      </c>
      <c r="AB130" s="16">
        <f t="shared" si="34"/>
        <v>8.1531778109508752E-3</v>
      </c>
      <c r="AC130" s="90">
        <f t="shared" si="26"/>
        <v>-7.0798200000000006E-2</v>
      </c>
      <c r="AD130" s="90">
        <f t="shared" si="35"/>
        <v>2.8181875971551524E-3</v>
      </c>
      <c r="AE130" s="90">
        <f t="shared" si="36"/>
        <v>0.39040056312850652</v>
      </c>
      <c r="AF130" s="90">
        <f t="shared" si="37"/>
        <v>2.1474163405776504E-2</v>
      </c>
      <c r="AG130" s="90">
        <f t="shared" si="38"/>
        <v>-0.20306934525259879</v>
      </c>
      <c r="AH130" s="90">
        <f t="shared" si="39"/>
        <v>-0.29194744031552261</v>
      </c>
      <c r="AI130" s="90">
        <f t="shared" si="40"/>
        <v>-0.36786740853631311</v>
      </c>
      <c r="AJ130" s="90">
        <f t="shared" si="41"/>
        <v>-0.35233138841396422</v>
      </c>
      <c r="AK130" s="90">
        <f t="shared" si="42"/>
        <v>-0.34442013041925573</v>
      </c>
      <c r="AL130" s="90">
        <f t="shared" si="43"/>
        <v>-0.36661662073405271</v>
      </c>
      <c r="AM130" s="90">
        <f t="shared" si="44"/>
        <v>-0.34261019564959916</v>
      </c>
      <c r="AN130" s="90">
        <f t="shared" si="45"/>
        <v>-0.23041403003978755</v>
      </c>
      <c r="AO130" s="90">
        <f t="shared" si="46"/>
        <v>-0.16464629689173219</v>
      </c>
      <c r="AP130" s="90">
        <f t="shared" si="27"/>
        <v>3.2459245897971493E-2</v>
      </c>
      <c r="AQ130" s="90">
        <f t="shared" si="28"/>
        <v>5.8760334874997516E-2</v>
      </c>
      <c r="AR130" s="44"/>
      <c r="AS130" s="16">
        <f t="shared" si="29"/>
        <v>0.49289187194889444</v>
      </c>
      <c r="AT130" s="16">
        <f t="shared" si="30"/>
        <v>0.38118088560065921</v>
      </c>
    </row>
    <row r="131" spans="9:46">
      <c r="I131" s="5">
        <v>2</v>
      </c>
      <c r="J131" s="45">
        <v>10</v>
      </c>
      <c r="K131" s="34">
        <f t="shared" si="47"/>
        <v>0.47952499849501662</v>
      </c>
      <c r="L131" s="34">
        <f t="shared" si="48"/>
        <v>0.17318518388033272</v>
      </c>
      <c r="X131" s="5">
        <v>2</v>
      </c>
      <c r="Y131" s="45">
        <v>10</v>
      </c>
      <c r="Z131" s="16">
        <f t="shared" si="25"/>
        <v>3.0095999999999999E-3</v>
      </c>
      <c r="AA131" s="16">
        <f t="shared" si="33"/>
        <v>0.44926984823997207</v>
      </c>
      <c r="AB131" s="16">
        <f t="shared" si="34"/>
        <v>4.5980666320228339E-3</v>
      </c>
      <c r="AC131" s="90">
        <f t="shared" si="26"/>
        <v>-7.0798200000000006E-2</v>
      </c>
      <c r="AD131" s="90">
        <f t="shared" si="35"/>
        <v>2.8181875971551524E-3</v>
      </c>
      <c r="AE131" s="90">
        <f t="shared" si="36"/>
        <v>0.22017032426706701</v>
      </c>
      <c r="AF131" s="90">
        <f t="shared" si="37"/>
        <v>-1.7718033307322172E-2</v>
      </c>
      <c r="AG131" s="90">
        <f t="shared" si="38"/>
        <v>-0.23841512494478534</v>
      </c>
      <c r="AH131" s="90">
        <f t="shared" si="39"/>
        <v>-0.33881558055360955</v>
      </c>
      <c r="AI131" s="90">
        <f t="shared" si="40"/>
        <v>-0.36355583531732816</v>
      </c>
      <c r="AJ131" s="90">
        <f t="shared" si="41"/>
        <v>-0.36785665256607136</v>
      </c>
      <c r="AK131" s="90">
        <f t="shared" si="42"/>
        <v>-0.33778872050473518</v>
      </c>
      <c r="AL131" s="90">
        <f t="shared" si="43"/>
        <v>-0.33790335461314192</v>
      </c>
      <c r="AM131" s="90">
        <f t="shared" si="44"/>
        <v>-0.31221603548649285</v>
      </c>
      <c r="AN131" s="90">
        <f t="shared" si="45"/>
        <v>-0.13259202902736358</v>
      </c>
      <c r="AO131" s="90">
        <f t="shared" si="46"/>
        <v>-5.9062233370282997E-2</v>
      </c>
      <c r="AP131" s="90">
        <f t="shared" si="27"/>
        <v>6.7764721487139044E-3</v>
      </c>
      <c r="AQ131" s="90">
        <f t="shared" si="28"/>
        <v>5.9008370657786316E-2</v>
      </c>
      <c r="AR131" s="44"/>
      <c r="AS131" s="16">
        <f t="shared" si="29"/>
        <v>0.46365398702070881</v>
      </c>
      <c r="AT131" s="16">
        <f t="shared" si="30"/>
        <v>0.21119868252200846</v>
      </c>
    </row>
    <row r="132" spans="9:46">
      <c r="I132" s="5">
        <v>3</v>
      </c>
      <c r="J132" s="45">
        <v>10</v>
      </c>
      <c r="K132" s="34">
        <f t="shared" si="47"/>
        <v>0.47952499849501662</v>
      </c>
      <c r="L132" s="34">
        <f t="shared" si="48"/>
        <v>3.9282691265340536E-2</v>
      </c>
      <c r="X132" s="5">
        <v>3</v>
      </c>
      <c r="Y132" s="45">
        <v>10</v>
      </c>
      <c r="Z132" s="16">
        <f t="shared" si="25"/>
        <v>3.0095999999999999E-3</v>
      </c>
      <c r="AA132" s="16">
        <f t="shared" si="33"/>
        <v>0.44926984823997207</v>
      </c>
      <c r="AB132" s="16">
        <f t="shared" si="34"/>
        <v>1.0429554530947912E-3</v>
      </c>
      <c r="AC132" s="90">
        <f t="shared" si="26"/>
        <v>-7.0798200000000006E-2</v>
      </c>
      <c r="AD132" s="90">
        <f t="shared" si="35"/>
        <v>2.8181875971551524E-3</v>
      </c>
      <c r="AE132" s="90">
        <f t="shared" si="36"/>
        <v>4.994008540562743E-2</v>
      </c>
      <c r="AF132" s="90">
        <f t="shared" si="37"/>
        <v>-2.0922642362827388E-2</v>
      </c>
      <c r="AG132" s="90">
        <f t="shared" si="38"/>
        <v>-0.24794662526837544</v>
      </c>
      <c r="AH132" s="90">
        <f t="shared" si="39"/>
        <v>-0.35840150505619767</v>
      </c>
      <c r="AI132" s="90">
        <f t="shared" si="40"/>
        <v>-0.36052809390160329</v>
      </c>
      <c r="AJ132" s="90">
        <f t="shared" si="41"/>
        <v>-0.35737513850812197</v>
      </c>
      <c r="AK132" s="90">
        <f t="shared" si="42"/>
        <v>-0.34667979433145707</v>
      </c>
      <c r="AL132" s="90">
        <f t="shared" si="43"/>
        <v>-0.29112778387284838</v>
      </c>
      <c r="AM132" s="90">
        <f t="shared" si="44"/>
        <v>-0.29790402353247725</v>
      </c>
      <c r="AN132" s="90">
        <f t="shared" si="45"/>
        <v>-7.5991084658576166E-2</v>
      </c>
      <c r="AO132" s="90">
        <f t="shared" si="46"/>
        <v>-2.94613651209094E-2</v>
      </c>
      <c r="AP132" s="90">
        <f t="shared" si="27"/>
        <v>-3.4894534953738156E-2</v>
      </c>
      <c r="AQ132" s="90">
        <f t="shared" si="28"/>
        <v>4.8665808184068411E-2</v>
      </c>
      <c r="AR132" s="44"/>
      <c r="AS132" s="16">
        <f t="shared" si="29"/>
        <v>0.41842786873932869</v>
      </c>
      <c r="AT132" s="16">
        <f t="shared" si="30"/>
        <v>3.0625881186850994E-2</v>
      </c>
    </row>
    <row r="133" spans="9:46">
      <c r="I133" s="5">
        <v>4</v>
      </c>
      <c r="J133" s="45">
        <v>10</v>
      </c>
      <c r="K133" s="34">
        <f t="shared" si="47"/>
        <v>0.47952499849501662</v>
      </c>
      <c r="L133" s="34">
        <f t="shared" si="48"/>
        <v>-9.4619801349651644E-2</v>
      </c>
      <c r="X133" s="5">
        <v>4</v>
      </c>
      <c r="Y133" s="45">
        <v>10</v>
      </c>
      <c r="Z133" s="16">
        <f t="shared" si="25"/>
        <v>3.0095999999999999E-3</v>
      </c>
      <c r="AA133" s="16">
        <f t="shared" si="33"/>
        <v>0.44926984823997207</v>
      </c>
      <c r="AB133" s="16">
        <f t="shared" si="34"/>
        <v>-2.5121557258332514E-3</v>
      </c>
      <c r="AC133" s="90">
        <f t="shared" si="26"/>
        <v>-7.0798200000000006E-2</v>
      </c>
      <c r="AD133" s="90">
        <f t="shared" si="35"/>
        <v>2.8181875971551524E-3</v>
      </c>
      <c r="AE133" s="90">
        <f t="shared" si="36"/>
        <v>-0.12029015345581215</v>
      </c>
      <c r="AF133" s="90">
        <f t="shared" si="37"/>
        <v>1.1508094180290713E-2</v>
      </c>
      <c r="AG133" s="90">
        <f t="shared" si="38"/>
        <v>-0.23380188412000077</v>
      </c>
      <c r="AH133" s="90">
        <f t="shared" si="39"/>
        <v>-0.36417189468836431</v>
      </c>
      <c r="AI133" s="90">
        <f t="shared" si="40"/>
        <v>-0.36412349325365373</v>
      </c>
      <c r="AJ133" s="90">
        <f t="shared" si="41"/>
        <v>-0.34214470369783678</v>
      </c>
      <c r="AK133" s="90">
        <f t="shared" si="42"/>
        <v>-0.36252291619606036</v>
      </c>
      <c r="AL133" s="90">
        <f t="shared" si="43"/>
        <v>-0.25572197437384264</v>
      </c>
      <c r="AM133" s="90">
        <f t="shared" si="44"/>
        <v>-0.31029704559493171</v>
      </c>
      <c r="AN133" s="90">
        <f t="shared" si="45"/>
        <v>-0.1115531555431261</v>
      </c>
      <c r="AO133" s="90">
        <f t="shared" si="46"/>
        <v>-0.11371795076956938</v>
      </c>
      <c r="AP133" s="90">
        <f t="shared" si="27"/>
        <v>-6.8708847522939903E-2</v>
      </c>
      <c r="AQ133" s="90">
        <f t="shared" si="28"/>
        <v>4.3664562502248865E-2</v>
      </c>
      <c r="AR133" s="44"/>
      <c r="AS133" s="16">
        <f t="shared" si="29"/>
        <v>0.3810584449911989</v>
      </c>
      <c r="AT133" s="16">
        <f t="shared" si="30"/>
        <v>-0.14460560335640812</v>
      </c>
    </row>
    <row r="134" spans="9:46">
      <c r="I134" s="5">
        <v>5</v>
      </c>
      <c r="J134" s="45">
        <v>10</v>
      </c>
      <c r="K134" s="34">
        <f t="shared" si="47"/>
        <v>0.47952499849501662</v>
      </c>
      <c r="L134" s="34">
        <f t="shared" si="48"/>
        <v>-0.22852229396464382</v>
      </c>
      <c r="X134" s="5">
        <v>5</v>
      </c>
      <c r="Y134" s="45">
        <v>10</v>
      </c>
      <c r="Z134" s="16">
        <f t="shared" si="25"/>
        <v>3.0095999999999999E-3</v>
      </c>
      <c r="AA134" s="16">
        <f t="shared" si="33"/>
        <v>0.44926984823997207</v>
      </c>
      <c r="AB134" s="16">
        <f t="shared" si="34"/>
        <v>-6.0672669047612936E-3</v>
      </c>
      <c r="AC134" s="90">
        <f t="shared" si="26"/>
        <v>-7.0798200000000006E-2</v>
      </c>
      <c r="AD134" s="90">
        <f t="shared" si="35"/>
        <v>2.8181875971551524E-3</v>
      </c>
      <c r="AE134" s="90">
        <f t="shared" si="36"/>
        <v>-0.29052039231725174</v>
      </c>
      <c r="AF134" s="90">
        <f t="shared" si="37"/>
        <v>8.3003074024792955E-2</v>
      </c>
      <c r="AG134" s="90">
        <f t="shared" si="38"/>
        <v>-0.19285505753924131</v>
      </c>
      <c r="AH134" s="90">
        <f t="shared" si="39"/>
        <v>-0.3637969485738774</v>
      </c>
      <c r="AI134" s="90">
        <f t="shared" si="40"/>
        <v>-0.36785431125329243</v>
      </c>
      <c r="AJ134" s="90">
        <f t="shared" si="41"/>
        <v>-0.33831729847367553</v>
      </c>
      <c r="AK134" s="90">
        <f t="shared" si="42"/>
        <v>-0.36656516008866602</v>
      </c>
      <c r="AL134" s="90">
        <f t="shared" si="43"/>
        <v>-0.25516323576356126</v>
      </c>
      <c r="AM134" s="90">
        <f t="shared" si="44"/>
        <v>-0.34019141900495586</v>
      </c>
      <c r="AN134" s="90">
        <f t="shared" si="45"/>
        <v>-0.20476183612087914</v>
      </c>
      <c r="AO134" s="90">
        <f t="shared" si="46"/>
        <v>-0.226454418993488</v>
      </c>
      <c r="AP134" s="90">
        <f t="shared" si="27"/>
        <v>-8.7104302634278541E-2</v>
      </c>
      <c r="AQ134" s="90">
        <f t="shared" si="28"/>
        <v>5.3405363325907909E-2</v>
      </c>
      <c r="AR134" s="44"/>
      <c r="AS134" s="16">
        <f t="shared" si="29"/>
        <v>0.35910787870093225</v>
      </c>
      <c r="AT134" s="16">
        <f t="shared" si="30"/>
        <v>-0.30509504139418869</v>
      </c>
    </row>
    <row r="135" spans="9:46">
      <c r="I135" s="5">
        <v>6</v>
      </c>
      <c r="J135" s="45">
        <v>10</v>
      </c>
      <c r="K135" s="34">
        <f t="shared" si="47"/>
        <v>0.47952499849501662</v>
      </c>
      <c r="L135" s="34">
        <f t="shared" si="48"/>
        <v>-0.362424786579636</v>
      </c>
      <c r="X135" s="5">
        <v>6</v>
      </c>
      <c r="Y135" s="45">
        <v>10</v>
      </c>
      <c r="Z135" s="16">
        <f t="shared" si="25"/>
        <v>3.0095999999999999E-3</v>
      </c>
      <c r="AA135" s="16">
        <f t="shared" si="33"/>
        <v>0.44926984823997207</v>
      </c>
      <c r="AB135" s="16">
        <f t="shared" si="34"/>
        <v>-9.6223780836893359E-3</v>
      </c>
      <c r="AC135" s="90">
        <f t="shared" si="26"/>
        <v>-7.0798200000000006E-2</v>
      </c>
      <c r="AD135" s="90">
        <f t="shared" si="35"/>
        <v>2.8181875971551524E-3</v>
      </c>
      <c r="AE135" s="90">
        <f t="shared" si="36"/>
        <v>-0.46075063117869131</v>
      </c>
      <c r="AF135" s="90">
        <f t="shared" si="37"/>
        <v>0.20021385649476875</v>
      </c>
      <c r="AG135" s="90">
        <f t="shared" si="38"/>
        <v>-0.11741506970144848</v>
      </c>
      <c r="AH135" s="90">
        <f t="shared" si="39"/>
        <v>-0.3566171150573782</v>
      </c>
      <c r="AI135" s="90">
        <f t="shared" si="40"/>
        <v>-0.35637149295005049</v>
      </c>
      <c r="AJ135" s="90">
        <f t="shared" si="41"/>
        <v>-0.34952057917281304</v>
      </c>
      <c r="AK135" s="90">
        <f t="shared" si="42"/>
        <v>-0.33729553616245095</v>
      </c>
      <c r="AL135" s="90">
        <f t="shared" si="43"/>
        <v>-0.28984283001116867</v>
      </c>
      <c r="AM135" s="90">
        <f t="shared" si="44"/>
        <v>-0.36502086143410978</v>
      </c>
      <c r="AN135" s="90">
        <f t="shared" si="45"/>
        <v>-0.29877217176305532</v>
      </c>
      <c r="AO135" s="90">
        <f t="shared" si="46"/>
        <v>-0.3197905422600103</v>
      </c>
      <c r="AP135" s="90">
        <f t="shared" si="27"/>
        <v>-9.7629131757598617E-2</v>
      </c>
      <c r="AQ135" s="90">
        <f t="shared" si="28"/>
        <v>6.1434915980269372E-2</v>
      </c>
      <c r="AR135" s="44"/>
      <c r="AS135" s="16">
        <f t="shared" si="29"/>
        <v>0.34502793839868412</v>
      </c>
      <c r="AT135" s="16">
        <f t="shared" si="30"/>
        <v>-0.46729572760126681</v>
      </c>
    </row>
    <row r="136" spans="9:46">
      <c r="I136" s="5">
        <v>1</v>
      </c>
      <c r="J136" s="45">
        <v>11</v>
      </c>
      <c r="K136" s="34">
        <f t="shared" si="47"/>
        <v>0.6128944507508528</v>
      </c>
      <c r="L136" s="34">
        <f t="shared" si="48"/>
        <v>0.30708767649532487</v>
      </c>
      <c r="X136" s="5">
        <v>1</v>
      </c>
      <c r="Y136" s="45">
        <v>11</v>
      </c>
      <c r="Z136" s="16">
        <f t="shared" si="25"/>
        <v>3.0095999999999999E-3</v>
      </c>
      <c r="AA136" s="16">
        <f t="shared" si="33"/>
        <v>0.57422448827517847</v>
      </c>
      <c r="AB136" s="16">
        <f t="shared" si="34"/>
        <v>8.1531778109508752E-3</v>
      </c>
      <c r="AC136" s="90">
        <f t="shared" si="26"/>
        <v>-7.0798200000000006E-2</v>
      </c>
      <c r="AD136" s="90">
        <f t="shared" si="35"/>
        <v>3.602005202840792E-3</v>
      </c>
      <c r="AE136" s="90">
        <f t="shared" si="36"/>
        <v>0.39040056312850652</v>
      </c>
      <c r="AF136" s="90">
        <f t="shared" si="37"/>
        <v>0.34427790844160305</v>
      </c>
      <c r="AG136" s="90">
        <f t="shared" si="38"/>
        <v>8.9291419111833213E-3</v>
      </c>
      <c r="AH136" s="90">
        <f t="shared" si="39"/>
        <v>-0.16381092257615187</v>
      </c>
      <c r="AI136" s="90">
        <f t="shared" si="40"/>
        <v>-0.33720879784698921</v>
      </c>
      <c r="AJ136" s="90">
        <f t="shared" si="41"/>
        <v>-0.29351732498596167</v>
      </c>
      <c r="AK136" s="90">
        <f t="shared" si="42"/>
        <v>-0.36722041727603572</v>
      </c>
      <c r="AL136" s="90">
        <f t="shared" si="43"/>
        <v>-0.35999652516520447</v>
      </c>
      <c r="AM136" s="90">
        <f t="shared" si="44"/>
        <v>-0.36787727119134017</v>
      </c>
      <c r="AN136" s="90">
        <f t="shared" si="45"/>
        <v>-0.28863872935010865</v>
      </c>
      <c r="AO136" s="90">
        <f t="shared" si="46"/>
        <v>-0.16500528957522614</v>
      </c>
      <c r="AP136" s="90">
        <f t="shared" si="27"/>
        <v>2.334488012630289E-2</v>
      </c>
      <c r="AQ136" s="90">
        <f t="shared" si="28"/>
        <v>0.11072449521275832</v>
      </c>
      <c r="AR136" s="44"/>
      <c r="AS136" s="16">
        <f t="shared" si="29"/>
        <v>0.60873214621243221</v>
      </c>
      <c r="AT136" s="16">
        <f t="shared" si="30"/>
        <v>0.43392886354410565</v>
      </c>
    </row>
    <row r="137" spans="9:46">
      <c r="I137" s="5">
        <v>2</v>
      </c>
      <c r="J137" s="45">
        <v>11</v>
      </c>
      <c r="K137" s="34">
        <f t="shared" si="47"/>
        <v>0.6128944507508528</v>
      </c>
      <c r="L137" s="34">
        <f t="shared" si="48"/>
        <v>0.17318518388033272</v>
      </c>
      <c r="X137" s="5">
        <v>2</v>
      </c>
      <c r="Y137" s="45">
        <v>11</v>
      </c>
      <c r="Z137" s="16">
        <f t="shared" si="25"/>
        <v>3.0095999999999999E-3</v>
      </c>
      <c r="AA137" s="16">
        <f t="shared" si="33"/>
        <v>0.57422448827517847</v>
      </c>
      <c r="AB137" s="16">
        <f t="shared" si="34"/>
        <v>4.5980666320228339E-3</v>
      </c>
      <c r="AC137" s="90">
        <f t="shared" si="26"/>
        <v>-7.0798200000000006E-2</v>
      </c>
      <c r="AD137" s="90">
        <f t="shared" si="35"/>
        <v>3.602005202840792E-3</v>
      </c>
      <c r="AE137" s="90">
        <f t="shared" si="36"/>
        <v>0.22017032426706701</v>
      </c>
      <c r="AF137" s="90">
        <f t="shared" si="37"/>
        <v>0.29540055618927308</v>
      </c>
      <c r="AG137" s="90">
        <f t="shared" si="38"/>
        <v>-4.0597127818124308E-2</v>
      </c>
      <c r="AH137" s="90">
        <f t="shared" si="39"/>
        <v>-0.24067884407119988</v>
      </c>
      <c r="AI137" s="90">
        <f t="shared" si="40"/>
        <v>-0.35334255857976549</v>
      </c>
      <c r="AJ137" s="90">
        <f t="shared" si="41"/>
        <v>-0.34362291714536231</v>
      </c>
      <c r="AK137" s="90">
        <f t="shared" si="42"/>
        <v>-0.36781026718224474</v>
      </c>
      <c r="AL137" s="90">
        <f t="shared" si="43"/>
        <v>-0.36667707778821201</v>
      </c>
      <c r="AM137" s="90">
        <f t="shared" si="44"/>
        <v>-0.36331079975933506</v>
      </c>
      <c r="AN137" s="90">
        <f t="shared" si="45"/>
        <v>-0.22529276398685999</v>
      </c>
      <c r="AO137" s="90">
        <f t="shared" si="46"/>
        <v>-5.9698049717222965E-2</v>
      </c>
      <c r="AP137" s="90">
        <f t="shared" si="27"/>
        <v>2.4497056853029064E-3</v>
      </c>
      <c r="AQ137" s="90">
        <f t="shared" si="28"/>
        <v>0.12360533435744504</v>
      </c>
      <c r="AR137" s="44"/>
      <c r="AS137" s="16">
        <f t="shared" si="29"/>
        <v>0.58428186059250409</v>
      </c>
      <c r="AT137" s="16">
        <f t="shared" si="30"/>
        <v>0.27657946382735282</v>
      </c>
    </row>
    <row r="138" spans="9:46">
      <c r="I138" s="5">
        <v>3</v>
      </c>
      <c r="J138" s="45">
        <v>11</v>
      </c>
      <c r="K138" s="34">
        <f t="shared" si="47"/>
        <v>0.6128944507508528</v>
      </c>
      <c r="L138" s="34">
        <f t="shared" si="48"/>
        <v>3.9282691265340536E-2</v>
      </c>
      <c r="X138" s="5">
        <v>3</v>
      </c>
      <c r="Y138" s="45">
        <v>11</v>
      </c>
      <c r="Z138" s="16">
        <f t="shared" si="25"/>
        <v>3.0095999999999999E-3</v>
      </c>
      <c r="AA138" s="16">
        <f t="shared" si="33"/>
        <v>0.57422448827517847</v>
      </c>
      <c r="AB138" s="16">
        <f t="shared" si="34"/>
        <v>1.0429554530947912E-3</v>
      </c>
      <c r="AC138" s="90">
        <f t="shared" si="26"/>
        <v>-7.0798200000000006E-2</v>
      </c>
      <c r="AD138" s="90">
        <f t="shared" si="35"/>
        <v>3.602005202840792E-3</v>
      </c>
      <c r="AE138" s="90">
        <f t="shared" si="36"/>
        <v>4.994008540562743E-2</v>
      </c>
      <c r="AF138" s="90">
        <f t="shared" si="37"/>
        <v>0.2913714178177233</v>
      </c>
      <c r="AG138" s="90">
        <f t="shared" si="38"/>
        <v>-5.4371923203801943E-2</v>
      </c>
      <c r="AH138" s="90">
        <f t="shared" si="39"/>
        <v>-0.28297524194532025</v>
      </c>
      <c r="AI138" s="90">
        <f t="shared" si="40"/>
        <v>-0.357219087797776</v>
      </c>
      <c r="AJ138" s="90">
        <f t="shared" si="41"/>
        <v>-0.36304903382301029</v>
      </c>
      <c r="AK138" s="90">
        <f t="shared" si="42"/>
        <v>-0.36684466191821069</v>
      </c>
      <c r="AL138" s="90">
        <f t="shared" si="43"/>
        <v>-0.3523559054114383</v>
      </c>
      <c r="AM138" s="90">
        <f t="shared" si="44"/>
        <v>-0.35948337637126304</v>
      </c>
      <c r="AN138" s="90">
        <f t="shared" si="45"/>
        <v>-0.19223821887468856</v>
      </c>
      <c r="AO138" s="90">
        <f t="shared" si="46"/>
        <v>-3.0266575420762474E-2</v>
      </c>
      <c r="AP138" s="90">
        <f t="shared" si="27"/>
        <v>-2.8816439634299619E-2</v>
      </c>
      <c r="AQ138" s="90">
        <f t="shared" si="28"/>
        <v>0.12287771716344144</v>
      </c>
      <c r="AR138" s="44"/>
      <c r="AS138" s="16">
        <f t="shared" si="29"/>
        <v>0.54946060409397357</v>
      </c>
      <c r="AT138" s="16">
        <f t="shared" si="30"/>
        <v>0.10562160777190965</v>
      </c>
    </row>
    <row r="139" spans="9:46">
      <c r="I139" s="5">
        <v>4</v>
      </c>
      <c r="J139" s="45">
        <v>11</v>
      </c>
      <c r="K139" s="34">
        <f t="shared" si="47"/>
        <v>0.6128944507508528</v>
      </c>
      <c r="L139" s="34">
        <f t="shared" si="48"/>
        <v>-9.4619801349651644E-2</v>
      </c>
      <c r="X139" s="5">
        <v>4</v>
      </c>
      <c r="Y139" s="45">
        <v>11</v>
      </c>
      <c r="Z139" s="16">
        <f t="shared" si="25"/>
        <v>3.0095999999999999E-3</v>
      </c>
      <c r="AA139" s="16">
        <f t="shared" si="33"/>
        <v>0.57422448827517847</v>
      </c>
      <c r="AB139" s="16">
        <f t="shared" si="34"/>
        <v>-2.5121557258332514E-3</v>
      </c>
      <c r="AC139" s="90">
        <f t="shared" si="26"/>
        <v>-7.0798200000000006E-2</v>
      </c>
      <c r="AD139" s="90">
        <f t="shared" si="35"/>
        <v>3.602005202840792E-3</v>
      </c>
      <c r="AE139" s="90">
        <f t="shared" si="36"/>
        <v>-0.12029015345581215</v>
      </c>
      <c r="AF139" s="90">
        <f t="shared" si="37"/>
        <v>0.33191568222325774</v>
      </c>
      <c r="AG139" s="90">
        <f t="shared" si="38"/>
        <v>-3.4001681877401504E-2</v>
      </c>
      <c r="AH139" s="90">
        <f t="shared" si="39"/>
        <v>-0.30071368338719734</v>
      </c>
      <c r="AI139" s="90">
        <f t="shared" si="40"/>
        <v>-0.35239052403757715</v>
      </c>
      <c r="AJ139" s="90">
        <f t="shared" si="41"/>
        <v>-0.36750087146198929</v>
      </c>
      <c r="AK139" s="90">
        <f t="shared" si="42"/>
        <v>-0.3588275761580621</v>
      </c>
      <c r="AL139" s="90">
        <f t="shared" si="43"/>
        <v>-0.3380049970081615</v>
      </c>
      <c r="AM139" s="90">
        <f t="shared" si="44"/>
        <v>-0.36283838196829005</v>
      </c>
      <c r="AN139" s="90">
        <f t="shared" si="45"/>
        <v>-0.212549381275349</v>
      </c>
      <c r="AO139" s="90">
        <f t="shared" si="46"/>
        <v>-0.11418243592123126</v>
      </c>
      <c r="AP139" s="90">
        <f t="shared" si="27"/>
        <v>-6.426912639745648E-2</v>
      </c>
      <c r="AQ139" s="90">
        <f t="shared" si="28"/>
        <v>0.10350437394540091</v>
      </c>
      <c r="AR139" s="44"/>
      <c r="AS139" s="16">
        <f t="shared" si="29"/>
        <v>0.51045280615188859</v>
      </c>
      <c r="AT139" s="16">
        <f t="shared" si="30"/>
        <v>-8.3981974307570456E-2</v>
      </c>
    </row>
    <row r="140" spans="9:46">
      <c r="I140" s="5">
        <v>5</v>
      </c>
      <c r="J140" s="45">
        <v>11</v>
      </c>
      <c r="K140" s="34">
        <f t="shared" si="47"/>
        <v>0.6128944507508528</v>
      </c>
      <c r="L140" s="34">
        <f t="shared" si="48"/>
        <v>-0.22852229396464382</v>
      </c>
      <c r="X140" s="5">
        <v>5</v>
      </c>
      <c r="Y140" s="45">
        <v>11</v>
      </c>
      <c r="Z140" s="16">
        <f t="shared" si="25"/>
        <v>3.0095999999999999E-3</v>
      </c>
      <c r="AA140" s="16">
        <f t="shared" ref="AA140:AA147" si="49">$R$55*K140</f>
        <v>0.57422448827517847</v>
      </c>
      <c r="AB140" s="16">
        <f t="shared" ref="AB140:AB147" si="50">$R$56*L140</f>
        <v>-6.0672669047612936E-3</v>
      </c>
      <c r="AC140" s="90">
        <f t="shared" si="26"/>
        <v>-7.0798200000000006E-2</v>
      </c>
      <c r="AD140" s="90">
        <f t="shared" ref="AD140:AD147" si="51">K140*$S$55</f>
        <v>3.602005202840792E-3</v>
      </c>
      <c r="AE140" s="90">
        <f t="shared" ref="AE140:AE147" si="52">L140*$S$56</f>
        <v>-0.29052039231725174</v>
      </c>
      <c r="AF140" s="90">
        <f t="shared" ref="AF140:AF146" si="53">((SQRT(((K140-$C$22)^2)+((L140-$D$22)^2)))^2)*LN((SQRT(((K140-$C$22)^2)+((L140-$D$22)^2))^2))</f>
        <v>0.41972228851894722</v>
      </c>
      <c r="AG140" s="90">
        <f t="shared" ref="AG140:AG147" si="54">((SQRT(((K140-$C$23)^2)+((L140-$D$23)^2)))^2)*LN((SQRT(((K140-$C$23)^2)+((L140-$D$23)^2))^2))</f>
        <v>2.2866622247271488E-2</v>
      </c>
      <c r="AH140" s="90">
        <f t="shared" ref="AH140:AH147" si="55">((SQRT(((K140-$C$24)^2)+((L140-$D$24)^2)))^2)*LN((SQRT(((K140-$C$24)^2)+((L140-$D$24)^2))^2))</f>
        <v>-0.29933519588184504</v>
      </c>
      <c r="AI140" s="90">
        <f t="shared" ref="AI140:AI147" si="56">((SQRT(((K140-$C$25)^2)+((L140-$D$25)^2)))^2)*LN((SQRT(((K140-$C$25)^2)+((L140-$D$25)^2))^2))</f>
        <v>-0.33452826106666284</v>
      </c>
      <c r="AJ140" s="90">
        <f t="shared" ref="AJ140:AJ147" si="57">((SQRT(((K140-$C$26)^2)+((L140-$D$26)^2)))^2)*LN((SQRT(((K140-$C$26)^2)+((L140-$D$26)^2))^2))</f>
        <v>-0.36778683734729389</v>
      </c>
      <c r="AK140" s="90">
        <f t="shared" ref="AK140:AK147" si="58">((SQRT(((K140-$C$27)^2)+((L140-$D$27)^2)))^2)*LN((SQRT(((K140-$C$27)^2)+((L140-$D$27)^2))^2))</f>
        <v>-0.33081781781450176</v>
      </c>
      <c r="AL140" s="90">
        <f t="shared" ref="AL140:AL147" si="59">((SQRT(((K140-$C$28)^2)+((L140-$D$28)^2)))^2)*LN((SQRT(((K140-$C$28)^2)+((L140-$D$28)^2))^2))</f>
        <v>-0.33776851651161288</v>
      </c>
      <c r="AM140" s="90">
        <f t="shared" ref="AM140:AM147" si="60">((SQRT(((K140-$C$29)^2)+((L140-$D$29)^2)))^2)*LN((SQRT(((K140-$C$29)^2)+((L140-$D$29)^2))^2))</f>
        <v>-0.36781641173154139</v>
      </c>
      <c r="AN140" s="90">
        <f t="shared" ref="AN140:AN147" si="61">((SQRT(((K140-$C$30)^2)+((L140-$D$30)^2)))^2)*LN((SQRT(((K140-$C$30)^2)+((L140-$D$30)^2))^2))</f>
        <v>-0.27161338237148208</v>
      </c>
      <c r="AO140" s="90">
        <f t="shared" ref="AO140:AO147" si="62">((SQRT(((K140-$C$31)^2)+((L140-$D$31)^2)))^2)*LN((SQRT(((K140-$C$31)^2)+((L140-$D$31)^2))^2))</f>
        <v>-0.22671263912609146</v>
      </c>
      <c r="AP140" s="90">
        <f t="shared" si="27"/>
        <v>-8.8324687513160777E-2</v>
      </c>
      <c r="AQ140" s="90">
        <f t="shared" si="28"/>
        <v>9.3378329308090549E-2</v>
      </c>
      <c r="AR140" s="44"/>
      <c r="AS140" s="16">
        <f t="shared" si="29"/>
        <v>0.48284213385725627</v>
      </c>
      <c r="AT140" s="16">
        <f t="shared" si="30"/>
        <v>-0.26433825780632042</v>
      </c>
    </row>
    <row r="141" spans="9:46">
      <c r="I141" s="5">
        <v>6</v>
      </c>
      <c r="J141" s="45">
        <v>11</v>
      </c>
      <c r="K141" s="34">
        <f t="shared" si="47"/>
        <v>0.6128944507508528</v>
      </c>
      <c r="L141" s="34">
        <f t="shared" si="48"/>
        <v>-0.362424786579636</v>
      </c>
      <c r="X141" s="5">
        <v>6</v>
      </c>
      <c r="Y141" s="45">
        <v>11</v>
      </c>
      <c r="Z141" s="16">
        <f t="shared" ref="Z141:Z147" si="63">$R$54</f>
        <v>3.0095999999999999E-3</v>
      </c>
      <c r="AA141" s="16">
        <f t="shared" si="49"/>
        <v>0.57422448827517847</v>
      </c>
      <c r="AB141" s="16">
        <f t="shared" si="50"/>
        <v>-9.6223780836893359E-3</v>
      </c>
      <c r="AC141" s="90">
        <f t="shared" ref="AC141:AC147" si="64">$S$54</f>
        <v>-7.0798200000000006E-2</v>
      </c>
      <c r="AD141" s="90">
        <f t="shared" si="51"/>
        <v>3.602005202840792E-3</v>
      </c>
      <c r="AE141" s="90">
        <f t="shared" si="52"/>
        <v>-0.46075063117869131</v>
      </c>
      <c r="AF141" s="90">
        <f t="shared" si="53"/>
        <v>0.56009518430750749</v>
      </c>
      <c r="AG141" s="90">
        <f t="shared" si="54"/>
        <v>0.12214133843154149</v>
      </c>
      <c r="AH141" s="90">
        <f t="shared" si="55"/>
        <v>-0.2783792514081852</v>
      </c>
      <c r="AI141" s="90">
        <f t="shared" si="56"/>
        <v>-0.29281819076275822</v>
      </c>
      <c r="AJ141" s="90">
        <f t="shared" si="57"/>
        <v>-0.366208562103288</v>
      </c>
      <c r="AK141" s="90">
        <f t="shared" si="58"/>
        <v>-0.26632859481366039</v>
      </c>
      <c r="AL141" s="90">
        <f t="shared" si="59"/>
        <v>-0.35186498153668094</v>
      </c>
      <c r="AM141" s="90">
        <f t="shared" si="60"/>
        <v>-0.35945726508463061</v>
      </c>
      <c r="AN141" s="90">
        <f t="shared" si="61"/>
        <v>-0.33379659478158302</v>
      </c>
      <c r="AO141" s="90">
        <f t="shared" si="62"/>
        <v>-0.31991201005484027</v>
      </c>
      <c r="AP141" s="90">
        <f t="shared" ref="AP141:AP146" si="65">(AF141*$N$54)+(AG141*$N$55)+(AH141*$N$56)+(AI141*$N$57)+(AJ141*$N$58)+(AK141*$N$59)+(AL141*$N$60)+(AM141*$N$61)+(AN141*$N$62)+(AO141*$N$63)</f>
        <v>-0.10222166038239729</v>
      </c>
      <c r="AQ141" s="90">
        <f t="shared" ref="AQ141:AQ147" si="66">(AF141*$O$54)+(AG141*$O$55)+(AH141*$O$56)+(AI141*$O$57)+(AJ141*$O$58)+(AK141*$O$59)+(AL141*$O$60)+(AM141*$O$61)+(AN141*$O$62)+(AO141*$O$63)</f>
        <v>9.0354294910572619E-2</v>
      </c>
      <c r="AR141" s="44"/>
      <c r="AS141" s="16">
        <f t="shared" ref="AS141:AS147" si="67">Z141+AA141+AB141+AP141</f>
        <v>0.46539004980909177</v>
      </c>
      <c r="AT141" s="16">
        <f t="shared" ref="AT141:AT147" si="68">AC141+AD141+AE141+AQ141</f>
        <v>-0.4375925310652779</v>
      </c>
    </row>
    <row r="142" spans="9:46">
      <c r="I142" s="5">
        <v>1</v>
      </c>
      <c r="J142" s="45">
        <v>12</v>
      </c>
      <c r="K142" s="34">
        <f t="shared" si="47"/>
        <v>0.74626390300668899</v>
      </c>
      <c r="L142" s="34">
        <f t="shared" si="48"/>
        <v>0.30708767649532487</v>
      </c>
      <c r="X142" s="5">
        <v>1</v>
      </c>
      <c r="Y142" s="45">
        <v>12</v>
      </c>
      <c r="Z142" s="16">
        <f t="shared" si="63"/>
        <v>3.0095999999999999E-3</v>
      </c>
      <c r="AA142" s="16">
        <f t="shared" si="49"/>
        <v>0.69917912831038498</v>
      </c>
      <c r="AB142" s="16">
        <f t="shared" si="50"/>
        <v>8.1531778109508752E-3</v>
      </c>
      <c r="AC142" s="90">
        <f t="shared" si="64"/>
        <v>-7.0798200000000006E-2</v>
      </c>
      <c r="AD142" s="90">
        <f t="shared" si="51"/>
        <v>4.3858228085264317E-3</v>
      </c>
      <c r="AE142" s="90">
        <f t="shared" si="52"/>
        <v>0.39040056312850652</v>
      </c>
      <c r="AF142" s="90">
        <f t="shared" si="53"/>
        <v>0.78063761663799136</v>
      </c>
      <c r="AG142" s="90">
        <f t="shared" si="54"/>
        <v>0.3232528516877996</v>
      </c>
      <c r="AH142" s="90">
        <f t="shared" si="55"/>
        <v>4.5461485514501875E-2</v>
      </c>
      <c r="AI142" s="90">
        <f t="shared" si="56"/>
        <v>-0.2320035637281988</v>
      </c>
      <c r="AJ142" s="90">
        <f t="shared" si="57"/>
        <v>-0.17339240684354407</v>
      </c>
      <c r="AK142" s="90">
        <f t="shared" si="58"/>
        <v>-0.31986681734478217</v>
      </c>
      <c r="AL142" s="90">
        <f t="shared" si="59"/>
        <v>-0.31083210984141463</v>
      </c>
      <c r="AM142" s="90">
        <f t="shared" si="60"/>
        <v>-0.33700629059656656</v>
      </c>
      <c r="AN142" s="90">
        <f t="shared" si="61"/>
        <v>-0.34446443726029025</v>
      </c>
      <c r="AO142" s="90">
        <f t="shared" si="62"/>
        <v>-0.22184088029250745</v>
      </c>
      <c r="AP142" s="90">
        <f t="shared" si="65"/>
        <v>1.5443458183376113E-2</v>
      </c>
      <c r="AQ142" s="90">
        <f t="shared" si="66"/>
        <v>0.15172736178388296</v>
      </c>
      <c r="AR142" s="44"/>
      <c r="AS142" s="16">
        <f t="shared" si="67"/>
        <v>0.72578536430471197</v>
      </c>
      <c r="AT142" s="16">
        <f t="shared" si="68"/>
        <v>0.4757155477209159</v>
      </c>
    </row>
    <row r="143" spans="9:46">
      <c r="I143" s="5">
        <v>2</v>
      </c>
      <c r="J143" s="45">
        <v>12</v>
      </c>
      <c r="K143" s="34">
        <f t="shared" si="47"/>
        <v>0.74626390300668899</v>
      </c>
      <c r="L143" s="34">
        <f t="shared" si="48"/>
        <v>0.17318518388033272</v>
      </c>
      <c r="X143" s="5">
        <v>2</v>
      </c>
      <c r="Y143" s="45">
        <v>12</v>
      </c>
      <c r="Z143" s="16">
        <f t="shared" si="63"/>
        <v>3.0095999999999999E-3</v>
      </c>
      <c r="AA143" s="16">
        <f t="shared" si="49"/>
        <v>0.69917912831038498</v>
      </c>
      <c r="AB143" s="16">
        <f t="shared" si="50"/>
        <v>4.5980666320228339E-3</v>
      </c>
      <c r="AC143" s="90">
        <f t="shared" si="64"/>
        <v>-7.0798200000000006E-2</v>
      </c>
      <c r="AD143" s="90">
        <f t="shared" si="51"/>
        <v>4.3858228085264317E-3</v>
      </c>
      <c r="AE143" s="90">
        <f t="shared" si="52"/>
        <v>0.22017032426706701</v>
      </c>
      <c r="AF143" s="90">
        <f t="shared" si="53"/>
        <v>0.72312321129158386</v>
      </c>
      <c r="AG143" s="90">
        <f t="shared" si="54"/>
        <v>0.2612331646773362</v>
      </c>
      <c r="AH143" s="90">
        <f t="shared" si="55"/>
        <v>-5.8531242228080135E-2</v>
      </c>
      <c r="AI143" s="90">
        <f t="shared" si="56"/>
        <v>-0.26547695608279109</v>
      </c>
      <c r="AJ143" s="90">
        <f t="shared" si="57"/>
        <v>-0.25575074468737746</v>
      </c>
      <c r="AK143" s="90">
        <f t="shared" si="58"/>
        <v>-0.32630244004774833</v>
      </c>
      <c r="AL143" s="90">
        <f t="shared" si="59"/>
        <v>-0.351521060464902</v>
      </c>
      <c r="AM143" s="90">
        <f t="shared" si="60"/>
        <v>-0.35401613538959387</v>
      </c>
      <c r="AN143" s="90">
        <f t="shared" si="61"/>
        <v>-0.31306745567354627</v>
      </c>
      <c r="AO143" s="90">
        <f t="shared" si="62"/>
        <v>-0.14928575703007252</v>
      </c>
      <c r="AP143" s="90">
        <f t="shared" si="65"/>
        <v>-4.2672561501964079E-3</v>
      </c>
      <c r="AQ143" s="90">
        <f t="shared" si="66"/>
        <v>0.16247671602373476</v>
      </c>
      <c r="AR143" s="44"/>
      <c r="AS143" s="16">
        <f t="shared" si="67"/>
        <v>0.7025195387922113</v>
      </c>
      <c r="AT143" s="16">
        <f t="shared" si="68"/>
        <v>0.31623466309932818</v>
      </c>
    </row>
    <row r="144" spans="9:46">
      <c r="I144" s="5">
        <v>3</v>
      </c>
      <c r="J144" s="45">
        <v>12</v>
      </c>
      <c r="K144" s="34">
        <f t="shared" si="47"/>
        <v>0.74626390300668899</v>
      </c>
      <c r="L144" s="34">
        <f t="shared" si="48"/>
        <v>3.9282691265340536E-2</v>
      </c>
      <c r="X144" s="5">
        <v>3</v>
      </c>
      <c r="Y144" s="45">
        <v>12</v>
      </c>
      <c r="Z144" s="16">
        <f t="shared" si="63"/>
        <v>3.0095999999999999E-3</v>
      </c>
      <c r="AA144" s="16">
        <f t="shared" si="49"/>
        <v>0.69917912831038498</v>
      </c>
      <c r="AB144" s="16">
        <f t="shared" si="50"/>
        <v>1.0429554530947912E-3</v>
      </c>
      <c r="AC144" s="90">
        <f t="shared" si="64"/>
        <v>-7.0798200000000006E-2</v>
      </c>
      <c r="AD144" s="90">
        <f t="shared" si="51"/>
        <v>4.3858228085264317E-3</v>
      </c>
      <c r="AE144" s="90">
        <f t="shared" si="52"/>
        <v>4.994008540562743E-2</v>
      </c>
      <c r="AF144" s="90">
        <f t="shared" si="53"/>
        <v>0.71836167172536047</v>
      </c>
      <c r="AG144" s="90">
        <f t="shared" si="54"/>
        <v>0.24375370829459236</v>
      </c>
      <c r="AH144" s="90">
        <f t="shared" si="55"/>
        <v>-0.12065173904585615</v>
      </c>
      <c r="AI144" s="90">
        <f t="shared" si="56"/>
        <v>-0.2750543177128924</v>
      </c>
      <c r="AJ144" s="90">
        <f t="shared" si="57"/>
        <v>-0.3014192972413462</v>
      </c>
      <c r="AK144" s="90">
        <f t="shared" si="58"/>
        <v>-0.31733172506071172</v>
      </c>
      <c r="AL144" s="90">
        <f t="shared" si="59"/>
        <v>-0.36547954971058799</v>
      </c>
      <c r="AM144" s="90">
        <f t="shared" si="60"/>
        <v>-0.3584867138683725</v>
      </c>
      <c r="AN144" s="90">
        <f t="shared" si="61"/>
        <v>-0.29633243289629962</v>
      </c>
      <c r="AO144" s="90">
        <f t="shared" si="62"/>
        <v>-0.13241470870457403</v>
      </c>
      <c r="AP144" s="90">
        <f t="shared" si="65"/>
        <v>-3.1041737277099489E-2</v>
      </c>
      <c r="AQ144" s="90">
        <f t="shared" si="66"/>
        <v>0.16128977158304597</v>
      </c>
      <c r="AR144" s="44"/>
      <c r="AS144" s="16">
        <f t="shared" si="67"/>
        <v>0.6721899464863802</v>
      </c>
      <c r="AT144" s="16">
        <f t="shared" si="68"/>
        <v>0.14481747979719983</v>
      </c>
    </row>
    <row r="145" spans="9:46">
      <c r="I145" s="5">
        <v>4</v>
      </c>
      <c r="J145" s="45">
        <v>12</v>
      </c>
      <c r="K145" s="34">
        <f t="shared" si="47"/>
        <v>0.74626390300668899</v>
      </c>
      <c r="L145" s="34">
        <f t="shared" si="48"/>
        <v>-9.4619801349651644E-2</v>
      </c>
      <c r="X145" s="5">
        <v>4</v>
      </c>
      <c r="Y145" s="45">
        <v>12</v>
      </c>
      <c r="Z145" s="16">
        <f t="shared" si="63"/>
        <v>3.0095999999999999E-3</v>
      </c>
      <c r="AA145" s="16">
        <f t="shared" si="49"/>
        <v>0.69917912831038498</v>
      </c>
      <c r="AB145" s="16">
        <f t="shared" si="50"/>
        <v>-2.5121557258332514E-3</v>
      </c>
      <c r="AC145" s="90">
        <f t="shared" si="64"/>
        <v>-7.0798200000000006E-2</v>
      </c>
      <c r="AD145" s="90">
        <f t="shared" si="51"/>
        <v>4.3858228085264317E-3</v>
      </c>
      <c r="AE145" s="90">
        <f t="shared" si="52"/>
        <v>-0.12029015345581215</v>
      </c>
      <c r="AF145" s="90">
        <f t="shared" si="53"/>
        <v>0.76613272904550189</v>
      </c>
      <c r="AG145" s="90">
        <f t="shared" si="54"/>
        <v>0.26956458563384456</v>
      </c>
      <c r="AH145" s="90">
        <f t="shared" si="55"/>
        <v>-0.14857615567622584</v>
      </c>
      <c r="AI145" s="90">
        <f t="shared" si="56"/>
        <v>-0.26325945461318828</v>
      </c>
      <c r="AJ145" s="90">
        <f t="shared" si="57"/>
        <v>-0.322226705463664</v>
      </c>
      <c r="AK145" s="90">
        <f t="shared" si="58"/>
        <v>-0.28915330818892787</v>
      </c>
      <c r="AL145" s="90">
        <f t="shared" si="59"/>
        <v>-0.36782320046935901</v>
      </c>
      <c r="AM145" s="90">
        <f t="shared" si="60"/>
        <v>-0.35470482857382141</v>
      </c>
      <c r="AN145" s="90">
        <f t="shared" si="61"/>
        <v>-0.30660144216325336</v>
      </c>
      <c r="AO145" s="90">
        <f t="shared" si="62"/>
        <v>-0.1852165700267176</v>
      </c>
      <c r="AP145" s="90">
        <f t="shared" si="65"/>
        <v>-6.0513119182189698E-2</v>
      </c>
      <c r="AQ145" s="90">
        <f t="shared" si="66"/>
        <v>0.14747735560404696</v>
      </c>
      <c r="AR145" s="44"/>
      <c r="AS145" s="16">
        <f t="shared" si="67"/>
        <v>0.63916345340236191</v>
      </c>
      <c r="AT145" s="16">
        <f t="shared" si="68"/>
        <v>-3.9225175043238747E-2</v>
      </c>
    </row>
    <row r="146" spans="9:46">
      <c r="I146" s="5">
        <v>5</v>
      </c>
      <c r="J146" s="45">
        <v>12</v>
      </c>
      <c r="K146" s="34">
        <f t="shared" si="47"/>
        <v>0.74626390300668899</v>
      </c>
      <c r="L146" s="34">
        <f>L140</f>
        <v>-0.22852229396464382</v>
      </c>
      <c r="X146" s="5">
        <v>5</v>
      </c>
      <c r="Y146" s="45">
        <v>12</v>
      </c>
      <c r="Z146" s="16">
        <f t="shared" si="63"/>
        <v>3.0095999999999999E-3</v>
      </c>
      <c r="AA146" s="16">
        <f t="shared" si="49"/>
        <v>0.69917912831038498</v>
      </c>
      <c r="AB146" s="16">
        <f t="shared" si="50"/>
        <v>-6.0672669047612936E-3</v>
      </c>
      <c r="AC146" s="90">
        <f t="shared" si="64"/>
        <v>-7.0798200000000006E-2</v>
      </c>
      <c r="AD146" s="90">
        <f t="shared" si="51"/>
        <v>4.3858228085264317E-3</v>
      </c>
      <c r="AE146" s="90">
        <f t="shared" si="52"/>
        <v>-0.29052039231725174</v>
      </c>
      <c r="AF146" s="90">
        <f t="shared" si="53"/>
        <v>0.86859953840320847</v>
      </c>
      <c r="AG146" s="90">
        <f t="shared" si="54"/>
        <v>0.34049889767738351</v>
      </c>
      <c r="AH146" s="90">
        <f t="shared" si="55"/>
        <v>-0.14635067972846558</v>
      </c>
      <c r="AI146" s="90">
        <f t="shared" si="56"/>
        <v>-0.22701164685672895</v>
      </c>
      <c r="AJ146" s="90">
        <f t="shared" si="57"/>
        <v>-0.32583427289498185</v>
      </c>
      <c r="AK146" s="90">
        <f t="shared" si="58"/>
        <v>-0.23242496940302698</v>
      </c>
      <c r="AL146" s="90">
        <f t="shared" si="59"/>
        <v>-0.36783159289815848</v>
      </c>
      <c r="AM146" s="90">
        <f t="shared" si="60"/>
        <v>-0.33898001901198338</v>
      </c>
      <c r="AN146" s="90">
        <f t="shared" si="61"/>
        <v>-0.3362833479490589</v>
      </c>
      <c r="AO146" s="90">
        <f t="shared" si="62"/>
        <v>-0.26839107466696693</v>
      </c>
      <c r="AP146" s="90">
        <f t="shared" si="65"/>
        <v>-8.478696185019105E-2</v>
      </c>
      <c r="AQ146" s="90">
        <f t="shared" si="66"/>
        <v>0.13305925377243988</v>
      </c>
      <c r="AR146" s="44"/>
      <c r="AS146" s="16">
        <f t="shared" si="67"/>
        <v>0.61133449955543251</v>
      </c>
      <c r="AT146" s="16">
        <f t="shared" si="68"/>
        <v>-0.22387351573628544</v>
      </c>
    </row>
    <row r="147" spans="9:46">
      <c r="I147" s="5">
        <v>6</v>
      </c>
      <c r="J147" s="45">
        <v>12</v>
      </c>
      <c r="K147" s="34">
        <f t="shared" si="47"/>
        <v>0.74626390300668899</v>
      </c>
      <c r="L147" s="34">
        <f>L141</f>
        <v>-0.362424786579636</v>
      </c>
      <c r="X147" s="5">
        <v>6</v>
      </c>
      <c r="Y147" s="45">
        <v>12</v>
      </c>
      <c r="Z147" s="16">
        <f t="shared" si="63"/>
        <v>3.0095999999999999E-3</v>
      </c>
      <c r="AA147" s="16">
        <f t="shared" si="49"/>
        <v>0.69917912831038498</v>
      </c>
      <c r="AB147" s="16">
        <f t="shared" si="50"/>
        <v>-9.6223780836893359E-3</v>
      </c>
      <c r="AC147" s="90">
        <f t="shared" si="64"/>
        <v>-7.0798200000000006E-2</v>
      </c>
      <c r="AD147" s="90">
        <f t="shared" si="51"/>
        <v>4.3858228085264317E-3</v>
      </c>
      <c r="AE147" s="90">
        <f t="shared" si="52"/>
        <v>-0.46075063117869131</v>
      </c>
      <c r="AF147" s="90">
        <f>((SQRT(((K147-$C$22)^2)+((L147-$D$22)^2)))^2)*LN((SQRT(((K147-$C$22)^2)+((L147-$D$22)^2))^2))</f>
        <v>1.0300804735662357</v>
      </c>
      <c r="AG147" s="90">
        <f t="shared" si="54"/>
        <v>0.46122395941819772</v>
      </c>
      <c r="AH147" s="90">
        <f t="shared" si="55"/>
        <v>-0.11363621613740334</v>
      </c>
      <c r="AI147" s="90">
        <f t="shared" si="56"/>
        <v>-0.15835677600170667</v>
      </c>
      <c r="AJ147" s="90">
        <f t="shared" si="57"/>
        <v>-0.31382437737349483</v>
      </c>
      <c r="AK147" s="90">
        <f t="shared" si="58"/>
        <v>-0.13442602099281539</v>
      </c>
      <c r="AL147" s="90">
        <f t="shared" si="59"/>
        <v>-0.36564262109419432</v>
      </c>
      <c r="AM147" s="90">
        <f t="shared" si="60"/>
        <v>-0.30085678061724014</v>
      </c>
      <c r="AN147" s="90">
        <f t="shared" si="61"/>
        <v>-0.36330629868368125</v>
      </c>
      <c r="AO147" s="90">
        <f t="shared" si="62"/>
        <v>-0.33921797263112757</v>
      </c>
      <c r="AP147" s="90">
        <f>(AF147*$N$54)+(AG147*$N$55)+(AH147*$N$56)+(AI147*$N$57)+(AJ147*$N$58)+(AK147*$N$59)+(AL147*$N$60)+(AM147*$N$61)+(AN147*$N$62)+(AO147*$N$63)</f>
        <v>-0.10126879873575349</v>
      </c>
      <c r="AQ147" s="90">
        <f t="shared" si="66"/>
        <v>0.12323740579047046</v>
      </c>
      <c r="AR147" s="44"/>
      <c r="AS147" s="16">
        <f t="shared" si="67"/>
        <v>0.5912975514909421</v>
      </c>
      <c r="AT147" s="16">
        <f t="shared" si="68"/>
        <v>-0.40392560257969434</v>
      </c>
    </row>
  </sheetData>
  <mergeCells count="8">
    <mergeCell ref="C4:G4"/>
    <mergeCell ref="C19:G19"/>
    <mergeCell ref="C5:D5"/>
    <mergeCell ref="F5:G5"/>
    <mergeCell ref="K74:L74"/>
    <mergeCell ref="I74:J74"/>
    <mergeCell ref="C20:D20"/>
    <mergeCell ref="F20:G20"/>
  </mergeCells>
  <phoneticPr fontId="4"/>
  <pageMargins left="0.75" right="0.75" top="1" bottom="1" header="0.5" footer="0.5"/>
  <pageSetup paperSize="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356"/>
  <sheetViews>
    <sheetView workbookViewId="0">
      <selection activeCell="B2" sqref="B2:D2"/>
    </sheetView>
  </sheetViews>
  <sheetFormatPr baseColWidth="10" defaultRowHeight="12" x14ac:dyDescent="0"/>
  <cols>
    <col min="2" max="2" width="13.6640625" customWidth="1"/>
    <col min="3" max="4" width="11.83203125" customWidth="1"/>
    <col min="5" max="6" width="14.1640625" customWidth="1"/>
    <col min="7" max="7" width="11.33203125" bestFit="1" customWidth="1"/>
    <col min="8" max="8" width="15.83203125" customWidth="1"/>
    <col min="9" max="11" width="11.33203125" bestFit="1" customWidth="1"/>
    <col min="12" max="12" width="14.83203125" customWidth="1"/>
    <col min="13" max="19" width="11.33203125" bestFit="1" customWidth="1"/>
    <col min="20" max="21" width="11.1640625" bestFit="1" customWidth="1"/>
    <col min="22" max="22" width="11.33203125" bestFit="1" customWidth="1"/>
    <col min="23" max="23" width="15.5" customWidth="1"/>
    <col min="24" max="25" width="11.5" customWidth="1"/>
  </cols>
  <sheetData>
    <row r="2" spans="2:25" ht="15" customHeight="1">
      <c r="B2" s="22" t="s">
        <v>519</v>
      </c>
    </row>
    <row r="3" spans="2:25" ht="12" customHeight="1">
      <c r="B3" s="22"/>
    </row>
    <row r="4" spans="2:25" ht="15" customHeight="1">
      <c r="B4" s="22" t="s">
        <v>303</v>
      </c>
    </row>
    <row r="7" spans="2:25" ht="13" thickBot="1">
      <c r="B7" s="9" t="s">
        <v>520</v>
      </c>
      <c r="C7" s="9" t="s">
        <v>542</v>
      </c>
      <c r="D7" s="9" t="s">
        <v>543</v>
      </c>
      <c r="E7" s="121" t="s">
        <v>545</v>
      </c>
      <c r="F7" s="121" t="s">
        <v>546</v>
      </c>
      <c r="H7" s="9" t="s">
        <v>544</v>
      </c>
      <c r="I7" s="120" t="s">
        <v>279</v>
      </c>
      <c r="J7" s="120" t="s">
        <v>248</v>
      </c>
      <c r="L7" s="9" t="s">
        <v>40</v>
      </c>
      <c r="M7" s="120" t="s">
        <v>279</v>
      </c>
      <c r="N7" s="120" t="s">
        <v>248</v>
      </c>
      <c r="W7" s="9" t="s">
        <v>377</v>
      </c>
      <c r="X7" s="120" t="s">
        <v>279</v>
      </c>
      <c r="Y7" s="120" t="s">
        <v>248</v>
      </c>
    </row>
    <row r="8" spans="2:25" ht="13" thickTop="1">
      <c r="B8" s="69" t="s">
        <v>537</v>
      </c>
      <c r="C8" s="3">
        <v>3.5</v>
      </c>
      <c r="D8" s="3">
        <v>3.77</v>
      </c>
      <c r="E8" s="2">
        <f>LOG10(C8)</f>
        <v>0.54406804435027567</v>
      </c>
      <c r="F8" s="2">
        <f>LOG10(D8)</f>
        <v>0.57634135020579291</v>
      </c>
      <c r="H8" s="102" t="s">
        <v>537</v>
      </c>
      <c r="I8" s="104">
        <f t="array" ref="I8:J27">MMULT(E8:F27,C36:D37)</f>
        <v>0.7882749578692525</v>
      </c>
      <c r="J8" s="104">
        <v>7.8773150355943067E-2</v>
      </c>
      <c r="L8" s="122">
        <v>1</v>
      </c>
      <c r="M8">
        <v>0.78400000000000003</v>
      </c>
      <c r="N8">
        <v>8.7999999999999995E-2</v>
      </c>
      <c r="W8" s="122">
        <v>1</v>
      </c>
      <c r="X8" s="3">
        <v>0.8</v>
      </c>
      <c r="Y8" s="3">
        <v>0.25</v>
      </c>
    </row>
    <row r="9" spans="2:25">
      <c r="B9" s="69" t="s">
        <v>306</v>
      </c>
      <c r="C9" s="3">
        <v>3.97</v>
      </c>
      <c r="D9" s="3">
        <v>4.08</v>
      </c>
      <c r="E9" s="2">
        <f t="shared" ref="E9:E27" si="0">LOG10(C9)</f>
        <v>0.59879050676311507</v>
      </c>
      <c r="F9" s="2">
        <f t="shared" ref="F9:F27" si="1">LOG10(D9)</f>
        <v>0.61066016308987991</v>
      </c>
      <c r="H9" s="102" t="s">
        <v>306</v>
      </c>
      <c r="I9" s="104">
        <v>0.85206923943002333</v>
      </c>
      <c r="J9" s="104">
        <v>6.8840641203018915E-2</v>
      </c>
      <c r="L9" s="45">
        <v>2</v>
      </c>
      <c r="M9">
        <v>1.034</v>
      </c>
      <c r="N9">
        <v>8.7999999999999995E-2</v>
      </c>
      <c r="W9" s="45">
        <v>2</v>
      </c>
      <c r="X9" s="3">
        <v>1.2</v>
      </c>
      <c r="Y9" s="3">
        <v>0.25</v>
      </c>
    </row>
    <row r="10" spans="2:25">
      <c r="B10" s="69" t="s">
        <v>307</v>
      </c>
      <c r="C10" s="3">
        <v>10.91</v>
      </c>
      <c r="D10" s="3">
        <v>10.72</v>
      </c>
      <c r="E10" s="2">
        <f t="shared" si="0"/>
        <v>1.0378247505883418</v>
      </c>
      <c r="F10" s="2">
        <f t="shared" si="1"/>
        <v>1.0301947853567512</v>
      </c>
      <c r="H10" s="1" t="s">
        <v>307</v>
      </c>
      <c r="I10" s="107">
        <v>1.4583352711028701</v>
      </c>
      <c r="J10" s="107">
        <v>9.8021851308983221E-2</v>
      </c>
      <c r="L10" s="45">
        <v>3</v>
      </c>
      <c r="M10">
        <v>1.284</v>
      </c>
      <c r="N10">
        <v>8.7999999999999995E-2</v>
      </c>
      <c r="W10" s="45">
        <v>3</v>
      </c>
      <c r="X10" s="3">
        <v>1.6</v>
      </c>
      <c r="Y10" s="3">
        <v>0.25</v>
      </c>
    </row>
    <row r="11" spans="2:25">
      <c r="B11" s="69" t="s">
        <v>308</v>
      </c>
      <c r="C11" s="3">
        <v>4.9000000000000004</v>
      </c>
      <c r="D11" s="3">
        <v>4.6900000000000004</v>
      </c>
      <c r="E11" s="2">
        <f t="shared" si="0"/>
        <v>0.69019608002851374</v>
      </c>
      <c r="F11" s="2">
        <f t="shared" si="1"/>
        <v>0.67117284271508326</v>
      </c>
      <c r="H11" s="102" t="s">
        <v>308</v>
      </c>
      <c r="I11" s="104">
        <v>0.96071625239990743</v>
      </c>
      <c r="J11" s="104">
        <v>5.4657063831211383E-2</v>
      </c>
      <c r="L11" s="45">
        <v>4</v>
      </c>
      <c r="M11">
        <v>1.534</v>
      </c>
      <c r="N11">
        <v>8.7999999999999995E-2</v>
      </c>
      <c r="W11" s="45">
        <v>4</v>
      </c>
      <c r="X11" s="3">
        <v>2</v>
      </c>
      <c r="Y11" s="3">
        <v>0.25</v>
      </c>
    </row>
    <row r="12" spans="2:25">
      <c r="B12" s="69" t="s">
        <v>427</v>
      </c>
      <c r="C12" s="3">
        <v>9.33</v>
      </c>
      <c r="D12" s="3">
        <v>12.11</v>
      </c>
      <c r="E12" s="2">
        <f t="shared" si="0"/>
        <v>0.96988164374649999</v>
      </c>
      <c r="F12" s="2">
        <f t="shared" si="1"/>
        <v>1.0831441431430522</v>
      </c>
      <c r="H12" s="1" t="s">
        <v>427</v>
      </c>
      <c r="I12" s="106">
        <v>1.4417200547873068</v>
      </c>
      <c r="J12" s="106">
        <v>0.18250135141904689</v>
      </c>
      <c r="L12" s="32">
        <v>5</v>
      </c>
      <c r="M12" s="7">
        <v>1.784</v>
      </c>
      <c r="N12" s="7">
        <v>8.7999999999999995E-2</v>
      </c>
      <c r="W12" s="45">
        <v>5</v>
      </c>
      <c r="X12" s="3">
        <v>0.8</v>
      </c>
      <c r="Y12" s="3">
        <v>0.15</v>
      </c>
    </row>
    <row r="13" spans="2:25">
      <c r="B13" s="69" t="s">
        <v>428</v>
      </c>
      <c r="C13" s="3">
        <v>11.35</v>
      </c>
      <c r="D13" s="3">
        <v>10.1</v>
      </c>
      <c r="E13" s="2">
        <f t="shared" si="0"/>
        <v>1.0549958615291415</v>
      </c>
      <c r="F13" s="2">
        <f t="shared" si="1"/>
        <v>1.0043213737826426</v>
      </c>
      <c r="H13" s="1" t="s">
        <v>428</v>
      </c>
      <c r="I13" s="107">
        <v>1.4543523752821328</v>
      </c>
      <c r="J13" s="107">
        <v>6.724034790430744E-2</v>
      </c>
      <c r="W13" s="45">
        <v>6</v>
      </c>
      <c r="X13" s="3">
        <v>1.2</v>
      </c>
      <c r="Y13" s="3">
        <v>0.15</v>
      </c>
    </row>
    <row r="14" spans="2:25">
      <c r="B14" s="69" t="s">
        <v>103</v>
      </c>
      <c r="C14" s="115">
        <v>6.39</v>
      </c>
      <c r="D14" s="3">
        <v>6.81</v>
      </c>
      <c r="E14" s="2">
        <f t="shared" si="0"/>
        <v>0.80550085815840011</v>
      </c>
      <c r="F14" s="2">
        <f t="shared" si="1"/>
        <v>0.83314711191278512</v>
      </c>
      <c r="H14" s="1" t="s">
        <v>103</v>
      </c>
      <c r="I14" s="107">
        <v>1.1538645062124664</v>
      </c>
      <c r="J14" s="107">
        <v>0.10142300740040067</v>
      </c>
      <c r="W14" s="45">
        <v>7</v>
      </c>
      <c r="X14" s="3">
        <v>1.6</v>
      </c>
      <c r="Y14" s="3">
        <v>0.15</v>
      </c>
    </row>
    <row r="15" spans="2:25" ht="13" thickBot="1">
      <c r="B15" s="69" t="s">
        <v>280</v>
      </c>
      <c r="C15" s="115">
        <v>8.4600000000000009</v>
      </c>
      <c r="D15" s="3">
        <v>6.08</v>
      </c>
      <c r="E15" s="2">
        <f t="shared" si="0"/>
        <v>0.92737036303902354</v>
      </c>
      <c r="F15" s="2">
        <f t="shared" si="1"/>
        <v>0.78390357927273491</v>
      </c>
      <c r="H15" s="1" t="s">
        <v>280</v>
      </c>
      <c r="I15" s="103">
        <v>1.2136214685181042</v>
      </c>
      <c r="J15" s="103">
        <v>-1.5580385439645683E-2</v>
      </c>
      <c r="L15" s="9" t="s">
        <v>37</v>
      </c>
      <c r="M15" s="120" t="s">
        <v>35</v>
      </c>
      <c r="N15" s="120" t="s">
        <v>36</v>
      </c>
      <c r="W15" s="45">
        <v>8</v>
      </c>
      <c r="X15" s="3">
        <v>2</v>
      </c>
      <c r="Y15" s="3">
        <v>0.15</v>
      </c>
    </row>
    <row r="16" spans="2:25" ht="13" thickTop="1">
      <c r="B16" s="69" t="s">
        <v>521</v>
      </c>
      <c r="C16" s="115">
        <v>6.92</v>
      </c>
      <c r="D16" s="3">
        <v>9.01</v>
      </c>
      <c r="E16" s="2">
        <f t="shared" si="0"/>
        <v>0.84010609445675777</v>
      </c>
      <c r="F16" s="2">
        <f t="shared" si="1"/>
        <v>0.95472479097906293</v>
      </c>
      <c r="H16" s="1" t="s">
        <v>521</v>
      </c>
      <c r="I16" s="106">
        <v>1.2596248394061385</v>
      </c>
      <c r="J16" s="106">
        <v>0.17054772532001616</v>
      </c>
      <c r="L16" s="122">
        <v>1</v>
      </c>
      <c r="M16" s="2">
        <f t="array" ref="M16:N20">MMULT(M8:N12,C41:D42)</f>
        <v>0.53478804864621388</v>
      </c>
      <c r="N16" s="2">
        <v>0.58051148591161605</v>
      </c>
      <c r="W16" s="45">
        <v>9</v>
      </c>
      <c r="X16" s="3">
        <v>0.8</v>
      </c>
      <c r="Y16" s="3">
        <v>0.05</v>
      </c>
    </row>
    <row r="17" spans="2:25">
      <c r="B17" s="69" t="s">
        <v>529</v>
      </c>
      <c r="C17" s="115">
        <v>5.03</v>
      </c>
      <c r="D17" s="3">
        <v>4.34</v>
      </c>
      <c r="E17" s="2">
        <f t="shared" si="0"/>
        <v>0.70156798505592743</v>
      </c>
      <c r="F17" s="2">
        <f t="shared" si="1"/>
        <v>0.63748972951251071</v>
      </c>
      <c r="H17" s="102" t="s">
        <v>529</v>
      </c>
      <c r="I17" s="104">
        <v>0.94723960154791964</v>
      </c>
      <c r="J17" s="104">
        <v>2.1777715570313105E-2</v>
      </c>
      <c r="L17" s="45">
        <v>2</v>
      </c>
      <c r="M17" s="2">
        <v>0.72371753165507235</v>
      </c>
      <c r="N17" s="2">
        <v>0.74441719633651959</v>
      </c>
      <c r="W17" s="45">
        <v>10</v>
      </c>
      <c r="X17" s="3">
        <v>1.2</v>
      </c>
      <c r="Y17" s="3">
        <v>0.05</v>
      </c>
    </row>
    <row r="18" spans="2:25">
      <c r="B18" s="69" t="s">
        <v>530</v>
      </c>
      <c r="C18" s="115">
        <v>7.03</v>
      </c>
      <c r="D18" s="3">
        <v>6.79</v>
      </c>
      <c r="E18" s="2">
        <f t="shared" si="0"/>
        <v>0.84695532501982396</v>
      </c>
      <c r="F18" s="2">
        <f t="shared" si="1"/>
        <v>0.83186977428050168</v>
      </c>
      <c r="H18" s="1" t="s">
        <v>530</v>
      </c>
      <c r="I18" s="107">
        <v>1.1843259725436956</v>
      </c>
      <c r="J18" s="107">
        <v>7.3305941693794008E-2</v>
      </c>
      <c r="L18" s="45">
        <v>3</v>
      </c>
      <c r="M18" s="2">
        <v>0.91264701466393072</v>
      </c>
      <c r="N18" s="2">
        <v>0.90832290676142335</v>
      </c>
      <c r="W18" s="45">
        <v>11</v>
      </c>
      <c r="X18" s="3">
        <v>1.6</v>
      </c>
      <c r="Y18" s="3">
        <v>0.05</v>
      </c>
    </row>
    <row r="19" spans="2:25">
      <c r="B19" s="69" t="s">
        <v>531</v>
      </c>
      <c r="C19" s="115">
        <v>5.3</v>
      </c>
      <c r="D19" s="3">
        <v>8.19</v>
      </c>
      <c r="E19" s="2">
        <f t="shared" si="0"/>
        <v>0.72427586960078905</v>
      </c>
      <c r="F19" s="2">
        <f t="shared" si="1"/>
        <v>0.9132839017604184</v>
      </c>
      <c r="H19" s="1" t="s">
        <v>531</v>
      </c>
      <c r="I19" s="106">
        <v>1.1450292372016699</v>
      </c>
      <c r="J19" s="106">
        <v>0.21512865124059899</v>
      </c>
      <c r="L19" s="45">
        <v>4</v>
      </c>
      <c r="M19" s="2">
        <v>1.1015764976727893</v>
      </c>
      <c r="N19" s="2">
        <v>1.0722286171863269</v>
      </c>
      <c r="W19" s="45">
        <v>12</v>
      </c>
      <c r="X19" s="3">
        <v>2</v>
      </c>
      <c r="Y19" s="3">
        <v>0.05</v>
      </c>
    </row>
    <row r="20" spans="2:25">
      <c r="B20" s="69" t="s">
        <v>475</v>
      </c>
      <c r="C20" s="115">
        <v>9.4</v>
      </c>
      <c r="D20" s="3">
        <v>8.7100000000000009</v>
      </c>
      <c r="E20" s="2">
        <f t="shared" si="0"/>
        <v>0.97312785359969867</v>
      </c>
      <c r="F20" s="2">
        <f t="shared" si="1"/>
        <v>0.94001815500766328</v>
      </c>
      <c r="H20" s="1" t="s">
        <v>475</v>
      </c>
      <c r="I20" s="103">
        <v>1.3504234209977919</v>
      </c>
      <c r="J20" s="103">
        <v>7.2314962922983117E-2</v>
      </c>
      <c r="L20" s="45">
        <v>5</v>
      </c>
      <c r="M20" s="2">
        <v>1.2905059806816477</v>
      </c>
      <c r="N20" s="2">
        <v>1.2361343276112307</v>
      </c>
      <c r="W20" s="45">
        <v>13</v>
      </c>
      <c r="X20" s="3">
        <v>0.8</v>
      </c>
      <c r="Y20" s="3">
        <v>-0.05</v>
      </c>
    </row>
    <row r="21" spans="2:25">
      <c r="B21" s="69" t="s">
        <v>295</v>
      </c>
      <c r="C21" s="115">
        <v>14.98</v>
      </c>
      <c r="D21" s="3">
        <v>12.98</v>
      </c>
      <c r="E21" s="2">
        <f t="shared" si="0"/>
        <v>1.1755118133634477</v>
      </c>
      <c r="F21" s="2">
        <f t="shared" si="1"/>
        <v>1.1132746924643504</v>
      </c>
      <c r="H21" s="1" t="s">
        <v>295</v>
      </c>
      <c r="I21" s="107">
        <v>1.6167063426535524</v>
      </c>
      <c r="J21" s="107">
        <v>7.0562155057526388E-2</v>
      </c>
      <c r="W21" s="45">
        <v>14</v>
      </c>
      <c r="X21" s="3">
        <v>1.2</v>
      </c>
      <c r="Y21" s="3">
        <v>-0.05</v>
      </c>
    </row>
    <row r="22" spans="2:25">
      <c r="B22" s="69" t="s">
        <v>476</v>
      </c>
      <c r="C22" s="115">
        <v>12.25</v>
      </c>
      <c r="D22" s="3">
        <v>8.7100000000000009</v>
      </c>
      <c r="E22" s="2">
        <f t="shared" si="0"/>
        <v>1.0881360887005513</v>
      </c>
      <c r="F22" s="2">
        <f t="shared" si="1"/>
        <v>0.94001815500766328</v>
      </c>
      <c r="H22" s="1" t="s">
        <v>476</v>
      </c>
      <c r="I22" s="107">
        <v>1.4372546384989358</v>
      </c>
      <c r="J22" s="107">
        <v>-3.015431068075447E-3</v>
      </c>
      <c r="W22" s="45">
        <v>15</v>
      </c>
      <c r="X22" s="3">
        <v>1.6</v>
      </c>
      <c r="Y22" s="3">
        <v>-0.05</v>
      </c>
    </row>
    <row r="23" spans="2:25" ht="13" thickBot="1">
      <c r="B23" s="69" t="s">
        <v>453</v>
      </c>
      <c r="C23" s="115">
        <v>19</v>
      </c>
      <c r="D23" s="3">
        <v>13.1</v>
      </c>
      <c r="E23" s="2">
        <f t="shared" si="0"/>
        <v>1.2787536009528289</v>
      </c>
      <c r="F23" s="2">
        <f t="shared" si="1"/>
        <v>1.1172712956557642</v>
      </c>
      <c r="H23" s="1" t="s">
        <v>453</v>
      </c>
      <c r="I23" s="103">
        <v>1.6972716673739114</v>
      </c>
      <c r="J23" s="103">
        <v>5.9562195959990127E-3</v>
      </c>
      <c r="L23" s="9" t="s">
        <v>37</v>
      </c>
      <c r="M23" s="120" t="s">
        <v>38</v>
      </c>
      <c r="N23" s="120" t="s">
        <v>39</v>
      </c>
      <c r="W23" s="45">
        <v>16</v>
      </c>
      <c r="X23" s="3">
        <v>2</v>
      </c>
      <c r="Y23" s="3">
        <v>-0.05</v>
      </c>
    </row>
    <row r="24" spans="2:25" ht="13" thickTop="1">
      <c r="B24" s="69" t="s">
        <v>454</v>
      </c>
      <c r="C24" s="115">
        <v>3.84</v>
      </c>
      <c r="D24" s="3">
        <v>4.5999999999999996</v>
      </c>
      <c r="E24" s="2">
        <f t="shared" si="0"/>
        <v>0.58433122436753082</v>
      </c>
      <c r="F24" s="2">
        <f t="shared" si="1"/>
        <v>0.66275783168157409</v>
      </c>
      <c r="H24" s="102" t="s">
        <v>454</v>
      </c>
      <c r="I24" s="104">
        <v>0.87527645414891686</v>
      </c>
      <c r="J24" s="104">
        <v>0.11764521095885577</v>
      </c>
      <c r="L24" s="122">
        <v>1</v>
      </c>
      <c r="M24" s="2">
        <f t="shared" ref="M24:N28" si="2">10^M16</f>
        <v>3.4260054433092448</v>
      </c>
      <c r="N24" s="2">
        <f t="shared" si="2"/>
        <v>3.8063742429600058</v>
      </c>
    </row>
    <row r="25" spans="2:25">
      <c r="B25" s="69" t="s">
        <v>455</v>
      </c>
      <c r="C25" s="3">
        <v>8.15</v>
      </c>
      <c r="D25" s="3">
        <v>11.42</v>
      </c>
      <c r="E25" s="2">
        <f t="shared" si="0"/>
        <v>0.91115760873997664</v>
      </c>
      <c r="F25" s="2">
        <f t="shared" si="1"/>
        <v>1.0576661039098292</v>
      </c>
      <c r="H25" s="1" t="s">
        <v>455</v>
      </c>
      <c r="I25" s="106">
        <v>1.3806952926596205</v>
      </c>
      <c r="J25" s="106">
        <v>0.20172967472723635</v>
      </c>
      <c r="L25" s="45">
        <v>2</v>
      </c>
      <c r="M25" s="2">
        <f t="shared" si="2"/>
        <v>5.293190588755186</v>
      </c>
      <c r="N25" s="2">
        <f t="shared" si="2"/>
        <v>5.551587590818535</v>
      </c>
    </row>
    <row r="26" spans="2:25" ht="13" thickBot="1">
      <c r="B26" s="69" t="s">
        <v>456</v>
      </c>
      <c r="C26" s="3">
        <v>23.18</v>
      </c>
      <c r="D26" s="3">
        <v>21.52</v>
      </c>
      <c r="E26" s="2">
        <f t="shared" si="0"/>
        <v>1.3651134316275773</v>
      </c>
      <c r="F26" s="2">
        <f t="shared" si="1"/>
        <v>1.3328422669943516</v>
      </c>
      <c r="H26" s="1" t="s">
        <v>456</v>
      </c>
      <c r="I26" s="105">
        <v>1.9036723257601211</v>
      </c>
      <c r="J26" s="105">
        <v>0.1121466138646724</v>
      </c>
      <c r="L26" s="45">
        <v>3</v>
      </c>
      <c r="M26" s="2">
        <f t="shared" si="2"/>
        <v>8.1779982759815653</v>
      </c>
      <c r="N26" s="2">
        <f t="shared" si="2"/>
        <v>8.0969770209886818</v>
      </c>
      <c r="W26" s="9" t="s">
        <v>37</v>
      </c>
      <c r="X26" s="120" t="s">
        <v>379</v>
      </c>
      <c r="Y26" s="120" t="s">
        <v>36</v>
      </c>
    </row>
    <row r="27" spans="2:25" ht="13" thickTop="1">
      <c r="B27" s="81" t="s">
        <v>102</v>
      </c>
      <c r="C27" s="56">
        <v>13.56</v>
      </c>
      <c r="D27" s="56">
        <v>11.78</v>
      </c>
      <c r="E27" s="63">
        <f t="shared" si="0"/>
        <v>1.1322596895310446</v>
      </c>
      <c r="F27" s="63">
        <f t="shared" si="1"/>
        <v>1.0711452904510828</v>
      </c>
      <c r="H27" s="55" t="s">
        <v>102</v>
      </c>
      <c r="I27" s="108">
        <v>1.5564562308413978</v>
      </c>
      <c r="J27" s="108">
        <v>6.7084597647733224E-2</v>
      </c>
      <c r="L27" s="45">
        <v>4</v>
      </c>
      <c r="M27" s="2">
        <f t="shared" si="2"/>
        <v>12.635036407726584</v>
      </c>
      <c r="N27" s="2">
        <f t="shared" si="2"/>
        <v>11.809421324243624</v>
      </c>
      <c r="W27" s="122">
        <v>1</v>
      </c>
      <c r="X27" s="2">
        <f t="array" ref="X27:Y42">MMULT(X8:Y23,C41:D42)</f>
        <v>0.44066863520344335</v>
      </c>
      <c r="Y27" s="2">
        <v>0.71342775636855005</v>
      </c>
    </row>
    <row r="28" spans="2:25">
      <c r="L28" s="32">
        <v>5</v>
      </c>
      <c r="M28" s="63">
        <f t="shared" si="2"/>
        <v>19.521176165253586</v>
      </c>
      <c r="N28" s="63">
        <f t="shared" si="2"/>
        <v>17.224012326080565</v>
      </c>
      <c r="W28" s="45">
        <v>2</v>
      </c>
      <c r="X28" s="2">
        <v>0.74295580801761674</v>
      </c>
      <c r="Y28" s="2">
        <v>0.97567689304839589</v>
      </c>
    </row>
    <row r="29" spans="2:25">
      <c r="W29" s="45">
        <v>3</v>
      </c>
      <c r="X29" s="2">
        <v>1.0452429808317905</v>
      </c>
      <c r="Y29" s="2">
        <v>1.2379260297282417</v>
      </c>
    </row>
    <row r="30" spans="2:25" ht="13" thickBot="1">
      <c r="B30" s="59" t="s">
        <v>540</v>
      </c>
      <c r="C30" s="59" t="s">
        <v>539</v>
      </c>
      <c r="D30" s="9" t="s">
        <v>264</v>
      </c>
      <c r="E30" s="9" t="s">
        <v>272</v>
      </c>
      <c r="F30" s="13"/>
      <c r="G30" s="13"/>
      <c r="H30" s="62" t="s">
        <v>319</v>
      </c>
      <c r="I30" s="9" t="s">
        <v>325</v>
      </c>
      <c r="J30" s="9" t="s">
        <v>34</v>
      </c>
      <c r="W30" s="45">
        <v>4</v>
      </c>
      <c r="X30" s="2">
        <v>1.3475301536459638</v>
      </c>
      <c r="Y30" s="2">
        <v>1.5001751664080876</v>
      </c>
    </row>
    <row r="31" spans="2:25" ht="13" thickTop="1">
      <c r="B31" s="45" t="s">
        <v>279</v>
      </c>
      <c r="C31">
        <v>9.0999999999999998E-2</v>
      </c>
      <c r="D31" s="2">
        <f>(C31/SUM(C$31:C$32))*100</f>
        <v>95.78947368421052</v>
      </c>
      <c r="E31" s="2">
        <f>D31</f>
        <v>95.78947368421052</v>
      </c>
      <c r="F31" s="2"/>
      <c r="G31" s="2"/>
      <c r="H31" s="111" t="s">
        <v>320</v>
      </c>
      <c r="I31" s="2">
        <f>AVERAGE(I15,I20,I23)</f>
        <v>1.4204388522966027</v>
      </c>
      <c r="J31" s="2">
        <f>AVERAGE(J15,J20,J23)</f>
        <v>2.0896932359778814E-2</v>
      </c>
      <c r="W31" s="45">
        <v>5</v>
      </c>
      <c r="X31" s="2">
        <v>0.50623091937340481</v>
      </c>
      <c r="Y31" s="2">
        <v>0.6378559631650067</v>
      </c>
    </row>
    <row r="32" spans="2:25" ht="13" thickBot="1">
      <c r="B32" s="32" t="s">
        <v>248</v>
      </c>
      <c r="C32" s="7">
        <v>4.0000000000000001E-3</v>
      </c>
      <c r="D32" s="63">
        <f>(C32/SUM(C$31:C$32))*100</f>
        <v>4.2105263157894735</v>
      </c>
      <c r="E32" s="63">
        <f>E31+D32</f>
        <v>100</v>
      </c>
      <c r="F32" s="101"/>
      <c r="G32" s="101"/>
      <c r="H32" s="112" t="s">
        <v>321</v>
      </c>
      <c r="I32" s="2">
        <f>AVERAGE(I8,I9,I11,I17,I24)</f>
        <v>0.88471530107920393</v>
      </c>
      <c r="J32" s="2">
        <f>AVERAGE(J8,J9,J11,J17,J24)</f>
        <v>6.8338756383868451E-2</v>
      </c>
      <c r="L32" s="9" t="s">
        <v>41</v>
      </c>
      <c r="M32" s="120" t="s">
        <v>279</v>
      </c>
      <c r="N32" s="120" t="s">
        <v>248</v>
      </c>
      <c r="W32" s="45">
        <v>6</v>
      </c>
      <c r="X32" s="2">
        <v>0.8085180921875782</v>
      </c>
      <c r="Y32" s="2">
        <v>0.90010509984485254</v>
      </c>
    </row>
    <row r="33" spans="2:25" ht="13" thickTop="1">
      <c r="H33" s="113" t="s">
        <v>322</v>
      </c>
      <c r="I33" s="2">
        <f>AVERAGE(I12,I16,I19,I25)</f>
        <v>1.3067673560136839</v>
      </c>
      <c r="J33" s="2">
        <f>AVERAGE(J12,J16,J19,J25)</f>
        <v>0.1924768506767246</v>
      </c>
      <c r="L33" s="122">
        <v>1</v>
      </c>
      <c r="M33" s="2">
        <v>1.284</v>
      </c>
      <c r="N33" s="2">
        <v>-1.2E-2</v>
      </c>
      <c r="W33" s="45">
        <v>7</v>
      </c>
      <c r="X33" s="2">
        <v>1.1108052650017517</v>
      </c>
      <c r="Y33" s="2">
        <v>1.1623542365246984</v>
      </c>
    </row>
    <row r="34" spans="2:25">
      <c r="H34" s="109" t="s">
        <v>323</v>
      </c>
      <c r="I34" s="2">
        <f>AVERAGE(I10,I13,I14,I18,I21,I22,I27)</f>
        <v>1.4087564767335787</v>
      </c>
      <c r="J34" s="2">
        <f>AVERAGE(J10,J13,J14,J18,J21,J22,J27)</f>
        <v>6.7803209992095645E-2</v>
      </c>
      <c r="L34" s="45">
        <v>2</v>
      </c>
      <c r="M34" s="2">
        <v>1.284</v>
      </c>
      <c r="N34">
        <v>3.7999999999999999E-2</v>
      </c>
      <c r="W34" s="45">
        <v>8</v>
      </c>
      <c r="X34" s="2">
        <v>1.4130924378159251</v>
      </c>
      <c r="Y34" s="2">
        <v>1.4246033732045442</v>
      </c>
    </row>
    <row r="35" spans="2:25" ht="13" thickBot="1">
      <c r="B35" s="9" t="s">
        <v>541</v>
      </c>
      <c r="C35" s="120" t="s">
        <v>279</v>
      </c>
      <c r="D35" s="120" t="s">
        <v>248</v>
      </c>
      <c r="H35" s="110" t="s">
        <v>324</v>
      </c>
      <c r="I35" s="63">
        <f>I26</f>
        <v>1.9036723257601211</v>
      </c>
      <c r="J35" s="63">
        <f>J26</f>
        <v>0.1121466138646724</v>
      </c>
      <c r="L35" s="45">
        <v>3</v>
      </c>
      <c r="M35" s="2">
        <v>1.284</v>
      </c>
      <c r="N35">
        <v>8.7999999999999995E-2</v>
      </c>
      <c r="W35" s="45">
        <v>9</v>
      </c>
      <c r="X35" s="2">
        <v>0.57179320354336627</v>
      </c>
      <c r="Y35" s="2">
        <v>0.56228416996146335</v>
      </c>
    </row>
    <row r="36" spans="2:25" ht="13" thickTop="1">
      <c r="B36" s="44" t="str">
        <f>C7</f>
        <v>Glab. Length</v>
      </c>
      <c r="C36">
        <v>0.755</v>
      </c>
      <c r="D36">
        <v>-0.65500000000000003</v>
      </c>
      <c r="L36" s="45">
        <v>4</v>
      </c>
      <c r="M36" s="2">
        <v>1.284</v>
      </c>
      <c r="N36">
        <v>0.13800000000000001</v>
      </c>
      <c r="W36" s="45">
        <v>10</v>
      </c>
      <c r="X36" s="2">
        <v>0.87408037635753966</v>
      </c>
      <c r="Y36" s="2">
        <v>0.82453330664130919</v>
      </c>
    </row>
    <row r="37" spans="2:25">
      <c r="B37" s="78" t="str">
        <f>D7</f>
        <v>Glab. Width</v>
      </c>
      <c r="C37" s="7">
        <v>0.65500000000000003</v>
      </c>
      <c r="D37" s="7">
        <v>0.755</v>
      </c>
      <c r="L37" s="32">
        <v>5</v>
      </c>
      <c r="M37" s="63">
        <v>1.284</v>
      </c>
      <c r="N37" s="7">
        <v>0.188</v>
      </c>
      <c r="W37" s="45">
        <v>11</v>
      </c>
      <c r="X37" s="2">
        <v>1.1763675491717134</v>
      </c>
      <c r="Y37" s="2">
        <v>1.086782443321155</v>
      </c>
    </row>
    <row r="38" spans="2:25" ht="13" thickBot="1">
      <c r="H38" s="9" t="s">
        <v>37</v>
      </c>
      <c r="I38" s="9" t="s">
        <v>35</v>
      </c>
      <c r="J38" s="9" t="s">
        <v>36</v>
      </c>
      <c r="W38" s="45">
        <v>12</v>
      </c>
      <c r="X38" s="2">
        <v>1.4786547219858868</v>
      </c>
      <c r="Y38" s="2">
        <v>1.3490315800010009</v>
      </c>
    </row>
    <row r="39" spans="2:25" ht="13" thickTop="1">
      <c r="H39" s="111" t="s">
        <v>320</v>
      </c>
      <c r="I39" s="2">
        <f t="array" ref="I39:J43">MMULT(I31:J35,C41:D42)</f>
        <v>1.0597506058638506</v>
      </c>
      <c r="J39" s="2">
        <v>0.94706434331205425</v>
      </c>
      <c r="W39" s="45">
        <v>13</v>
      </c>
      <c r="X39" s="2">
        <v>0.63735548771332773</v>
      </c>
      <c r="Y39" s="2">
        <v>0.48671237675792001</v>
      </c>
    </row>
    <row r="40" spans="2:25" ht="13" thickBot="1">
      <c r="B40" s="9" t="s">
        <v>316</v>
      </c>
      <c r="C40" s="120" t="s">
        <v>317</v>
      </c>
      <c r="D40" s="120" t="s">
        <v>318</v>
      </c>
      <c r="H40" s="112" t="s">
        <v>321</v>
      </c>
      <c r="I40" s="2">
        <v>0.62379076811307255</v>
      </c>
      <c r="J40" s="2">
        <v>0.63168438344096822</v>
      </c>
      <c r="L40" s="9" t="s">
        <v>37</v>
      </c>
      <c r="M40" s="120" t="s">
        <v>35</v>
      </c>
      <c r="N40" s="120" t="s">
        <v>36</v>
      </c>
      <c r="W40" s="45">
        <v>14</v>
      </c>
      <c r="X40" s="2">
        <v>0.93964266052750112</v>
      </c>
      <c r="Y40" s="2">
        <v>0.74896151343776585</v>
      </c>
    </row>
    <row r="41" spans="2:25" ht="13" thickTop="1">
      <c r="B41" s="123" t="str">
        <f>C7</f>
        <v>Glab. Length</v>
      </c>
      <c r="C41" s="100">
        <f t="array" ref="C41:D42">MINVERSE(C36:D37)</f>
        <v>0.75571793203543369</v>
      </c>
      <c r="D41" s="100">
        <v>0.6556228416996146</v>
      </c>
      <c r="H41" s="113" t="s">
        <v>322</v>
      </c>
      <c r="I41" s="2">
        <v>0.86135530413600603</v>
      </c>
      <c r="J41" s="2">
        <v>1.0022047349480907</v>
      </c>
      <c r="L41" s="122">
        <v>1</v>
      </c>
      <c r="M41" s="2">
        <f t="array" ref="M41:N45">MMULT(M33:N37,C41:D42)</f>
        <v>0.97820929883389218</v>
      </c>
      <c r="N41" s="2">
        <v>0.8327511135578799</v>
      </c>
      <c r="W41" s="45">
        <v>15</v>
      </c>
      <c r="X41" s="2">
        <v>1.2419298333416746</v>
      </c>
      <c r="Y41" s="2">
        <v>1.0112106501176117</v>
      </c>
    </row>
    <row r="42" spans="2:25">
      <c r="B42" s="78" t="str">
        <f>D7</f>
        <v>Glab. Width</v>
      </c>
      <c r="C42" s="114">
        <v>-0.6556228416996146</v>
      </c>
      <c r="D42" s="114">
        <v>0.75571793203543358</v>
      </c>
      <c r="H42" s="109" t="s">
        <v>323</v>
      </c>
      <c r="I42" s="2">
        <v>1.0201691981272503</v>
      </c>
      <c r="J42" s="2">
        <v>0.97485302617939662</v>
      </c>
      <c r="L42" s="45">
        <v>2</v>
      </c>
      <c r="M42" s="2">
        <v>0.94542815674891145</v>
      </c>
      <c r="N42" s="2">
        <v>0.87053701015965168</v>
      </c>
      <c r="W42" s="45">
        <v>16</v>
      </c>
      <c r="X42" s="2">
        <v>1.544217006155848</v>
      </c>
      <c r="Y42" s="2">
        <v>1.2734597867974575</v>
      </c>
    </row>
    <row r="43" spans="2:25">
      <c r="H43" s="110" t="s">
        <v>324</v>
      </c>
      <c r="I43" s="63">
        <v>1.3651134316275773</v>
      </c>
      <c r="J43" s="63">
        <v>1.3328422669943514</v>
      </c>
      <c r="L43" s="45">
        <v>3</v>
      </c>
      <c r="M43" s="2">
        <v>0.91264701466393072</v>
      </c>
      <c r="N43" s="2">
        <v>0.90832290676142335</v>
      </c>
    </row>
    <row r="44" spans="2:25">
      <c r="E44" s="2"/>
      <c r="F44" s="2"/>
      <c r="L44" s="45">
        <v>4</v>
      </c>
      <c r="M44" s="2">
        <v>0.87986587257894999</v>
      </c>
      <c r="N44" s="2">
        <v>0.94610880336319503</v>
      </c>
    </row>
    <row r="45" spans="2:25" ht="13" thickBot="1">
      <c r="E45" s="2"/>
      <c r="F45" s="2"/>
      <c r="L45" s="45">
        <v>5</v>
      </c>
      <c r="M45" s="2">
        <v>0.84708473049396926</v>
      </c>
      <c r="N45" s="2">
        <v>0.9838946999649667</v>
      </c>
      <c r="W45" s="9" t="s">
        <v>37</v>
      </c>
      <c r="X45" s="120" t="s">
        <v>378</v>
      </c>
      <c r="Y45" s="120" t="s">
        <v>39</v>
      </c>
    </row>
    <row r="46" spans="2:25" ht="14" thickTop="1" thickBot="1">
      <c r="E46" s="2"/>
      <c r="F46" s="2"/>
      <c r="H46" s="9" t="s">
        <v>37</v>
      </c>
      <c r="I46" s="120" t="s">
        <v>38</v>
      </c>
      <c r="J46" s="120" t="s">
        <v>39</v>
      </c>
      <c r="W46" s="122">
        <v>1</v>
      </c>
      <c r="X46" s="2">
        <f t="shared" ref="X46:Y61" si="3">10^X27</f>
        <v>2.7584723506976139</v>
      </c>
      <c r="Y46" s="2">
        <f t="shared" si="3"/>
        <v>5.1692526179345988</v>
      </c>
    </row>
    <row r="47" spans="2:25" ht="13" thickTop="1">
      <c r="E47" s="2"/>
      <c r="F47" s="2"/>
      <c r="H47" s="111" t="s">
        <v>320</v>
      </c>
      <c r="I47" s="2">
        <f>10^I39</f>
        <v>11.474944821526869</v>
      </c>
      <c r="J47" s="2">
        <f t="shared" ref="I47:J51" si="4">10^J39</f>
        <v>8.8524675469061158</v>
      </c>
      <c r="W47" s="45">
        <v>2</v>
      </c>
      <c r="X47" s="2">
        <f t="shared" si="3"/>
        <v>5.5329380549743137</v>
      </c>
      <c r="Y47" s="2">
        <f t="shared" si="3"/>
        <v>9.4553344046952432</v>
      </c>
    </row>
    <row r="48" spans="2:25" ht="13" thickBot="1">
      <c r="E48" s="2"/>
      <c r="F48" s="2"/>
      <c r="H48" s="112" t="s">
        <v>321</v>
      </c>
      <c r="I48" s="2">
        <f t="shared" si="4"/>
        <v>4.2052398195844649</v>
      </c>
      <c r="J48" s="2">
        <f t="shared" si="4"/>
        <v>4.2823719276379233</v>
      </c>
      <c r="L48" s="9" t="s">
        <v>37</v>
      </c>
      <c r="M48" s="120" t="s">
        <v>38</v>
      </c>
      <c r="N48" s="120" t="s">
        <v>39</v>
      </c>
      <c r="W48" s="45">
        <v>3</v>
      </c>
      <c r="X48" s="2">
        <f t="shared" si="3"/>
        <v>11.097955545010585</v>
      </c>
      <c r="Y48" s="2">
        <f t="shared" si="3"/>
        <v>17.295217570607932</v>
      </c>
    </row>
    <row r="49" spans="2:25" ht="13" thickTop="1">
      <c r="H49" s="113" t="s">
        <v>322</v>
      </c>
      <c r="I49" s="2">
        <f t="shared" si="4"/>
        <v>7.267002408577941</v>
      </c>
      <c r="J49" s="2">
        <f t="shared" si="4"/>
        <v>10.050894975407536</v>
      </c>
      <c r="L49" s="122">
        <v>1</v>
      </c>
      <c r="M49" s="2">
        <f t="shared" ref="M49:N53" si="5">10^M41</f>
        <v>9.5106302748873599</v>
      </c>
      <c r="N49" s="2">
        <f t="shared" si="5"/>
        <v>6.8037933365303847</v>
      </c>
      <c r="W49" s="45">
        <v>4</v>
      </c>
      <c r="X49" s="2">
        <f t="shared" si="3"/>
        <v>22.260255953579957</v>
      </c>
      <c r="Y49" s="2">
        <f t="shared" si="3"/>
        <v>31.635533764530727</v>
      </c>
    </row>
    <row r="50" spans="2:25">
      <c r="H50" s="109" t="s">
        <v>323</v>
      </c>
      <c r="I50" s="2">
        <f t="shared" si="4"/>
        <v>10.475365815712804</v>
      </c>
      <c r="J50" s="2">
        <f t="shared" si="4"/>
        <v>9.4374144151515793</v>
      </c>
      <c r="L50" s="45">
        <v>2</v>
      </c>
      <c r="M50" s="2">
        <f t="shared" si="5"/>
        <v>8.8191789862507548</v>
      </c>
      <c r="N50" s="2">
        <f t="shared" si="5"/>
        <v>7.4222744695573244</v>
      </c>
      <c r="W50" s="45">
        <v>5</v>
      </c>
      <c r="X50" s="2">
        <f t="shared" si="3"/>
        <v>3.2079745881134452</v>
      </c>
      <c r="Y50" s="2">
        <f t="shared" si="3"/>
        <v>4.3436613967877094</v>
      </c>
    </row>
    <row r="51" spans="2:25">
      <c r="H51" s="110" t="s">
        <v>324</v>
      </c>
      <c r="I51" s="63">
        <f t="shared" si="4"/>
        <v>23.18000000000001</v>
      </c>
      <c r="J51" s="63">
        <f t="shared" si="4"/>
        <v>21.519999999999996</v>
      </c>
      <c r="L51" s="45">
        <v>3</v>
      </c>
      <c r="M51" s="2">
        <f t="shared" si="5"/>
        <v>8.1779982759815653</v>
      </c>
      <c r="N51" s="2">
        <f t="shared" si="5"/>
        <v>8.0969770209886818</v>
      </c>
      <c r="W51" s="45">
        <v>6</v>
      </c>
      <c r="X51" s="2">
        <f t="shared" si="3"/>
        <v>6.4345486999261023</v>
      </c>
      <c r="Y51" s="2">
        <f t="shared" si="3"/>
        <v>7.9452048647998641</v>
      </c>
    </row>
    <row r="52" spans="2:25">
      <c r="L52" s="45">
        <v>4</v>
      </c>
      <c r="M52" s="2">
        <f t="shared" si="5"/>
        <v>7.5834333225602881</v>
      </c>
      <c r="N52" s="2">
        <f t="shared" si="5"/>
        <v>8.8330116526031546</v>
      </c>
      <c r="W52" s="45">
        <v>7</v>
      </c>
      <c r="X52" s="2">
        <f t="shared" si="3"/>
        <v>12.906404285474514</v>
      </c>
      <c r="Y52" s="2">
        <f t="shared" si="3"/>
        <v>14.532965297507666</v>
      </c>
    </row>
    <row r="53" spans="2:25">
      <c r="L53" s="32">
        <v>5</v>
      </c>
      <c r="M53" s="63">
        <f t="shared" si="5"/>
        <v>7.0320950209316759</v>
      </c>
      <c r="N53" s="63">
        <f t="shared" si="5"/>
        <v>9.6359535975929234</v>
      </c>
      <c r="W53" s="45">
        <v>8</v>
      </c>
      <c r="X53" s="2">
        <f t="shared" si="3"/>
        <v>25.887638643876898</v>
      </c>
      <c r="Y53" s="2">
        <f t="shared" si="3"/>
        <v>26.582962168072715</v>
      </c>
    </row>
    <row r="54" spans="2:25" ht="13" thickBot="1">
      <c r="H54" s="9" t="s">
        <v>304</v>
      </c>
      <c r="I54" s="120" t="s">
        <v>38</v>
      </c>
      <c r="J54" s="120" t="s">
        <v>39</v>
      </c>
      <c r="W54" s="45">
        <v>9</v>
      </c>
      <c r="X54" s="2">
        <f t="shared" si="3"/>
        <v>3.7307247090510161</v>
      </c>
      <c r="Y54" s="2">
        <f t="shared" si="3"/>
        <v>3.6499269284081373</v>
      </c>
    </row>
    <row r="55" spans="2:25" ht="13" thickTop="1">
      <c r="H55" s="111" t="s">
        <v>320</v>
      </c>
      <c r="I55" s="2">
        <f>10^(AVERAGE(E15,E20,E23))</f>
        <v>11.474944821526858</v>
      </c>
      <c r="J55" s="2">
        <f>10^(AVERAGE(F15,F20,F23))</f>
        <v>8.8524675469061123</v>
      </c>
      <c r="W55" s="45">
        <v>10</v>
      </c>
      <c r="X55" s="2">
        <f t="shared" si="3"/>
        <v>7.4830797960041338</v>
      </c>
      <c r="Y55" s="2">
        <f t="shared" si="3"/>
        <v>6.6762610016513841</v>
      </c>
    </row>
    <row r="56" spans="2:25">
      <c r="H56" s="112" t="s">
        <v>321</v>
      </c>
      <c r="I56" s="2">
        <f>10^(AVERAGE(E8,E9,E11,E17,E24))</f>
        <v>4.2052398195844649</v>
      </c>
      <c r="J56" s="2">
        <f>10^(AVERAGE(F8,F9,F11,F17,F24))</f>
        <v>4.2823719276379224</v>
      </c>
      <c r="W56" s="45">
        <v>11</v>
      </c>
      <c r="X56" s="2">
        <f t="shared" si="3"/>
        <v>15.009545758633346</v>
      </c>
      <c r="Y56" s="2">
        <f t="shared" si="3"/>
        <v>12.211877617399532</v>
      </c>
    </row>
    <row r="57" spans="2:25">
      <c r="H57" s="113" t="s">
        <v>322</v>
      </c>
      <c r="I57" s="2">
        <f>10^(AVERAGE(E12,E19,E25))</f>
        <v>7.3864944190865396</v>
      </c>
      <c r="J57" s="2">
        <f>10^(AVERAGE(F12,F19,F25))</f>
        <v>10.423927519366243</v>
      </c>
      <c r="W57" s="45">
        <v>12</v>
      </c>
      <c r="X57" s="2">
        <f t="shared" si="3"/>
        <v>30.106115399278259</v>
      </c>
      <c r="Y57" s="2">
        <f t="shared" si="3"/>
        <v>22.33734644368398</v>
      </c>
    </row>
    <row r="58" spans="2:25">
      <c r="H58" s="109" t="s">
        <v>323</v>
      </c>
      <c r="I58" s="2">
        <f>10^(AVERAGE(E10,E13,E14,E18,E21,E22,E27))</f>
        <v>10.475365815712804</v>
      </c>
      <c r="J58" s="2">
        <f>10^(AVERAGE(F10,F13,F14,F18,F21,F22,F27))</f>
        <v>9.4374144151515829</v>
      </c>
      <c r="W58" s="45">
        <v>13</v>
      </c>
      <c r="X58" s="2">
        <f t="shared" si="3"/>
        <v>4.3386586995718401</v>
      </c>
      <c r="Y58" s="2">
        <f t="shared" si="3"/>
        <v>3.0669901186521864</v>
      </c>
    </row>
    <row r="59" spans="2:25">
      <c r="H59" s="110" t="s">
        <v>324</v>
      </c>
      <c r="I59" s="63">
        <f>C26</f>
        <v>23.18</v>
      </c>
      <c r="J59" s="63">
        <f>D26</f>
        <v>21.52</v>
      </c>
      <c r="W59" s="45">
        <v>14</v>
      </c>
      <c r="X59" s="2">
        <f t="shared" si="3"/>
        <v>8.7024725190141705</v>
      </c>
      <c r="Y59" s="2">
        <f t="shared" si="3"/>
        <v>5.6099825895796966</v>
      </c>
    </row>
    <row r="60" spans="2:25">
      <c r="W60" s="45">
        <v>15</v>
      </c>
      <c r="X60" s="2">
        <f t="shared" si="3"/>
        <v>17.455401124700259</v>
      </c>
      <c r="Y60" s="2">
        <f t="shared" si="3"/>
        <v>10.261495289465714</v>
      </c>
    </row>
    <row r="61" spans="2:25">
      <c r="W61" s="45">
        <v>16</v>
      </c>
      <c r="X61" s="2">
        <f t="shared" si="3"/>
        <v>35.012006962212482</v>
      </c>
      <c r="Y61" s="2">
        <f t="shared" si="3"/>
        <v>18.769806125836141</v>
      </c>
    </row>
    <row r="62" spans="2:25">
      <c r="W62" s="5"/>
      <c r="X62" s="2"/>
      <c r="Y62" s="2"/>
    </row>
    <row r="63" spans="2:25">
      <c r="W63" s="5"/>
      <c r="X63" s="2"/>
      <c r="Y63" s="2"/>
    </row>
    <row r="64" spans="2:25" ht="15">
      <c r="B64" s="22" t="s">
        <v>302</v>
      </c>
      <c r="W64" s="5"/>
      <c r="X64" s="2"/>
      <c r="Y64" s="2"/>
    </row>
    <row r="66" spans="2:22" ht="13" thickBot="1">
      <c r="B66" s="9" t="s">
        <v>342</v>
      </c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</row>
    <row r="67" spans="2:22" ht="13" thickTop="1">
      <c r="B67" s="42" t="s">
        <v>160</v>
      </c>
      <c r="C67" s="11" t="s">
        <v>508</v>
      </c>
      <c r="D67" s="11" t="s">
        <v>509</v>
      </c>
      <c r="E67" s="11" t="s">
        <v>510</v>
      </c>
      <c r="F67" s="11" t="s">
        <v>511</v>
      </c>
      <c r="G67" s="11" t="s">
        <v>512</v>
      </c>
      <c r="H67" s="11" t="s">
        <v>513</v>
      </c>
      <c r="I67" s="11" t="s">
        <v>514</v>
      </c>
      <c r="J67" s="11" t="s">
        <v>515</v>
      </c>
      <c r="K67" s="54" t="s">
        <v>516</v>
      </c>
      <c r="L67" s="54" t="s">
        <v>477</v>
      </c>
      <c r="M67" s="54" t="s">
        <v>478</v>
      </c>
      <c r="N67" s="54" t="s">
        <v>479</v>
      </c>
      <c r="O67" s="54" t="s">
        <v>480</v>
      </c>
      <c r="P67" s="54" t="s">
        <v>481</v>
      </c>
      <c r="Q67" s="54" t="s">
        <v>482</v>
      </c>
      <c r="R67" s="54" t="s">
        <v>483</v>
      </c>
      <c r="S67" s="54" t="s">
        <v>484</v>
      </c>
      <c r="T67" s="54" t="s">
        <v>485</v>
      </c>
      <c r="U67" s="11" t="s">
        <v>486</v>
      </c>
      <c r="V67" s="54" t="s">
        <v>487</v>
      </c>
    </row>
    <row r="68" spans="2:22">
      <c r="B68" s="44" t="s">
        <v>537</v>
      </c>
      <c r="C68">
        <v>7.6230000000000002</v>
      </c>
      <c r="D68">
        <v>8.1609999999999996</v>
      </c>
      <c r="E68">
        <v>9.8650000000000002</v>
      </c>
      <c r="F68">
        <v>7.5330000000000004</v>
      </c>
      <c r="G68">
        <v>12.734</v>
      </c>
      <c r="H68">
        <v>4.484</v>
      </c>
      <c r="I68">
        <v>14.259</v>
      </c>
      <c r="J68">
        <v>7.4429999999999996</v>
      </c>
      <c r="K68">
        <v>15.244999999999999</v>
      </c>
      <c r="L68">
        <v>3.8559999999999999</v>
      </c>
      <c r="M68">
        <v>15.244999999999999</v>
      </c>
      <c r="N68">
        <v>9.5060000000000002</v>
      </c>
      <c r="O68">
        <v>17.308</v>
      </c>
      <c r="P68">
        <v>4.3049999999999997</v>
      </c>
      <c r="Q68">
        <v>16.321000000000002</v>
      </c>
      <c r="R68">
        <v>7.2640000000000002</v>
      </c>
      <c r="S68">
        <v>20.356999999999999</v>
      </c>
      <c r="T68">
        <v>7.085</v>
      </c>
      <c r="U68">
        <v>23.405999999999999</v>
      </c>
      <c r="V68">
        <v>7.8920000000000003</v>
      </c>
    </row>
    <row r="69" spans="2:22">
      <c r="B69" s="44" t="s">
        <v>306</v>
      </c>
      <c r="C69">
        <v>3.5539999999999998</v>
      </c>
      <c r="D69">
        <v>6.585</v>
      </c>
      <c r="E69">
        <v>5.6959999999999997</v>
      </c>
      <c r="F69">
        <v>5.383</v>
      </c>
      <c r="G69">
        <v>6.48</v>
      </c>
      <c r="H69">
        <v>2.613</v>
      </c>
      <c r="I69">
        <v>7.7859999999999996</v>
      </c>
      <c r="J69">
        <v>5.7480000000000002</v>
      </c>
      <c r="K69">
        <v>8.8840000000000003</v>
      </c>
      <c r="L69">
        <v>1.829</v>
      </c>
      <c r="M69">
        <v>8.9879999999999995</v>
      </c>
      <c r="N69">
        <v>6.585</v>
      </c>
      <c r="O69">
        <v>11.183</v>
      </c>
      <c r="P69">
        <v>3.1349999999999998</v>
      </c>
      <c r="Q69">
        <v>9.9809999999999999</v>
      </c>
      <c r="R69">
        <v>5.6440000000000001</v>
      </c>
      <c r="S69">
        <v>12.803000000000001</v>
      </c>
      <c r="T69">
        <v>5.1210000000000004</v>
      </c>
      <c r="U69">
        <v>14.214</v>
      </c>
      <c r="V69">
        <v>6.3230000000000004</v>
      </c>
    </row>
    <row r="70" spans="2:22">
      <c r="B70" s="44" t="s">
        <v>307</v>
      </c>
      <c r="C70">
        <v>17.231000000000002</v>
      </c>
      <c r="D70">
        <v>19.911000000000001</v>
      </c>
      <c r="E70">
        <v>23.548999999999999</v>
      </c>
      <c r="F70">
        <v>15.316000000000001</v>
      </c>
      <c r="G70">
        <v>28.335000000000001</v>
      </c>
      <c r="H70">
        <v>10.721</v>
      </c>
      <c r="I70">
        <v>26.611999999999998</v>
      </c>
      <c r="J70">
        <v>20.294</v>
      </c>
      <c r="K70">
        <v>32.93</v>
      </c>
      <c r="L70">
        <v>8.9979999999999993</v>
      </c>
      <c r="M70">
        <v>32.354999999999997</v>
      </c>
      <c r="N70">
        <v>23.166</v>
      </c>
      <c r="O70">
        <v>37.142000000000003</v>
      </c>
      <c r="P70">
        <v>10.721</v>
      </c>
      <c r="Q70">
        <v>38.673000000000002</v>
      </c>
      <c r="R70">
        <v>20.677</v>
      </c>
      <c r="S70">
        <v>42.311</v>
      </c>
      <c r="T70">
        <v>15.316000000000001</v>
      </c>
      <c r="U70">
        <v>48.246000000000002</v>
      </c>
      <c r="V70">
        <v>21.634</v>
      </c>
    </row>
    <row r="71" spans="2:22">
      <c r="B71" s="44" t="s">
        <v>308</v>
      </c>
      <c r="C71">
        <v>10.419</v>
      </c>
      <c r="D71">
        <v>8.9610000000000003</v>
      </c>
      <c r="E71">
        <v>12.816000000000001</v>
      </c>
      <c r="F71">
        <v>7.3979999999999997</v>
      </c>
      <c r="G71">
        <v>16.254000000000001</v>
      </c>
      <c r="H71">
        <v>5.1050000000000004</v>
      </c>
      <c r="I71">
        <v>16.358000000000001</v>
      </c>
      <c r="J71">
        <v>10.211</v>
      </c>
      <c r="K71">
        <v>18.442</v>
      </c>
      <c r="L71">
        <v>4.3760000000000003</v>
      </c>
      <c r="M71">
        <v>18.442</v>
      </c>
      <c r="N71">
        <v>10.94</v>
      </c>
      <c r="O71">
        <v>21.047000000000001</v>
      </c>
      <c r="P71">
        <v>5.0010000000000003</v>
      </c>
      <c r="Q71">
        <v>20.318000000000001</v>
      </c>
      <c r="R71">
        <v>10.628</v>
      </c>
      <c r="S71">
        <v>23.965</v>
      </c>
      <c r="T71">
        <v>7.3979999999999997</v>
      </c>
      <c r="U71">
        <v>27.09</v>
      </c>
      <c r="V71">
        <v>9.2729999999999997</v>
      </c>
    </row>
    <row r="72" spans="2:22">
      <c r="B72" s="44" t="s">
        <v>427</v>
      </c>
      <c r="C72">
        <v>5.2850000000000001</v>
      </c>
      <c r="D72">
        <v>18.773</v>
      </c>
      <c r="E72">
        <v>10.115</v>
      </c>
      <c r="F72">
        <v>14.125</v>
      </c>
      <c r="G72">
        <v>11.026999999999999</v>
      </c>
      <c r="H72">
        <v>11.118</v>
      </c>
      <c r="I72">
        <v>12.757999999999999</v>
      </c>
      <c r="J72">
        <v>17.678999999999998</v>
      </c>
      <c r="K72">
        <v>17.132000000000001</v>
      </c>
      <c r="L72">
        <v>6.1059999999999999</v>
      </c>
      <c r="M72">
        <v>16.677</v>
      </c>
      <c r="N72">
        <v>18.044</v>
      </c>
      <c r="O72">
        <v>23.146999999999998</v>
      </c>
      <c r="P72">
        <v>10.935</v>
      </c>
      <c r="Q72">
        <v>21.141999999999999</v>
      </c>
      <c r="R72">
        <v>17.678999999999998</v>
      </c>
      <c r="S72">
        <v>24.422999999999998</v>
      </c>
      <c r="T72">
        <v>13.852</v>
      </c>
      <c r="U72">
        <v>28.158999999999999</v>
      </c>
      <c r="V72">
        <v>17.678999999999998</v>
      </c>
    </row>
    <row r="73" spans="2:22">
      <c r="B73" s="44" t="s">
        <v>428</v>
      </c>
      <c r="C73">
        <v>13.561999999999999</v>
      </c>
      <c r="D73">
        <v>17.989999999999998</v>
      </c>
      <c r="E73">
        <v>14.946</v>
      </c>
      <c r="F73">
        <v>14.946</v>
      </c>
      <c r="G73">
        <v>18.129000000000001</v>
      </c>
      <c r="H73">
        <v>8.9949999999999992</v>
      </c>
      <c r="I73">
        <v>17.852</v>
      </c>
      <c r="J73">
        <v>17.297999999999998</v>
      </c>
      <c r="K73">
        <v>24.218</v>
      </c>
      <c r="L73">
        <v>5.12</v>
      </c>
      <c r="M73">
        <v>23.803000000000001</v>
      </c>
      <c r="N73">
        <v>17.852</v>
      </c>
      <c r="O73">
        <v>30.998999999999999</v>
      </c>
      <c r="P73">
        <v>9.41</v>
      </c>
      <c r="Q73">
        <v>29.753</v>
      </c>
      <c r="R73">
        <v>17.852</v>
      </c>
      <c r="S73">
        <v>32.383000000000003</v>
      </c>
      <c r="T73">
        <v>14.391999999999999</v>
      </c>
      <c r="U73">
        <v>34.182000000000002</v>
      </c>
      <c r="V73">
        <v>17.713999999999999</v>
      </c>
    </row>
    <row r="74" spans="2:22">
      <c r="B74" s="44" t="s">
        <v>103</v>
      </c>
      <c r="C74">
        <v>2.839</v>
      </c>
      <c r="D74">
        <v>12.276999999999999</v>
      </c>
      <c r="E74">
        <v>5.89</v>
      </c>
      <c r="F74">
        <v>8.3030000000000008</v>
      </c>
      <c r="G74">
        <v>8.8710000000000004</v>
      </c>
      <c r="H74">
        <v>5.2519999999999998</v>
      </c>
      <c r="I74">
        <v>9.0129999999999999</v>
      </c>
      <c r="J74">
        <v>10.645</v>
      </c>
      <c r="K74">
        <v>12.206</v>
      </c>
      <c r="L74">
        <v>3.69</v>
      </c>
      <c r="M74">
        <v>12.135</v>
      </c>
      <c r="N74">
        <v>10.715999999999999</v>
      </c>
      <c r="O74">
        <v>15.683999999999999</v>
      </c>
      <c r="P74">
        <v>5.3230000000000004</v>
      </c>
      <c r="Q74">
        <v>15.045</v>
      </c>
      <c r="R74">
        <v>10.361000000000001</v>
      </c>
      <c r="S74">
        <v>17.884</v>
      </c>
      <c r="T74">
        <v>7.9480000000000004</v>
      </c>
      <c r="U74">
        <v>21.361000000000001</v>
      </c>
      <c r="V74">
        <v>11.71</v>
      </c>
    </row>
    <row r="75" spans="2:22">
      <c r="B75" s="44" t="s">
        <v>280</v>
      </c>
      <c r="C75">
        <v>12.432</v>
      </c>
      <c r="D75">
        <v>15.342000000000001</v>
      </c>
      <c r="E75">
        <v>16.268000000000001</v>
      </c>
      <c r="F75">
        <v>10.712999999999999</v>
      </c>
      <c r="G75">
        <v>18.780999999999999</v>
      </c>
      <c r="H75">
        <v>6.6130000000000004</v>
      </c>
      <c r="I75">
        <v>20.5</v>
      </c>
      <c r="J75">
        <v>13.887</v>
      </c>
      <c r="K75">
        <v>22.881</v>
      </c>
      <c r="L75">
        <v>4.7610000000000001</v>
      </c>
      <c r="M75">
        <v>22.748000000000001</v>
      </c>
      <c r="N75">
        <v>13.755000000000001</v>
      </c>
      <c r="O75">
        <v>26.981000000000002</v>
      </c>
      <c r="P75">
        <v>6.7450000000000001</v>
      </c>
      <c r="Q75">
        <v>25.129000000000001</v>
      </c>
      <c r="R75">
        <v>13.887</v>
      </c>
      <c r="S75">
        <v>29.228999999999999</v>
      </c>
      <c r="T75">
        <v>9.9190000000000005</v>
      </c>
      <c r="U75">
        <v>33.329000000000001</v>
      </c>
      <c r="V75">
        <v>15.342000000000001</v>
      </c>
    </row>
    <row r="76" spans="2:22">
      <c r="B76" s="44" t="s">
        <v>281</v>
      </c>
      <c r="C76">
        <v>6.9219999999999997</v>
      </c>
      <c r="D76">
        <v>11.750999999999999</v>
      </c>
      <c r="E76">
        <v>8.7729999999999997</v>
      </c>
      <c r="F76">
        <v>9.7390000000000008</v>
      </c>
      <c r="G76">
        <v>9.4969999999999999</v>
      </c>
      <c r="H76">
        <v>9.1750000000000007</v>
      </c>
      <c r="I76">
        <v>11.750999999999999</v>
      </c>
      <c r="J76">
        <v>13.038</v>
      </c>
      <c r="K76">
        <v>14.085000000000001</v>
      </c>
      <c r="L76">
        <v>5.5529999999999999</v>
      </c>
      <c r="M76">
        <v>13.843</v>
      </c>
      <c r="N76">
        <v>13.038</v>
      </c>
      <c r="O76">
        <v>18.591999999999999</v>
      </c>
      <c r="P76">
        <v>9.2560000000000002</v>
      </c>
      <c r="Q76">
        <v>16.338000000000001</v>
      </c>
      <c r="R76">
        <v>13.441000000000001</v>
      </c>
      <c r="S76">
        <v>19.558</v>
      </c>
      <c r="T76">
        <v>9.7390000000000008</v>
      </c>
      <c r="U76">
        <v>20.361999999999998</v>
      </c>
      <c r="V76">
        <v>11.59</v>
      </c>
    </row>
    <row r="77" spans="2:22">
      <c r="B77" s="44" t="s">
        <v>529</v>
      </c>
      <c r="C77">
        <v>3.3210000000000002</v>
      </c>
      <c r="D77">
        <v>8.3490000000000002</v>
      </c>
      <c r="E77">
        <v>4.7510000000000003</v>
      </c>
      <c r="F77">
        <v>6.4580000000000002</v>
      </c>
      <c r="G77">
        <v>5.4429999999999996</v>
      </c>
      <c r="H77">
        <v>4.0129999999999999</v>
      </c>
      <c r="I77">
        <v>6.4580000000000002</v>
      </c>
      <c r="J77">
        <v>7.9340000000000002</v>
      </c>
      <c r="K77">
        <v>8.0730000000000004</v>
      </c>
      <c r="L77">
        <v>2.86</v>
      </c>
      <c r="M77">
        <v>7.9340000000000002</v>
      </c>
      <c r="N77">
        <v>7.8879999999999999</v>
      </c>
      <c r="O77">
        <v>10.425000000000001</v>
      </c>
      <c r="P77">
        <v>3.69</v>
      </c>
      <c r="Q77">
        <v>9.3179999999999996</v>
      </c>
      <c r="R77">
        <v>7.98</v>
      </c>
      <c r="S77">
        <v>10.84</v>
      </c>
      <c r="T77">
        <v>5.9509999999999996</v>
      </c>
      <c r="U77">
        <v>12.916</v>
      </c>
      <c r="V77">
        <v>7.3810000000000002</v>
      </c>
    </row>
    <row r="78" spans="2:22">
      <c r="B78" s="44" t="s">
        <v>530</v>
      </c>
      <c r="C78">
        <v>6.6189999999999998</v>
      </c>
      <c r="D78">
        <v>13.321</v>
      </c>
      <c r="E78">
        <v>7.3639999999999999</v>
      </c>
      <c r="F78">
        <v>11.005000000000001</v>
      </c>
      <c r="G78">
        <v>8.7710000000000008</v>
      </c>
      <c r="H78">
        <v>8.7710000000000008</v>
      </c>
      <c r="I78">
        <v>10.343</v>
      </c>
      <c r="J78">
        <v>12.99</v>
      </c>
      <c r="K78">
        <v>12.246</v>
      </c>
      <c r="L78">
        <v>5.4610000000000003</v>
      </c>
      <c r="M78">
        <v>12.246</v>
      </c>
      <c r="N78">
        <v>12.824999999999999</v>
      </c>
      <c r="O78">
        <v>16.3</v>
      </c>
      <c r="P78">
        <v>6.5369999999999999</v>
      </c>
      <c r="Q78">
        <v>14.728</v>
      </c>
      <c r="R78">
        <v>12.494</v>
      </c>
      <c r="S78">
        <v>17.707000000000001</v>
      </c>
      <c r="T78">
        <v>9.4329999999999998</v>
      </c>
      <c r="U78">
        <v>20.603000000000002</v>
      </c>
      <c r="V78">
        <v>11.253</v>
      </c>
    </row>
    <row r="79" spans="2:22">
      <c r="B79" s="44" t="s">
        <v>531</v>
      </c>
      <c r="C79">
        <v>2.367</v>
      </c>
      <c r="D79">
        <v>11.722</v>
      </c>
      <c r="E79">
        <v>4.3310000000000004</v>
      </c>
      <c r="F79">
        <v>7.16</v>
      </c>
      <c r="G79">
        <v>5.4279999999999999</v>
      </c>
      <c r="H79">
        <v>4.7930000000000001</v>
      </c>
      <c r="I79">
        <v>7.8529999999999998</v>
      </c>
      <c r="J79">
        <v>8.8350000000000009</v>
      </c>
      <c r="K79">
        <v>9.7579999999999991</v>
      </c>
      <c r="L79">
        <v>2.0209999999999999</v>
      </c>
      <c r="M79">
        <v>10.336</v>
      </c>
      <c r="N79">
        <v>8.8350000000000009</v>
      </c>
      <c r="O79">
        <v>14.089</v>
      </c>
      <c r="P79">
        <v>4.7350000000000003</v>
      </c>
      <c r="Q79">
        <v>12.645</v>
      </c>
      <c r="R79">
        <v>8.8350000000000009</v>
      </c>
      <c r="S79">
        <v>15.763999999999999</v>
      </c>
      <c r="T79">
        <v>6.4089999999999998</v>
      </c>
      <c r="U79">
        <v>17.437999999999999</v>
      </c>
      <c r="V79">
        <v>11.895</v>
      </c>
    </row>
    <row r="80" spans="2:22">
      <c r="B80" s="44" t="s">
        <v>475</v>
      </c>
      <c r="C80">
        <v>12.44</v>
      </c>
      <c r="D80">
        <v>12.855</v>
      </c>
      <c r="E80">
        <v>14.375</v>
      </c>
      <c r="F80">
        <v>9.8140000000000001</v>
      </c>
      <c r="G80">
        <v>18.384</v>
      </c>
      <c r="H80">
        <v>6.3579999999999997</v>
      </c>
      <c r="I80">
        <v>19.074999999999999</v>
      </c>
      <c r="J80">
        <v>14.099</v>
      </c>
      <c r="K80">
        <v>23.222000000000001</v>
      </c>
      <c r="L80">
        <v>5.2530000000000001</v>
      </c>
      <c r="M80">
        <v>22.945</v>
      </c>
      <c r="N80">
        <v>14.513999999999999</v>
      </c>
      <c r="O80">
        <v>27.783000000000001</v>
      </c>
      <c r="P80">
        <v>6.0819999999999999</v>
      </c>
      <c r="Q80">
        <v>26.263000000000002</v>
      </c>
      <c r="R80">
        <v>14.237</v>
      </c>
      <c r="S80">
        <v>31.654</v>
      </c>
      <c r="T80">
        <v>9.6760000000000002</v>
      </c>
      <c r="U80">
        <v>34.555999999999997</v>
      </c>
      <c r="V80">
        <v>13.27</v>
      </c>
    </row>
    <row r="81" spans="2:22">
      <c r="B81" s="44" t="s">
        <v>476</v>
      </c>
      <c r="C81">
        <v>21.9</v>
      </c>
      <c r="D81">
        <v>26.844999999999999</v>
      </c>
      <c r="E81">
        <v>28.023</v>
      </c>
      <c r="F81">
        <v>19.545000000000002</v>
      </c>
      <c r="G81">
        <v>36.734999999999999</v>
      </c>
      <c r="H81">
        <v>14.129</v>
      </c>
      <c r="I81">
        <v>35.558</v>
      </c>
      <c r="J81">
        <v>25.431999999999999</v>
      </c>
      <c r="K81">
        <v>40.031999999999996</v>
      </c>
      <c r="L81">
        <v>10.832000000000001</v>
      </c>
      <c r="M81">
        <v>39.796999999999997</v>
      </c>
      <c r="N81">
        <v>25.667999999999999</v>
      </c>
      <c r="O81">
        <v>43.564999999999998</v>
      </c>
      <c r="P81">
        <v>14.835000000000001</v>
      </c>
      <c r="Q81">
        <v>45.448</v>
      </c>
      <c r="R81">
        <v>26.138999999999999</v>
      </c>
      <c r="S81">
        <v>51.570999999999998</v>
      </c>
      <c r="T81">
        <v>18.838999999999999</v>
      </c>
      <c r="U81">
        <v>59.106000000000002</v>
      </c>
      <c r="V81">
        <v>28.965</v>
      </c>
    </row>
    <row r="82" spans="2:22">
      <c r="B82" s="44" t="s">
        <v>453</v>
      </c>
      <c r="C82">
        <v>25.77</v>
      </c>
      <c r="D82">
        <v>39.527999999999999</v>
      </c>
      <c r="E82">
        <v>31.885000000000002</v>
      </c>
      <c r="F82">
        <v>29.919</v>
      </c>
      <c r="G82">
        <v>34.505000000000003</v>
      </c>
      <c r="H82">
        <v>24.459</v>
      </c>
      <c r="I82">
        <v>38.872999999999998</v>
      </c>
      <c r="J82">
        <v>37.344000000000001</v>
      </c>
      <c r="K82">
        <v>43.241</v>
      </c>
      <c r="L82">
        <v>18.780999999999999</v>
      </c>
      <c r="M82">
        <v>44.113999999999997</v>
      </c>
      <c r="N82">
        <v>38.218000000000004</v>
      </c>
      <c r="O82">
        <v>51.975999999999999</v>
      </c>
      <c r="P82">
        <v>25.77</v>
      </c>
      <c r="Q82">
        <v>48.7</v>
      </c>
      <c r="R82">
        <v>37.780999999999999</v>
      </c>
      <c r="S82">
        <v>55.689</v>
      </c>
      <c r="T82">
        <v>31.448</v>
      </c>
      <c r="U82">
        <v>59.62</v>
      </c>
      <c r="V82">
        <v>39.746000000000002</v>
      </c>
    </row>
    <row r="83" spans="2:22">
      <c r="B83" s="44" t="s">
        <v>454</v>
      </c>
      <c r="C83">
        <v>9.19</v>
      </c>
      <c r="D83">
        <v>10.36</v>
      </c>
      <c r="E83">
        <v>10.611000000000001</v>
      </c>
      <c r="F83">
        <v>5.9320000000000004</v>
      </c>
      <c r="G83">
        <v>11.946999999999999</v>
      </c>
      <c r="H83">
        <v>3.593</v>
      </c>
      <c r="I83">
        <v>13.034000000000001</v>
      </c>
      <c r="J83">
        <v>7.77</v>
      </c>
      <c r="K83">
        <v>14.287000000000001</v>
      </c>
      <c r="L83">
        <v>3.008</v>
      </c>
      <c r="M83">
        <v>14.537000000000001</v>
      </c>
      <c r="N83">
        <v>8.1039999999999992</v>
      </c>
      <c r="O83">
        <v>16.626000000000001</v>
      </c>
      <c r="P83">
        <v>3.843</v>
      </c>
      <c r="Q83">
        <v>15.791</v>
      </c>
      <c r="R83">
        <v>7.3520000000000003</v>
      </c>
      <c r="S83">
        <v>17.545000000000002</v>
      </c>
      <c r="T83">
        <v>5.9320000000000004</v>
      </c>
      <c r="U83">
        <v>20.72</v>
      </c>
      <c r="V83">
        <v>10.526999999999999</v>
      </c>
    </row>
    <row r="84" spans="2:22">
      <c r="B84" s="44" t="s">
        <v>455</v>
      </c>
      <c r="C84">
        <v>22.838999999999999</v>
      </c>
      <c r="D84">
        <v>20.515999999999998</v>
      </c>
      <c r="E84">
        <v>26.71</v>
      </c>
      <c r="F84">
        <v>14.129</v>
      </c>
      <c r="G84">
        <v>27.097000000000001</v>
      </c>
      <c r="H84">
        <v>10.257999999999999</v>
      </c>
      <c r="I84">
        <v>30.774000000000001</v>
      </c>
      <c r="J84">
        <v>15.29</v>
      </c>
      <c r="K84">
        <v>33.677</v>
      </c>
      <c r="L84">
        <v>6.968</v>
      </c>
      <c r="M84">
        <v>34.258000000000003</v>
      </c>
      <c r="N84">
        <v>15.484</v>
      </c>
      <c r="O84">
        <v>40.064999999999998</v>
      </c>
      <c r="P84">
        <v>11.032</v>
      </c>
      <c r="Q84">
        <v>37.354999999999997</v>
      </c>
      <c r="R84">
        <v>16.257999999999999</v>
      </c>
      <c r="S84">
        <v>42.581000000000003</v>
      </c>
      <c r="T84">
        <v>13.742000000000001</v>
      </c>
      <c r="U84">
        <v>46.064999999999998</v>
      </c>
      <c r="V84">
        <v>19.742000000000001</v>
      </c>
    </row>
    <row r="85" spans="2:22">
      <c r="B85" s="78" t="s">
        <v>456</v>
      </c>
      <c r="C85" s="7">
        <v>36.755000000000003</v>
      </c>
      <c r="D85" s="7">
        <v>33.774999999999999</v>
      </c>
      <c r="E85" s="7">
        <v>43.378</v>
      </c>
      <c r="F85" s="7">
        <v>25.827999999999999</v>
      </c>
      <c r="G85" s="7">
        <v>48.344999999999999</v>
      </c>
      <c r="H85" s="7">
        <v>13.907</v>
      </c>
      <c r="I85" s="7">
        <v>48.014000000000003</v>
      </c>
      <c r="J85" s="7">
        <v>33.774999999999999</v>
      </c>
      <c r="K85" s="7">
        <v>56.292000000000002</v>
      </c>
      <c r="L85" s="7">
        <v>10.927</v>
      </c>
      <c r="M85" s="7">
        <v>56.622999999999998</v>
      </c>
      <c r="N85" s="7">
        <v>36.423999999999999</v>
      </c>
      <c r="O85" s="7">
        <v>63.576999999999998</v>
      </c>
      <c r="P85" s="7">
        <v>13.576000000000001</v>
      </c>
      <c r="Q85" s="7">
        <v>65.894999999999996</v>
      </c>
      <c r="R85" s="7">
        <v>33.774999999999999</v>
      </c>
      <c r="S85" s="7">
        <v>68.875</v>
      </c>
      <c r="T85" s="7">
        <v>24.504000000000001</v>
      </c>
      <c r="U85" s="7">
        <v>77.814999999999998</v>
      </c>
      <c r="V85" s="7">
        <v>34.436999999999998</v>
      </c>
    </row>
    <row r="88" spans="2:22" ht="13" thickBot="1">
      <c r="B88" s="9" t="s">
        <v>247</v>
      </c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</row>
    <row r="89" spans="2:22" ht="13" thickTop="1">
      <c r="B89" s="42" t="s">
        <v>160</v>
      </c>
      <c r="C89" s="11" t="s">
        <v>508</v>
      </c>
      <c r="D89" s="11" t="s">
        <v>509</v>
      </c>
      <c r="E89" s="11" t="s">
        <v>510</v>
      </c>
      <c r="F89" s="11" t="s">
        <v>511</v>
      </c>
      <c r="G89" s="11" t="s">
        <v>512</v>
      </c>
      <c r="H89" s="11" t="s">
        <v>513</v>
      </c>
      <c r="I89" s="11" t="s">
        <v>514</v>
      </c>
      <c r="J89" s="11" t="s">
        <v>515</v>
      </c>
      <c r="K89" s="54" t="s">
        <v>516</v>
      </c>
      <c r="L89" s="54" t="s">
        <v>477</v>
      </c>
      <c r="M89" s="54" t="s">
        <v>478</v>
      </c>
      <c r="N89" s="54" t="s">
        <v>479</v>
      </c>
      <c r="O89" s="54" t="s">
        <v>480</v>
      </c>
      <c r="P89" s="54" t="s">
        <v>481</v>
      </c>
      <c r="Q89" s="54" t="s">
        <v>482</v>
      </c>
      <c r="R89" s="54" t="s">
        <v>483</v>
      </c>
      <c r="S89" s="54" t="s">
        <v>484</v>
      </c>
      <c r="T89" s="54" t="s">
        <v>485</v>
      </c>
      <c r="U89" s="11" t="s">
        <v>486</v>
      </c>
      <c r="V89" s="54" t="s">
        <v>487</v>
      </c>
    </row>
    <row r="90" spans="2:22">
      <c r="B90" s="44" t="s">
        <v>537</v>
      </c>
      <c r="C90" s="82">
        <v>5.7705600000000005E-4</v>
      </c>
      <c r="D90" s="82">
        <v>-0.19342246799999999</v>
      </c>
      <c r="E90" s="82">
        <v>-0.16707849999999999</v>
      </c>
      <c r="F90" s="82">
        <v>-0.15148835799999999</v>
      </c>
      <c r="G90" s="82">
        <v>-0.358634075</v>
      </c>
      <c r="H90" s="82">
        <v>5.2093423999999999E-2</v>
      </c>
      <c r="I90" s="82">
        <v>-0.50832883200000001</v>
      </c>
      <c r="J90" s="82">
        <v>9.4027179000000002E-2</v>
      </c>
      <c r="K90" s="82">
        <v>-6.5252208000000006E-2</v>
      </c>
      <c r="L90" s="82">
        <v>4.6078422000000001E-2</v>
      </c>
      <c r="M90" s="82">
        <v>5.8452999999999999E-4</v>
      </c>
      <c r="N90" s="82">
        <v>0.18382109599999999</v>
      </c>
      <c r="O90" s="82">
        <v>7.2424763000000003E-2</v>
      </c>
      <c r="P90" s="82">
        <v>3.4124084999999998E-2</v>
      </c>
      <c r="Q90" s="82">
        <v>0.54548234600000001</v>
      </c>
      <c r="R90" s="82">
        <v>7.6045502000000001E-2</v>
      </c>
      <c r="S90" s="82">
        <v>0.34190329200000003</v>
      </c>
      <c r="T90" s="82">
        <v>2.2167136E-2</v>
      </c>
      <c r="U90" s="82">
        <v>0.138321628</v>
      </c>
      <c r="V90" s="82">
        <v>-0.163446018</v>
      </c>
    </row>
    <row r="91" spans="2:22">
      <c r="B91" s="44" t="s">
        <v>306</v>
      </c>
      <c r="C91" s="82">
        <v>-1.2963898E-2</v>
      </c>
      <c r="D91" s="82">
        <v>-0.27658943899999999</v>
      </c>
      <c r="E91" s="82">
        <v>-0.22820652699999999</v>
      </c>
      <c r="F91" s="82">
        <v>-0.20085591999999999</v>
      </c>
      <c r="G91" s="82">
        <v>-0.29316687400000002</v>
      </c>
      <c r="H91" s="82">
        <v>5.0669974E-2</v>
      </c>
      <c r="I91" s="82">
        <v>-0.48390302099999999</v>
      </c>
      <c r="J91" s="82">
        <v>0.16356751999999999</v>
      </c>
      <c r="K91" s="82">
        <v>-0.1038591</v>
      </c>
      <c r="L91" s="82">
        <v>7.9246430000000007E-2</v>
      </c>
      <c r="M91" s="82">
        <v>6.3212069999999997E-3</v>
      </c>
      <c r="N91" s="82">
        <v>0.15225298200000001</v>
      </c>
      <c r="O91" s="82">
        <v>9.3944630000000001E-2</v>
      </c>
      <c r="P91" s="82">
        <v>6.5293773999999999E-2</v>
      </c>
      <c r="Q91" s="82">
        <v>0.47723534200000001</v>
      </c>
      <c r="R91" s="82">
        <v>0.117735403</v>
      </c>
      <c r="S91" s="82">
        <v>0.347440262</v>
      </c>
      <c r="T91" s="82">
        <v>1.2235825000000001E-2</v>
      </c>
      <c r="U91" s="82">
        <v>0.19715798000000001</v>
      </c>
      <c r="V91" s="82">
        <v>-0.16355654999999999</v>
      </c>
    </row>
    <row r="92" spans="2:22">
      <c r="B92" s="44" t="s">
        <v>307</v>
      </c>
      <c r="C92" s="82">
        <v>-9.8793800000000001E-3</v>
      </c>
      <c r="D92" s="82">
        <v>-0.241616524</v>
      </c>
      <c r="E92" s="82">
        <v>-0.15068357199999999</v>
      </c>
      <c r="F92" s="82">
        <v>-0.17796488399999999</v>
      </c>
      <c r="G92" s="82">
        <v>-0.29154117299999999</v>
      </c>
      <c r="H92" s="82">
        <v>-2.3681016999999999E-2</v>
      </c>
      <c r="I92" s="82">
        <v>-0.48053338099999998</v>
      </c>
      <c r="J92" s="82">
        <v>0.13377551200000001</v>
      </c>
      <c r="K92" s="82">
        <v>-0.184994295</v>
      </c>
      <c r="L92" s="82">
        <v>0.126381782</v>
      </c>
      <c r="M92" s="82">
        <v>1.3953500000000001E-3</v>
      </c>
      <c r="N92" s="82">
        <v>0.20472511800000001</v>
      </c>
      <c r="O92" s="82">
        <v>0.19474893400000001</v>
      </c>
      <c r="P92" s="82">
        <v>0.113437963</v>
      </c>
      <c r="Q92" s="82">
        <v>0.49750926899999998</v>
      </c>
      <c r="R92" s="82">
        <v>0.12368138300000001</v>
      </c>
      <c r="S92" s="82">
        <v>0.29795066799999997</v>
      </c>
      <c r="T92" s="82">
        <v>-6.2535780999999999E-2</v>
      </c>
      <c r="U92" s="82">
        <v>0.126027581</v>
      </c>
      <c r="V92" s="82">
        <v>-0.196203553</v>
      </c>
    </row>
    <row r="93" spans="2:22">
      <c r="B93" s="44" t="s">
        <v>308</v>
      </c>
      <c r="C93" s="82">
        <v>-1.4133868000000001E-2</v>
      </c>
      <c r="D93" s="82">
        <v>-0.21389355299999999</v>
      </c>
      <c r="E93" s="82">
        <v>-0.143976674</v>
      </c>
      <c r="F93" s="82">
        <v>-0.163976074</v>
      </c>
      <c r="G93" s="82">
        <v>-0.34485623300000001</v>
      </c>
      <c r="H93" s="82">
        <v>-1.6396253E-2</v>
      </c>
      <c r="I93" s="82">
        <v>-0.48500875100000002</v>
      </c>
      <c r="J93" s="82">
        <v>8.4346579000000005E-2</v>
      </c>
      <c r="K93" s="82">
        <v>-0.123728719</v>
      </c>
      <c r="L93" s="82">
        <v>0.14340359</v>
      </c>
      <c r="M93" s="82">
        <v>3.8398519999999999E-3</v>
      </c>
      <c r="N93" s="82">
        <v>0.18162336500000001</v>
      </c>
      <c r="O93" s="82">
        <v>0.116024791</v>
      </c>
      <c r="P93" s="82">
        <v>0.15768674399999999</v>
      </c>
      <c r="Q93" s="82">
        <v>0.52036455000000004</v>
      </c>
      <c r="R93" s="82">
        <v>5.7497309000000003E-2</v>
      </c>
      <c r="S93" s="82">
        <v>0.32693202500000001</v>
      </c>
      <c r="T93" s="82">
        <v>-4.6924742999999998E-2</v>
      </c>
      <c r="U93" s="82">
        <v>0.14454302799999999</v>
      </c>
      <c r="V93" s="82">
        <v>-0.18336696399999999</v>
      </c>
    </row>
    <row r="94" spans="2:22">
      <c r="B94" s="44" t="s">
        <v>427</v>
      </c>
      <c r="C94" s="82">
        <v>-1.80099E-4</v>
      </c>
      <c r="D94" s="82">
        <v>-0.33863197299999998</v>
      </c>
      <c r="E94" s="82">
        <v>-0.23999553600000001</v>
      </c>
      <c r="F94" s="82">
        <v>-0.13455613399999999</v>
      </c>
      <c r="G94" s="82">
        <v>-0.27423054899999999</v>
      </c>
      <c r="H94" s="82">
        <v>-1.4055511E-2</v>
      </c>
      <c r="I94" s="82">
        <v>-0.46348098599999998</v>
      </c>
      <c r="J94" s="82">
        <v>0.17461365500000001</v>
      </c>
      <c r="K94" s="82">
        <v>-0.166378739</v>
      </c>
      <c r="L94" s="82">
        <v>0.12574545300000001</v>
      </c>
      <c r="M94" s="82">
        <v>-9.9110810000000004E-3</v>
      </c>
      <c r="N94" s="82">
        <v>0.13753502300000001</v>
      </c>
      <c r="O94" s="82">
        <v>0.16780607</v>
      </c>
      <c r="P94" s="82">
        <v>0.11984249299999999</v>
      </c>
      <c r="Q94" s="82">
        <v>0.447502493</v>
      </c>
      <c r="R94" s="82">
        <v>0.114902002</v>
      </c>
      <c r="S94" s="82">
        <v>0.29589167700000002</v>
      </c>
      <c r="T94" s="82">
        <v>-3.5011142000000002E-2</v>
      </c>
      <c r="U94" s="82">
        <v>0.24297674999999999</v>
      </c>
      <c r="V94" s="82">
        <v>-0.15038386500000001</v>
      </c>
    </row>
    <row r="95" spans="2:22">
      <c r="B95" s="44" t="s">
        <v>428</v>
      </c>
      <c r="C95" s="82">
        <v>-5.5376440000000004E-3</v>
      </c>
      <c r="D95" s="82">
        <v>-0.33794761699999998</v>
      </c>
      <c r="E95" s="82">
        <v>-0.226849513</v>
      </c>
      <c r="F95" s="82">
        <v>-0.18354285300000001</v>
      </c>
      <c r="G95" s="82">
        <v>-0.33631603900000001</v>
      </c>
      <c r="H95" s="82">
        <v>4.3803922000000002E-2</v>
      </c>
      <c r="I95" s="82">
        <v>-0.38318951099999998</v>
      </c>
      <c r="J95" s="82">
        <v>0.15970715999999999</v>
      </c>
      <c r="K95" s="82">
        <v>-0.224033119</v>
      </c>
      <c r="L95" s="82">
        <v>0.127055947</v>
      </c>
      <c r="M95" s="82">
        <v>-8.5442099999999996E-4</v>
      </c>
      <c r="N95" s="82">
        <v>0.138315838</v>
      </c>
      <c r="O95" s="82">
        <v>0.22140859700000001</v>
      </c>
      <c r="P95" s="82">
        <v>0.128882573</v>
      </c>
      <c r="Q95" s="82">
        <v>0.38663567599999998</v>
      </c>
      <c r="R95" s="82">
        <v>0.11670572899999999</v>
      </c>
      <c r="S95" s="82">
        <v>0.31416702499999999</v>
      </c>
      <c r="T95" s="82">
        <v>-4.5358350000000002E-3</v>
      </c>
      <c r="U95" s="82">
        <v>0.25456895000000002</v>
      </c>
      <c r="V95" s="82">
        <v>-0.18844486399999999</v>
      </c>
    </row>
    <row r="96" spans="2:22">
      <c r="B96" s="44" t="s">
        <v>103</v>
      </c>
      <c r="C96" s="82">
        <v>9.3989699999999998E-4</v>
      </c>
      <c r="D96" s="82">
        <v>-0.25769703300000002</v>
      </c>
      <c r="E96" s="82">
        <v>-0.17164468999999999</v>
      </c>
      <c r="F96" s="82">
        <v>-0.17276549999999999</v>
      </c>
      <c r="G96" s="82">
        <v>-0.32424203899999998</v>
      </c>
      <c r="H96" s="82">
        <v>-1.0432841999999999E-2</v>
      </c>
      <c r="I96" s="82">
        <v>-0.47956458400000002</v>
      </c>
      <c r="J96" s="82">
        <v>0.20017088699999999</v>
      </c>
      <c r="K96" s="82">
        <v>-0.15879349100000001</v>
      </c>
      <c r="L96" s="82">
        <v>0.108722347</v>
      </c>
      <c r="M96" s="82">
        <v>4.3138400000000002E-3</v>
      </c>
      <c r="N96" s="82">
        <v>0.10928334000000001</v>
      </c>
      <c r="O96" s="82">
        <v>0.15592081999999999</v>
      </c>
      <c r="P96" s="82">
        <v>8.7811620000000007E-2</v>
      </c>
      <c r="Q96" s="82">
        <v>0.48711199999999999</v>
      </c>
      <c r="R96" s="82">
        <v>0.151892481</v>
      </c>
      <c r="S96" s="82">
        <v>0.30174575999999997</v>
      </c>
      <c r="T96" s="82">
        <v>-4.1060544999999997E-2</v>
      </c>
      <c r="U96" s="82">
        <v>0.18421248700000001</v>
      </c>
      <c r="V96" s="82">
        <v>-0.17592475499999999</v>
      </c>
    </row>
    <row r="97" spans="2:22">
      <c r="B97" s="44" t="s">
        <v>280</v>
      </c>
      <c r="C97" s="82">
        <v>-5.1856970000000004E-3</v>
      </c>
      <c r="D97" s="82">
        <v>-0.28731257599999999</v>
      </c>
      <c r="E97" s="82">
        <v>-0.188859791</v>
      </c>
      <c r="F97" s="82">
        <v>-0.19842541699999999</v>
      </c>
      <c r="G97" s="82">
        <v>-0.29788292999999999</v>
      </c>
      <c r="H97" s="82">
        <v>-9.5165479999999997E-3</v>
      </c>
      <c r="I97" s="82">
        <v>-0.46625684299999998</v>
      </c>
      <c r="J97" s="82">
        <v>0.20496394900000001</v>
      </c>
      <c r="K97" s="82">
        <v>-0.102196433</v>
      </c>
      <c r="L97" s="82">
        <v>0.12931820999999999</v>
      </c>
      <c r="M97" s="82">
        <v>-4.2979800000000001E-4</v>
      </c>
      <c r="N97" s="82">
        <v>0.120637355</v>
      </c>
      <c r="O97" s="82">
        <v>0.10768369799999999</v>
      </c>
      <c r="P97" s="82">
        <v>0.12376682999999999</v>
      </c>
      <c r="Q97" s="82">
        <v>0.48121887400000002</v>
      </c>
      <c r="R97" s="82">
        <v>0.17990298800000001</v>
      </c>
      <c r="S97" s="82">
        <v>0.28882015500000002</v>
      </c>
      <c r="T97" s="82">
        <v>-6.1060349999999999E-2</v>
      </c>
      <c r="U97" s="82">
        <v>0.18308876299999999</v>
      </c>
      <c r="V97" s="82">
        <v>-0.202274442</v>
      </c>
    </row>
    <row r="98" spans="2:22">
      <c r="B98" s="44" t="s">
        <v>281</v>
      </c>
      <c r="C98" s="82">
        <v>-7.1196510000000003E-3</v>
      </c>
      <c r="D98" s="82">
        <v>-0.31884526499999999</v>
      </c>
      <c r="E98" s="82">
        <v>-0.28472957799999998</v>
      </c>
      <c r="F98" s="82">
        <v>-7.8864034999999999E-2</v>
      </c>
      <c r="G98" s="82">
        <v>-0.32855839100000001</v>
      </c>
      <c r="H98" s="82">
        <v>-4.1468557000000003E-2</v>
      </c>
      <c r="I98" s="82">
        <v>-0.43901863000000002</v>
      </c>
      <c r="J98" s="82">
        <v>8.9889211999999996E-2</v>
      </c>
      <c r="K98" s="82">
        <v>-0.13256950100000001</v>
      </c>
      <c r="L98" s="82">
        <v>0.15710223700000001</v>
      </c>
      <c r="M98" s="82">
        <v>-1.3696680000000001E-3</v>
      </c>
      <c r="N98" s="82">
        <v>0.15125329600000001</v>
      </c>
      <c r="O98" s="82">
        <v>0.15623105100000001</v>
      </c>
      <c r="P98" s="82">
        <v>0.16955177799999999</v>
      </c>
      <c r="Q98" s="82">
        <v>0.40342117300000002</v>
      </c>
      <c r="R98" s="82">
        <v>4.2215722999999997E-2</v>
      </c>
      <c r="S98" s="82">
        <v>0.34782315499999999</v>
      </c>
      <c r="T98" s="82">
        <v>-7.1621916999999993E-2</v>
      </c>
      <c r="U98" s="82">
        <v>0.28589004000000001</v>
      </c>
      <c r="V98" s="82">
        <v>-9.9212471999999996E-2</v>
      </c>
    </row>
    <row r="99" spans="2:22">
      <c r="B99" s="44" t="s">
        <v>529</v>
      </c>
      <c r="C99" s="82">
        <v>2.0581321E-2</v>
      </c>
      <c r="D99" s="82">
        <v>-0.31088228200000001</v>
      </c>
      <c r="E99" s="82">
        <v>-0.22393058699999999</v>
      </c>
      <c r="F99" s="82">
        <v>-0.21210135999999999</v>
      </c>
      <c r="G99" s="82">
        <v>-0.29401294300000003</v>
      </c>
      <c r="H99" s="82">
        <v>1.0477748E-2</v>
      </c>
      <c r="I99" s="82">
        <v>-0.43035256399999999</v>
      </c>
      <c r="J99" s="82">
        <v>0.180222673</v>
      </c>
      <c r="K99" s="82">
        <v>-0.14128153099999999</v>
      </c>
      <c r="L99" s="82">
        <v>0.150546136</v>
      </c>
      <c r="M99" s="82">
        <v>-5.6703220000000002E-3</v>
      </c>
      <c r="N99" s="82">
        <v>0.150284362</v>
      </c>
      <c r="O99" s="82">
        <v>0.12112553500000001</v>
      </c>
      <c r="P99" s="82">
        <v>0.162443269</v>
      </c>
      <c r="Q99" s="82">
        <v>0.4530073</v>
      </c>
      <c r="R99" s="82">
        <v>0.11711371900000001</v>
      </c>
      <c r="S99" s="82">
        <v>0.266280507</v>
      </c>
      <c r="T99" s="82">
        <v>-1.9722336E-2</v>
      </c>
      <c r="U99" s="82">
        <v>0.23425328400000001</v>
      </c>
      <c r="V99" s="82">
        <v>-0.22838192900000001</v>
      </c>
    </row>
    <row r="100" spans="2:22">
      <c r="B100" s="44" t="s">
        <v>530</v>
      </c>
      <c r="C100" s="82">
        <v>7.352964E-3</v>
      </c>
      <c r="D100" s="82">
        <v>-0.307454897</v>
      </c>
      <c r="E100" s="82">
        <v>-0.22966273700000001</v>
      </c>
      <c r="F100" s="82">
        <v>-0.12834227600000001</v>
      </c>
      <c r="G100" s="82">
        <v>-0.331919456</v>
      </c>
      <c r="H100" s="82">
        <v>-8.50251E-4</v>
      </c>
      <c r="I100" s="82">
        <v>-0.39403913600000001</v>
      </c>
      <c r="J100" s="82">
        <v>0.13634431799999999</v>
      </c>
      <c r="K100" s="82">
        <v>-0.162676769</v>
      </c>
      <c r="L100" s="82">
        <v>0.142198084</v>
      </c>
      <c r="M100" s="82">
        <v>-4.4477532E-2</v>
      </c>
      <c r="N100" s="82">
        <v>0.14544429</v>
      </c>
      <c r="O100" s="82">
        <v>0.110499611</v>
      </c>
      <c r="P100" s="82">
        <v>0.14255641099999999</v>
      </c>
      <c r="Q100" s="82">
        <v>0.48055723900000002</v>
      </c>
      <c r="R100" s="82">
        <v>0.10758306400000001</v>
      </c>
      <c r="S100" s="82">
        <v>0.31525787100000002</v>
      </c>
      <c r="T100" s="82">
        <v>-2.4733291000000001E-2</v>
      </c>
      <c r="U100" s="82">
        <v>0.249107946</v>
      </c>
      <c r="V100" s="82">
        <v>-0.212745452</v>
      </c>
    </row>
    <row r="101" spans="2:22">
      <c r="B101" s="44" t="s">
        <v>531</v>
      </c>
      <c r="C101" s="82">
        <v>-1.7786904999999999E-2</v>
      </c>
      <c r="D101" s="82">
        <v>-0.30880564999999999</v>
      </c>
      <c r="E101" s="82">
        <v>-0.25882311699999999</v>
      </c>
      <c r="F101" s="82">
        <v>-0.14989617099999999</v>
      </c>
      <c r="G101" s="82">
        <v>-0.31863443699999999</v>
      </c>
      <c r="H101" s="82">
        <v>-1.6164199000000001E-2</v>
      </c>
      <c r="I101" s="82">
        <v>-0.42547242899999999</v>
      </c>
      <c r="J101" s="82">
        <v>0.241468712</v>
      </c>
      <c r="K101" s="82">
        <v>-0.119614492</v>
      </c>
      <c r="L101" s="82">
        <v>7.5230663000000003E-2</v>
      </c>
      <c r="M101" s="82">
        <v>1.9803838000000001E-2</v>
      </c>
      <c r="N101" s="82">
        <v>7.3358926000000005E-2</v>
      </c>
      <c r="O101" s="82">
        <v>0.149452218</v>
      </c>
      <c r="P101" s="82">
        <v>7.1618352999999996E-2</v>
      </c>
      <c r="Q101" s="82">
        <v>0.42088176999999999</v>
      </c>
      <c r="R101" s="82">
        <v>0.23982167700000001</v>
      </c>
      <c r="S101" s="82">
        <v>0.32275263599999998</v>
      </c>
      <c r="T101" s="82">
        <v>-6.6950645000000003E-2</v>
      </c>
      <c r="U101" s="82">
        <v>0.22744091899999999</v>
      </c>
      <c r="V101" s="82">
        <v>-0.159681666</v>
      </c>
    </row>
    <row r="102" spans="2:22">
      <c r="B102" s="44" t="s">
        <v>475</v>
      </c>
      <c r="C102" s="82">
        <v>-2.6225189999999998E-3</v>
      </c>
      <c r="D102" s="82">
        <v>-0.22159983599999999</v>
      </c>
      <c r="E102" s="82">
        <v>-0.20047288899999999</v>
      </c>
      <c r="F102" s="82">
        <v>-0.16795469199999999</v>
      </c>
      <c r="G102" s="82">
        <v>-0.360201253</v>
      </c>
      <c r="H102" s="82">
        <v>-1.8650348000000001E-2</v>
      </c>
      <c r="I102" s="82">
        <v>-0.435015716</v>
      </c>
      <c r="J102" s="82">
        <v>0.110079778</v>
      </c>
      <c r="K102" s="82">
        <v>-0.15909295400000001</v>
      </c>
      <c r="L102" s="82">
        <v>0.15040325600000001</v>
      </c>
      <c r="M102" s="82">
        <v>1.3287170000000001E-3</v>
      </c>
      <c r="N102" s="82">
        <v>0.161103369</v>
      </c>
      <c r="O102" s="82">
        <v>0.13781732699999999</v>
      </c>
      <c r="P102" s="82">
        <v>0.14415850999999999</v>
      </c>
      <c r="Q102" s="82">
        <v>0.47850030599999999</v>
      </c>
      <c r="R102" s="82">
        <v>9.0469838999999996E-2</v>
      </c>
      <c r="S102" s="82">
        <v>0.35275142199999998</v>
      </c>
      <c r="T102" s="82">
        <v>-5.3049908999999999E-2</v>
      </c>
      <c r="U102" s="82">
        <v>0.18700755699999999</v>
      </c>
      <c r="V102" s="82">
        <v>-0.19495996600000001</v>
      </c>
    </row>
    <row r="103" spans="2:22">
      <c r="B103" s="44" t="s">
        <v>476</v>
      </c>
      <c r="C103" s="82">
        <v>-1.9622622999999999E-2</v>
      </c>
      <c r="D103" s="82">
        <v>-0.27404662899999999</v>
      </c>
      <c r="E103" s="82">
        <v>-0.102413051</v>
      </c>
      <c r="F103" s="82">
        <v>-0.18109920199999999</v>
      </c>
      <c r="G103" s="82">
        <v>-0.32625561600000003</v>
      </c>
      <c r="H103" s="82">
        <v>-2.3336993E-2</v>
      </c>
      <c r="I103" s="82">
        <v>-0.47819628600000003</v>
      </c>
      <c r="J103" s="82">
        <v>0.18064809200000001</v>
      </c>
      <c r="K103" s="82">
        <v>-0.116371025</v>
      </c>
      <c r="L103" s="82">
        <v>0.12195201999999999</v>
      </c>
      <c r="M103" s="82">
        <v>-3.03317E-3</v>
      </c>
      <c r="N103" s="82">
        <v>0.12171219799999999</v>
      </c>
      <c r="O103" s="82">
        <v>0.148298126</v>
      </c>
      <c r="P103" s="82">
        <v>0.12556044199999999</v>
      </c>
      <c r="Q103" s="82">
        <v>0.51665288799999998</v>
      </c>
      <c r="R103" s="82">
        <v>0.17983870499999999</v>
      </c>
      <c r="S103" s="82">
        <v>0.30023879599999997</v>
      </c>
      <c r="T103" s="82">
        <v>-7.8424643000000002E-2</v>
      </c>
      <c r="U103" s="82">
        <v>8.0701961000000003E-2</v>
      </c>
      <c r="V103" s="82">
        <v>-0.17280399199999999</v>
      </c>
    </row>
    <row r="104" spans="2:22">
      <c r="B104" s="44" t="s">
        <v>453</v>
      </c>
      <c r="C104" s="82">
        <v>-2.4441134E-2</v>
      </c>
      <c r="D104" s="82">
        <v>-0.34244784299999997</v>
      </c>
      <c r="E104" s="82">
        <v>-0.23774854200000001</v>
      </c>
      <c r="F104" s="82">
        <v>-0.185915683</v>
      </c>
      <c r="G104" s="82">
        <v>-0.296311571</v>
      </c>
      <c r="H104" s="82">
        <v>-4.3716526999999998E-2</v>
      </c>
      <c r="I104" s="82">
        <v>-0.43750903899999999</v>
      </c>
      <c r="J104" s="82">
        <v>0.20870401099999999</v>
      </c>
      <c r="K104" s="82">
        <v>-0.10845476</v>
      </c>
      <c r="L104" s="82">
        <v>0.134467052</v>
      </c>
      <c r="M104" s="82">
        <v>2.5678149000000001E-2</v>
      </c>
      <c r="N104" s="82">
        <v>0.14907926299999999</v>
      </c>
      <c r="O104" s="82">
        <v>0.14131728399999999</v>
      </c>
      <c r="P104" s="82">
        <v>0.13139693499999999</v>
      </c>
      <c r="Q104" s="82">
        <v>0.42100011300000001</v>
      </c>
      <c r="R104" s="82">
        <v>0.16549228399999999</v>
      </c>
      <c r="S104" s="82">
        <v>0.30939009899999997</v>
      </c>
      <c r="T104" s="82">
        <v>-3.9225963000000003E-2</v>
      </c>
      <c r="U104" s="82">
        <v>0.207079402</v>
      </c>
      <c r="V104" s="82">
        <v>-0.17783352899999999</v>
      </c>
    </row>
    <row r="105" spans="2:22">
      <c r="B105" s="44" t="s">
        <v>454</v>
      </c>
      <c r="C105" s="82">
        <v>-1.6290054000000002E-2</v>
      </c>
      <c r="D105" s="82">
        <v>-0.27820759099999998</v>
      </c>
      <c r="E105" s="82">
        <v>-0.19469098100000001</v>
      </c>
      <c r="F105" s="82">
        <v>-0.22989496500000001</v>
      </c>
      <c r="G105" s="82">
        <v>-0.29355343099999998</v>
      </c>
      <c r="H105" s="82">
        <v>-4.8702269999999999E-2</v>
      </c>
      <c r="I105" s="82">
        <v>-0.39580875500000001</v>
      </c>
      <c r="J105" s="82">
        <v>0.29266191200000002</v>
      </c>
      <c r="K105" s="82">
        <v>-0.105175673</v>
      </c>
      <c r="L105" s="82">
        <v>8.8494481999999999E-2</v>
      </c>
      <c r="M105" s="82">
        <v>1.0472393E-2</v>
      </c>
      <c r="N105" s="82">
        <v>0.111838991</v>
      </c>
      <c r="O105" s="82">
        <v>0.105422237</v>
      </c>
      <c r="P105" s="82">
        <v>5.2353575999999999E-2</v>
      </c>
      <c r="Q105" s="82">
        <v>0.48778855500000001</v>
      </c>
      <c r="R105" s="82">
        <v>0.28824003199999998</v>
      </c>
      <c r="S105" s="82">
        <v>0.23768114700000001</v>
      </c>
      <c r="T105" s="82">
        <v>-5.9055912000000002E-2</v>
      </c>
      <c r="U105" s="82">
        <v>0.164154563</v>
      </c>
      <c r="V105" s="82">
        <v>-0.21772825600000001</v>
      </c>
    </row>
    <row r="106" spans="2:22">
      <c r="B106" s="44" t="s">
        <v>455</v>
      </c>
      <c r="C106" s="82">
        <v>-2.1650604E-2</v>
      </c>
      <c r="D106" s="82">
        <v>-0.28710115000000003</v>
      </c>
      <c r="E106" s="82">
        <v>-0.27646591799999998</v>
      </c>
      <c r="F106" s="82">
        <v>-0.155758284</v>
      </c>
      <c r="G106" s="82">
        <v>-0.28969329599999999</v>
      </c>
      <c r="H106" s="82">
        <v>-4.7397890000000003E-3</v>
      </c>
      <c r="I106" s="82">
        <v>-0.43747080599999999</v>
      </c>
      <c r="J106" s="82">
        <v>0.245981432</v>
      </c>
      <c r="K106" s="82">
        <v>-0.13078424799999999</v>
      </c>
      <c r="L106" s="82">
        <v>3.8554123000000003E-2</v>
      </c>
      <c r="M106" s="82">
        <v>5.0624700000000003E-3</v>
      </c>
      <c r="N106" s="82">
        <v>4.4446421999999999E-2</v>
      </c>
      <c r="O106" s="82">
        <v>0.126107249</v>
      </c>
      <c r="P106" s="82">
        <v>7.3123552999999994E-2</v>
      </c>
      <c r="Q106" s="82">
        <v>0.46715889999999999</v>
      </c>
      <c r="R106" s="82">
        <v>0.20471019900000001</v>
      </c>
      <c r="S106" s="82">
        <v>0.32853433199999998</v>
      </c>
      <c r="T106" s="82">
        <v>-2.7412624E-2</v>
      </c>
      <c r="U106" s="82">
        <v>0.229201922</v>
      </c>
      <c r="V106" s="82">
        <v>-0.13180388200000001</v>
      </c>
    </row>
    <row r="107" spans="2:22">
      <c r="B107" s="78" t="s">
        <v>456</v>
      </c>
      <c r="C107" s="116">
        <v>-1.0620186E-2</v>
      </c>
      <c r="D107" s="97">
        <v>-0.31354448899999998</v>
      </c>
      <c r="E107" s="97">
        <v>-0.173956691</v>
      </c>
      <c r="F107" s="97">
        <v>-0.24922257</v>
      </c>
      <c r="G107" s="97">
        <v>-0.27263426299999999</v>
      </c>
      <c r="H107" s="97">
        <v>-1.007862E-3</v>
      </c>
      <c r="I107" s="97">
        <v>-0.40690590399999998</v>
      </c>
      <c r="J107" s="97">
        <v>0.165584536</v>
      </c>
      <c r="K107" s="97">
        <v>-0.17406565700000001</v>
      </c>
      <c r="L107" s="97">
        <v>0.16176717800000001</v>
      </c>
      <c r="M107" s="97">
        <v>4.8697599999999999E-3</v>
      </c>
      <c r="N107" s="97">
        <v>0.21363059200000001</v>
      </c>
      <c r="O107" s="97">
        <v>0.19571997699999999</v>
      </c>
      <c r="P107" s="97">
        <v>0.15570463400000001</v>
      </c>
      <c r="Q107" s="97">
        <v>0.442454397</v>
      </c>
      <c r="R107" s="97">
        <v>0.16535356700000001</v>
      </c>
      <c r="S107" s="97">
        <v>0.25420414099999999</v>
      </c>
      <c r="T107" s="97">
        <v>-3.7033412000000002E-2</v>
      </c>
      <c r="U107" s="97">
        <v>0.140934427</v>
      </c>
      <c r="V107" s="97">
        <v>-0.26123217300000001</v>
      </c>
    </row>
    <row r="110" spans="2:22" ht="13" thickBot="1">
      <c r="B110" s="9" t="s">
        <v>247</v>
      </c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</row>
    <row r="111" spans="2:22" ht="13" thickTop="1">
      <c r="B111" s="42" t="s">
        <v>160</v>
      </c>
      <c r="C111" s="11" t="s">
        <v>508</v>
      </c>
      <c r="D111" s="11" t="s">
        <v>509</v>
      </c>
      <c r="E111" s="11" t="s">
        <v>510</v>
      </c>
      <c r="F111" s="11" t="s">
        <v>511</v>
      </c>
      <c r="G111" s="11" t="s">
        <v>512</v>
      </c>
      <c r="H111" s="11" t="s">
        <v>513</v>
      </c>
      <c r="I111" s="11" t="s">
        <v>514</v>
      </c>
      <c r="J111" s="11" t="s">
        <v>515</v>
      </c>
      <c r="K111" s="54" t="s">
        <v>516</v>
      </c>
      <c r="L111" s="54" t="s">
        <v>477</v>
      </c>
      <c r="M111" s="54" t="s">
        <v>478</v>
      </c>
      <c r="N111" s="54" t="s">
        <v>479</v>
      </c>
      <c r="O111" s="54" t="s">
        <v>480</v>
      </c>
      <c r="P111" s="54" t="s">
        <v>481</v>
      </c>
      <c r="Q111" s="54" t="s">
        <v>482</v>
      </c>
      <c r="R111" s="54" t="s">
        <v>483</v>
      </c>
      <c r="S111" s="54" t="s">
        <v>484</v>
      </c>
      <c r="T111" s="54" t="s">
        <v>485</v>
      </c>
      <c r="U111" s="11" t="s">
        <v>486</v>
      </c>
      <c r="V111" s="54" t="s">
        <v>487</v>
      </c>
    </row>
    <row r="112" spans="2:22">
      <c r="B112" s="119" t="s">
        <v>186</v>
      </c>
      <c r="C112" s="118">
        <f>AVERAGE(C90:C107)</f>
        <v>-7.6990568888888888E-3</v>
      </c>
      <c r="D112" s="118">
        <f t="shared" ref="D112:V112" si="6">AVERAGE(D90:D107)</f>
        <v>-0.28389148972222222</v>
      </c>
      <c r="E112" s="118">
        <f t="shared" si="6"/>
        <v>-0.20556604966666661</v>
      </c>
      <c r="F112" s="118">
        <f t="shared" si="6"/>
        <v>-0.17347913211111113</v>
      </c>
      <c r="G112" s="118">
        <f t="shared" si="6"/>
        <v>-0.3129246982777778</v>
      </c>
      <c r="H112" s="118">
        <f t="shared" si="6"/>
        <v>-6.4263277222222212E-3</v>
      </c>
      <c r="I112" s="118">
        <f t="shared" si="6"/>
        <v>-0.44611417633333328</v>
      </c>
      <c r="J112" s="118">
        <f>AVERAGE(J90:J107)</f>
        <v>0.17037539538888888</v>
      </c>
      <c r="K112" s="118">
        <f t="shared" si="6"/>
        <v>-0.13774015077777779</v>
      </c>
      <c r="L112" s="118">
        <f t="shared" si="6"/>
        <v>0.11703707844444443</v>
      </c>
      <c r="M112" s="118">
        <f t="shared" si="6"/>
        <v>9.9578411111111097E-4</v>
      </c>
      <c r="N112" s="118">
        <f t="shared" si="6"/>
        <v>0.1416858792222222</v>
      </c>
      <c r="O112" s="118">
        <f t="shared" si="6"/>
        <v>0.14010849544444445</v>
      </c>
      <c r="P112" s="118">
        <f t="shared" si="6"/>
        <v>0.11440630794444445</v>
      </c>
      <c r="Q112" s="118">
        <f>AVERAGE(Q90:Q107)</f>
        <v>0.46747128838888902</v>
      </c>
      <c r="R112" s="118">
        <f t="shared" si="6"/>
        <v>0.1410667558888889</v>
      </c>
      <c r="S112" s="118">
        <f t="shared" si="6"/>
        <v>0.30832027611111112</v>
      </c>
      <c r="T112" s="118">
        <f t="shared" si="6"/>
        <v>-3.8553115944444445E-2</v>
      </c>
      <c r="U112" s="118">
        <f t="shared" si="6"/>
        <v>0.19314828822222221</v>
      </c>
      <c r="V112" s="118">
        <f t="shared" si="6"/>
        <v>-0.18222135155555552</v>
      </c>
    </row>
    <row r="117" spans="2:5">
      <c r="B117" s="32" t="s">
        <v>540</v>
      </c>
      <c r="C117" s="8" t="s">
        <v>539</v>
      </c>
      <c r="D117" s="8" t="s">
        <v>264</v>
      </c>
      <c r="E117" s="8" t="s">
        <v>272</v>
      </c>
    </row>
    <row r="118" spans="2:5">
      <c r="B118" s="45">
        <v>1</v>
      </c>
      <c r="C118" s="2">
        <v>1.0166636392280701E-2</v>
      </c>
      <c r="D118" s="2">
        <v>31.971777013256101</v>
      </c>
      <c r="E118" s="2">
        <v>31.971777013256101</v>
      </c>
    </row>
    <row r="119" spans="2:5">
      <c r="B119" s="45">
        <v>2</v>
      </c>
      <c r="C119" s="2">
        <v>8.7391879092734003E-3</v>
      </c>
      <c r="D119" s="2">
        <v>27.482773685540799</v>
      </c>
      <c r="E119" s="2">
        <v>59.454550698797</v>
      </c>
    </row>
    <row r="120" spans="2:5">
      <c r="B120" s="45">
        <v>3</v>
      </c>
      <c r="C120" s="2">
        <v>5.7876669594929204E-3</v>
      </c>
      <c r="D120" s="2">
        <v>18.200906407589802</v>
      </c>
      <c r="E120" s="2">
        <v>77.655457106386905</v>
      </c>
    </row>
    <row r="121" spans="2:5">
      <c r="B121" s="45">
        <v>4</v>
      </c>
      <c r="C121" s="2">
        <v>2.2765494019238199E-3</v>
      </c>
      <c r="D121" s="2">
        <v>7.1592340897756896</v>
      </c>
      <c r="E121" s="2">
        <v>84.814691196162599</v>
      </c>
    </row>
    <row r="122" spans="2:5">
      <c r="B122" s="45">
        <v>5</v>
      </c>
      <c r="C122" s="2">
        <v>1.59450476909295E-3</v>
      </c>
      <c r="D122" s="2">
        <v>5.0143576456339796</v>
      </c>
      <c r="E122" s="2">
        <v>89.829048841796492</v>
      </c>
    </row>
    <row r="123" spans="2:5">
      <c r="B123" s="45">
        <v>6</v>
      </c>
      <c r="C123" s="2">
        <v>1.0987007565045599E-3</v>
      </c>
      <c r="D123" s="2">
        <v>3.45516592074949</v>
      </c>
      <c r="E123" s="2">
        <v>93.284214762546</v>
      </c>
    </row>
    <row r="124" spans="2:5">
      <c r="B124" s="45">
        <v>7</v>
      </c>
      <c r="C124" s="2">
        <v>6.7724118557237504E-4</v>
      </c>
      <c r="D124" s="2">
        <v>2.1297706865717698</v>
      </c>
      <c r="E124" s="2">
        <v>95.413985449117803</v>
      </c>
    </row>
    <row r="125" spans="2:5">
      <c r="B125" s="45">
        <v>8</v>
      </c>
      <c r="C125" s="2">
        <v>5.2180551213474495E-4</v>
      </c>
      <c r="D125" s="2">
        <v>1.6409605728525001</v>
      </c>
      <c r="E125" s="2">
        <v>97.054946021970295</v>
      </c>
    </row>
    <row r="126" spans="2:5">
      <c r="B126" s="45">
        <v>9</v>
      </c>
      <c r="C126" s="2">
        <v>3.9160124310994401E-4</v>
      </c>
      <c r="D126" s="2">
        <v>1.2314975317039301</v>
      </c>
      <c r="E126" s="2">
        <v>98.286443553674303</v>
      </c>
    </row>
    <row r="127" spans="2:5">
      <c r="B127" s="45">
        <v>10</v>
      </c>
      <c r="C127" s="2">
        <v>2.2607650809323201E-4</v>
      </c>
      <c r="D127" s="2">
        <v>0.71095959625157101</v>
      </c>
      <c r="E127" s="2">
        <v>98.997403149925802</v>
      </c>
    </row>
    <row r="128" spans="2:5">
      <c r="B128" s="45">
        <v>11</v>
      </c>
      <c r="C128" s="2">
        <v>1.2736123692603E-4</v>
      </c>
      <c r="D128" s="2">
        <v>0.40052234682291499</v>
      </c>
      <c r="E128" s="2">
        <v>99.397925496748698</v>
      </c>
    </row>
    <row r="129" spans="2:22">
      <c r="B129" s="45">
        <v>12</v>
      </c>
      <c r="C129" s="2">
        <v>1.09565134065342E-4</v>
      </c>
      <c r="D129" s="2">
        <v>0.34455761960999898</v>
      </c>
      <c r="E129" s="2">
        <v>99.742483116358699</v>
      </c>
    </row>
    <row r="130" spans="2:22">
      <c r="B130" s="45">
        <v>13</v>
      </c>
      <c r="C130" s="2">
        <v>5.61599140648308E-5</v>
      </c>
      <c r="D130" s="2">
        <v>0.17661025537686201</v>
      </c>
      <c r="E130" s="2">
        <v>99.919093371735599</v>
      </c>
    </row>
    <row r="131" spans="2:22">
      <c r="B131" s="45">
        <v>14</v>
      </c>
      <c r="C131" s="2">
        <v>1.8765381188342698E-5</v>
      </c>
      <c r="D131" s="2">
        <v>5.9012888803418199E-2</v>
      </c>
      <c r="E131" s="2">
        <v>99.978106260538979</v>
      </c>
    </row>
    <row r="132" spans="2:22">
      <c r="B132" s="45">
        <v>15</v>
      </c>
      <c r="C132" s="2">
        <v>5.0073407888783703E-6</v>
      </c>
      <c r="D132" s="2">
        <v>1.5746956707624198E-2</v>
      </c>
      <c r="E132" s="2">
        <v>99.993853217246695</v>
      </c>
    </row>
    <row r="133" spans="2:22">
      <c r="B133" s="45">
        <v>16</v>
      </c>
      <c r="C133" s="2">
        <v>1.6570001172597E-6</v>
      </c>
      <c r="D133" s="2">
        <v>5.2108914114594399E-3</v>
      </c>
      <c r="E133" s="2">
        <v>99.999064108658104</v>
      </c>
    </row>
    <row r="134" spans="2:22">
      <c r="B134" s="45">
        <v>17</v>
      </c>
      <c r="C134" s="2">
        <v>2.97602068583684E-7</v>
      </c>
      <c r="D134" s="2">
        <v>9.35891341866592E-4</v>
      </c>
      <c r="E134" s="2">
        <v>100</v>
      </c>
    </row>
    <row r="135" spans="2:22">
      <c r="B135" s="45">
        <v>18</v>
      </c>
      <c r="C135" s="2">
        <v>3.1773904579708901E-19</v>
      </c>
      <c r="D135" s="2">
        <v>9.9921759062246108E-16</v>
      </c>
      <c r="E135" s="2">
        <v>100</v>
      </c>
    </row>
    <row r="136" spans="2:22">
      <c r="B136" s="45">
        <v>19</v>
      </c>
      <c r="C136" s="2">
        <v>1.44270711194992E-19</v>
      </c>
      <c r="D136" s="2">
        <v>4.5369882721215695E-16</v>
      </c>
      <c r="E136" s="2">
        <v>100</v>
      </c>
    </row>
    <row r="137" spans="2:22">
      <c r="B137" s="32">
        <v>20</v>
      </c>
      <c r="C137" s="63">
        <v>1.44270711194992E-19</v>
      </c>
      <c r="D137" s="63">
        <v>4.5369882721215695E-16</v>
      </c>
      <c r="E137" s="63">
        <v>100</v>
      </c>
    </row>
    <row r="140" spans="2:22">
      <c r="B140" s="8" t="s">
        <v>332</v>
      </c>
      <c r="C140" s="8" t="s">
        <v>279</v>
      </c>
      <c r="D140" s="8" t="s">
        <v>248</v>
      </c>
      <c r="E140" s="8" t="s">
        <v>249</v>
      </c>
      <c r="F140" s="8" t="s">
        <v>250</v>
      </c>
      <c r="G140" s="8" t="s">
        <v>251</v>
      </c>
      <c r="H140" s="8" t="s">
        <v>252</v>
      </c>
      <c r="I140" s="8" t="s">
        <v>253</v>
      </c>
      <c r="J140" s="8" t="s">
        <v>254</v>
      </c>
      <c r="K140" s="8" t="s">
        <v>255</v>
      </c>
      <c r="L140" s="8" t="s">
        <v>256</v>
      </c>
      <c r="M140" s="8" t="s">
        <v>257</v>
      </c>
      <c r="N140" s="8" t="s">
        <v>258</v>
      </c>
      <c r="O140" s="8" t="s">
        <v>411</v>
      </c>
      <c r="P140" s="8" t="s">
        <v>412</v>
      </c>
      <c r="Q140" s="8" t="s">
        <v>413</v>
      </c>
      <c r="R140" s="8" t="s">
        <v>414</v>
      </c>
      <c r="S140" s="8" t="s">
        <v>415</v>
      </c>
      <c r="T140" s="8" t="s">
        <v>22</v>
      </c>
      <c r="U140" s="8" t="s">
        <v>23</v>
      </c>
      <c r="V140" s="8" t="s">
        <v>301</v>
      </c>
    </row>
    <row r="141" spans="2:22">
      <c r="B141" s="44" t="s">
        <v>537</v>
      </c>
      <c r="C141" s="34">
        <v>0.15118519678540901</v>
      </c>
      <c r="D141" s="34">
        <v>0.12032965480535</v>
      </c>
      <c r="E141" s="34">
        <v>0.106885190058071</v>
      </c>
      <c r="F141" s="34">
        <v>-6.7897179685005304E-2</v>
      </c>
      <c r="G141" s="34">
        <v>-6.9695206025604597E-3</v>
      </c>
      <c r="H141" s="34">
        <v>2.6685019658741999E-2</v>
      </c>
      <c r="I141" s="34">
        <v>-0.144108595240905</v>
      </c>
      <c r="J141" s="34">
        <v>-9.4358088848621902E-2</v>
      </c>
      <c r="K141" s="34">
        <v>-0.15525243753623399</v>
      </c>
      <c r="L141" s="34">
        <v>3.5805676847409901E-2</v>
      </c>
      <c r="M141" s="34">
        <v>0.40068791882812599</v>
      </c>
      <c r="N141" s="34">
        <v>0.352693965832866</v>
      </c>
      <c r="O141" s="34">
        <v>0.250683486197673</v>
      </c>
      <c r="P141" s="34">
        <v>-4.6679105709290902E-2</v>
      </c>
      <c r="Q141" s="34">
        <v>0.124351999211868</v>
      </c>
      <c r="R141" s="34">
        <v>-7.8720532037937704E-2</v>
      </c>
      <c r="S141" s="34">
        <v>-0.72054648800051202</v>
      </c>
      <c r="T141" s="34">
        <v>-1.80959527244783E-7</v>
      </c>
      <c r="U141" s="34">
        <v>1.4737423127859901E-7</v>
      </c>
      <c r="V141" s="34">
        <v>-5.6610371210186102E-8</v>
      </c>
    </row>
    <row r="142" spans="2:22">
      <c r="B142" s="44" t="s">
        <v>306</v>
      </c>
      <c r="C142" s="34">
        <v>1.6061601241308E-2</v>
      </c>
      <c r="D142" s="34">
        <v>1.6901066675774502E-2</v>
      </c>
      <c r="E142" s="34">
        <v>5.5461931085594197E-2</v>
      </c>
      <c r="F142" s="34">
        <v>-8.2867598460179506E-2</v>
      </c>
      <c r="G142" s="34">
        <v>-1.2977843683924101E-2</v>
      </c>
      <c r="H142" s="34">
        <v>6.9502401014505694E-2</v>
      </c>
      <c r="I142" s="34">
        <v>-0.15408752492651701</v>
      </c>
      <c r="J142" s="34">
        <v>-0.119955831490174</v>
      </c>
      <c r="K142" s="34">
        <v>-0.19599530504301901</v>
      </c>
      <c r="L142" s="34">
        <v>6.3795921138998901E-2</v>
      </c>
      <c r="M142" s="34">
        <v>0.415139202154512</v>
      </c>
      <c r="N142" s="34">
        <v>0.37204841706340802</v>
      </c>
      <c r="O142" s="34">
        <v>0.22730586998364599</v>
      </c>
      <c r="P142" s="34">
        <v>-4.3556199452838902E-2</v>
      </c>
      <c r="Q142" s="34">
        <v>0.12544544639751201</v>
      </c>
      <c r="R142" s="34">
        <v>-7.7292945293987697E-2</v>
      </c>
      <c r="S142" s="34">
        <v>-0.71962588704229202</v>
      </c>
      <c r="T142" s="34">
        <v>-1.8095952777560899E-7</v>
      </c>
      <c r="U142" s="34">
        <v>1.4737423193085501E-7</v>
      </c>
      <c r="V142" s="34">
        <v>-5.6610371640397603E-8</v>
      </c>
    </row>
    <row r="143" spans="2:22">
      <c r="B143" s="44" t="s">
        <v>307</v>
      </c>
      <c r="C143" s="34">
        <v>7.4405902441770505E-2</v>
      </c>
      <c r="D143" s="34">
        <v>5.2956255606836797E-2</v>
      </c>
      <c r="E143" s="34">
        <v>-0.108773918070277</v>
      </c>
      <c r="F143" s="34">
        <v>2.8798620581002798E-2</v>
      </c>
      <c r="G143" s="34">
        <v>4.5501676015851901E-2</v>
      </c>
      <c r="H143" s="34">
        <v>4.2203172530593198E-2</v>
      </c>
      <c r="I143" s="34">
        <v>-0.16508901987208799</v>
      </c>
      <c r="J143" s="34">
        <v>-5.7084961540202997E-2</v>
      </c>
      <c r="K143" s="34">
        <v>-0.19451881773827701</v>
      </c>
      <c r="L143" s="34">
        <v>5.5732329880424501E-2</v>
      </c>
      <c r="M143" s="34">
        <v>0.41351680896423998</v>
      </c>
      <c r="N143" s="34">
        <v>0.36045132593645501</v>
      </c>
      <c r="O143" s="34">
        <v>0.24335038229782299</v>
      </c>
      <c r="P143" s="34">
        <v>-4.2866830951330703E-2</v>
      </c>
      <c r="Q143" s="34">
        <v>0.12964979212081301</v>
      </c>
      <c r="R143" s="34">
        <v>-7.9183470719978194E-2</v>
      </c>
      <c r="S143" s="34">
        <v>-0.72016154198475202</v>
      </c>
      <c r="T143" s="34">
        <v>-1.8095952739743901E-7</v>
      </c>
      <c r="U143" s="34">
        <v>1.4737423182503701E-7</v>
      </c>
      <c r="V143" s="34">
        <v>-5.6610371321208497E-8</v>
      </c>
    </row>
    <row r="144" spans="2:22">
      <c r="B144" s="44" t="s">
        <v>308</v>
      </c>
      <c r="C144" s="34">
        <v>0.16854395352958501</v>
      </c>
      <c r="D144" s="34">
        <v>4.4658895912557402E-2</v>
      </c>
      <c r="E144" s="34">
        <v>-4.3192391105009803E-2</v>
      </c>
      <c r="F144" s="34">
        <v>3.3423430911808098E-2</v>
      </c>
      <c r="G144" s="34">
        <v>-3.9149040428376899E-2</v>
      </c>
      <c r="H144" s="34">
        <v>1.0443357442163599E-2</v>
      </c>
      <c r="I144" s="34">
        <v>-0.15820693875424299</v>
      </c>
      <c r="J144" s="34">
        <v>-0.11579522260778401</v>
      </c>
      <c r="K144" s="34">
        <v>-0.19892836009051101</v>
      </c>
      <c r="L144" s="34">
        <v>5.13147924332025E-2</v>
      </c>
      <c r="M144" s="34">
        <v>0.39104752650445601</v>
      </c>
      <c r="N144" s="34">
        <v>0.36103950577802901</v>
      </c>
      <c r="O144" s="34">
        <v>0.24537190445836801</v>
      </c>
      <c r="P144" s="34">
        <v>-3.2224863343716902E-2</v>
      </c>
      <c r="Q144" s="34">
        <v>0.12440558426352</v>
      </c>
      <c r="R144" s="34">
        <v>-7.6438540367698898E-2</v>
      </c>
      <c r="S144" s="34">
        <v>-0.72006758336840604</v>
      </c>
      <c r="T144" s="34">
        <v>-1.8095952776519999E-7</v>
      </c>
      <c r="U144" s="34">
        <v>1.4737423170360599E-7</v>
      </c>
      <c r="V144" s="34">
        <v>-5.66103715154975E-8</v>
      </c>
    </row>
    <row r="145" spans="2:22">
      <c r="B145" s="44" t="s">
        <v>427</v>
      </c>
      <c r="C145" s="34">
        <v>-2.17987935496122E-2</v>
      </c>
      <c r="D145" s="34">
        <v>-0.102373767676029</v>
      </c>
      <c r="E145" s="34">
        <v>-2.4591665699885499E-2</v>
      </c>
      <c r="F145" s="34">
        <v>9.9882412866076804E-3</v>
      </c>
      <c r="G145" s="34">
        <v>9.3144267828483497E-4</v>
      </c>
      <c r="H145" s="34">
        <v>6.5603379174175899E-2</v>
      </c>
      <c r="I145" s="34">
        <v>-0.20922876144238201</v>
      </c>
      <c r="J145" s="34">
        <v>-8.1118196478433699E-2</v>
      </c>
      <c r="K145" s="34">
        <v>-0.17346627301072301</v>
      </c>
      <c r="L145" s="34">
        <v>4.5478670544904398E-2</v>
      </c>
      <c r="M145" s="34">
        <v>0.40616970559884602</v>
      </c>
      <c r="N145" s="34">
        <v>0.36664202902563298</v>
      </c>
      <c r="O145" s="34">
        <v>0.24328580099418901</v>
      </c>
      <c r="P145" s="34">
        <v>-4.4779446929876003E-2</v>
      </c>
      <c r="Q145" s="34">
        <v>0.12256539614539699</v>
      </c>
      <c r="R145" s="34">
        <v>-7.5808420727453099E-2</v>
      </c>
      <c r="S145" s="34">
        <v>-0.721219082390822</v>
      </c>
      <c r="T145" s="34">
        <v>-1.8095952755009499E-7</v>
      </c>
      <c r="U145" s="34">
        <v>1.4737423057430101E-7</v>
      </c>
      <c r="V145" s="34">
        <v>-5.6610370922222097E-8</v>
      </c>
    </row>
    <row r="146" spans="2:22">
      <c r="B146" s="44" t="s">
        <v>428</v>
      </c>
      <c r="C146" s="34">
        <v>-2.6971184035432801E-2</v>
      </c>
      <c r="D146" s="34">
        <v>-0.149923359663137</v>
      </c>
      <c r="E146" s="34">
        <v>-9.0547522926841997E-2</v>
      </c>
      <c r="F146" s="34">
        <v>-6.3880018009387599E-2</v>
      </c>
      <c r="G146" s="34">
        <v>7.2020717971750706E-2</v>
      </c>
      <c r="H146" s="34">
        <v>-9.2652024482517206E-3</v>
      </c>
      <c r="I146" s="34">
        <v>-0.150560710321928</v>
      </c>
      <c r="J146" s="34">
        <v>-0.13516686100122899</v>
      </c>
      <c r="K146" s="34">
        <v>-0.17120638515417599</v>
      </c>
      <c r="L146" s="34">
        <v>3.7152381074629003E-2</v>
      </c>
      <c r="M146" s="34">
        <v>0.39558082550514301</v>
      </c>
      <c r="N146" s="34">
        <v>0.36236229749326498</v>
      </c>
      <c r="O146" s="34">
        <v>0.238109585454922</v>
      </c>
      <c r="P146" s="34">
        <v>-4.0362133800262302E-2</v>
      </c>
      <c r="Q146" s="34">
        <v>0.12626133895553701</v>
      </c>
      <c r="R146" s="34">
        <v>-7.8688838733152897E-2</v>
      </c>
      <c r="S146" s="34">
        <v>-0.72066837638641001</v>
      </c>
      <c r="T146" s="34">
        <v>-1.8095952732111099E-7</v>
      </c>
      <c r="U146" s="34">
        <v>1.47374231354927E-7</v>
      </c>
      <c r="V146" s="34">
        <v>-5.6610371217125002E-8</v>
      </c>
    </row>
    <row r="147" spans="2:22">
      <c r="B147" s="44" t="s">
        <v>103</v>
      </c>
      <c r="C147" s="34">
        <v>-1.91674171144008E-2</v>
      </c>
      <c r="D147" s="34">
        <v>3.5477147993351901E-2</v>
      </c>
      <c r="E147" s="34">
        <v>-1.9305983897258398E-2</v>
      </c>
      <c r="F147" s="34">
        <v>1.9070112091301002E-2</v>
      </c>
      <c r="G147" s="34">
        <v>2.6172021921378599E-2</v>
      </c>
      <c r="H147" s="34">
        <v>6.8546506787355499E-3</v>
      </c>
      <c r="I147" s="34">
        <v>-0.194905502401788</v>
      </c>
      <c r="J147" s="34">
        <v>-0.10911032110534299</v>
      </c>
      <c r="K147" s="34">
        <v>-0.202478762318269</v>
      </c>
      <c r="L147" s="34">
        <v>2.0098495591870099E-2</v>
      </c>
      <c r="M147" s="34">
        <v>0.40791874527463501</v>
      </c>
      <c r="N147" s="34">
        <v>0.37179862578591999</v>
      </c>
      <c r="O147" s="34">
        <v>0.24630358271608599</v>
      </c>
      <c r="P147" s="34">
        <v>-4.5523649232811998E-2</v>
      </c>
      <c r="Q147" s="34">
        <v>0.121694915639906</v>
      </c>
      <c r="R147" s="34">
        <v>-7.9079089321607399E-2</v>
      </c>
      <c r="S147" s="34">
        <v>-0.71915080618775495</v>
      </c>
      <c r="T147" s="34">
        <v>-1.8095952753621699E-7</v>
      </c>
      <c r="U147" s="34">
        <v>1.47374232335045E-7</v>
      </c>
      <c r="V147" s="34">
        <v>-5.6610371869381102E-8</v>
      </c>
    </row>
    <row r="148" spans="2:22">
      <c r="B148" s="44" t="s">
        <v>280</v>
      </c>
      <c r="C148" s="34">
        <v>-5.09199776359665E-2</v>
      </c>
      <c r="D148" s="34">
        <v>4.23284180703421E-2</v>
      </c>
      <c r="E148" s="34">
        <v>-4.1588609847672001E-2</v>
      </c>
      <c r="F148" s="34">
        <v>1.1493757779814401E-2</v>
      </c>
      <c r="G148" s="34">
        <v>-6.2915691705050597E-2</v>
      </c>
      <c r="H148" s="34">
        <v>3.2139460175067303E-2</v>
      </c>
      <c r="I148" s="34">
        <v>-0.177501448213537</v>
      </c>
      <c r="J148" s="34">
        <v>-0.12727783542548299</v>
      </c>
      <c r="K148" s="34">
        <v>-0.193110503277649</v>
      </c>
      <c r="L148" s="34">
        <v>4.4659530477162403E-2</v>
      </c>
      <c r="M148" s="34">
        <v>0.422150622078517</v>
      </c>
      <c r="N148" s="34">
        <v>0.35137998715768798</v>
      </c>
      <c r="O148" s="34">
        <v>0.23806215541352699</v>
      </c>
      <c r="P148" s="34">
        <v>-3.9369928579426297E-2</v>
      </c>
      <c r="Q148" s="34">
        <v>0.123823290711985</v>
      </c>
      <c r="R148" s="34">
        <v>-8.0762164800218306E-2</v>
      </c>
      <c r="S148" s="34">
        <v>-0.72111892377135101</v>
      </c>
      <c r="T148" s="34">
        <v>-1.80959527043556E-7</v>
      </c>
      <c r="U148" s="34">
        <v>1.47374231313293E-7</v>
      </c>
      <c r="V148" s="34">
        <v>-5.66103711130416E-8</v>
      </c>
    </row>
    <row r="149" spans="2:22">
      <c r="B149" s="44" t="s">
        <v>281</v>
      </c>
      <c r="C149" s="34">
        <v>7.9801434905885094E-2</v>
      </c>
      <c r="D149" s="34">
        <v>-0.21774631604563299</v>
      </c>
      <c r="E149" s="34">
        <v>2.34482958760204E-2</v>
      </c>
      <c r="F149" s="34">
        <v>7.4240646749480402E-2</v>
      </c>
      <c r="G149" s="34">
        <v>-4.0162604646154197E-2</v>
      </c>
      <c r="H149" s="34">
        <v>4.4875358396161601E-2</v>
      </c>
      <c r="I149" s="34">
        <v>-0.13910719466504401</v>
      </c>
      <c r="J149" s="34">
        <v>-9.2869426317938306E-2</v>
      </c>
      <c r="K149" s="34">
        <v>-0.17409219898699399</v>
      </c>
      <c r="L149" s="34">
        <v>4.0894582751613701E-2</v>
      </c>
      <c r="M149" s="34">
        <v>0.397187181229047</v>
      </c>
      <c r="N149" s="34">
        <v>0.35031355696392202</v>
      </c>
      <c r="O149" s="34">
        <v>0.23290678046560501</v>
      </c>
      <c r="P149" s="34">
        <v>-4.6086563064731897E-2</v>
      </c>
      <c r="Q149" s="34">
        <v>0.124473941526775</v>
      </c>
      <c r="R149" s="34">
        <v>-7.9128209585016998E-2</v>
      </c>
      <c r="S149" s="34">
        <v>-0.71970280044669299</v>
      </c>
      <c r="T149" s="34">
        <v>-1.80959527484175E-7</v>
      </c>
      <c r="U149" s="34">
        <v>1.4737423198810099E-7</v>
      </c>
      <c r="V149" s="34">
        <v>-5.6610371650805898E-8</v>
      </c>
    </row>
    <row r="150" spans="2:22">
      <c r="B150" s="44" t="s">
        <v>529</v>
      </c>
      <c r="C150" s="34">
        <v>-1.6781472611538999E-2</v>
      </c>
      <c r="D150" s="34">
        <v>-5.6172063145014703E-2</v>
      </c>
      <c r="E150" s="34">
        <v>-9.0279934783943805E-2</v>
      </c>
      <c r="F150" s="34">
        <v>-5.9710238519689603E-2</v>
      </c>
      <c r="G150" s="34">
        <v>-7.6640723308130196E-2</v>
      </c>
      <c r="H150" s="34">
        <v>2.4273455386530401E-2</v>
      </c>
      <c r="I150" s="34">
        <v>-0.19079070777233501</v>
      </c>
      <c r="J150" s="34">
        <v>-0.119065900506092</v>
      </c>
      <c r="K150" s="34">
        <v>-0.20352152782768601</v>
      </c>
      <c r="L150" s="34">
        <v>3.6185769435250897E-2</v>
      </c>
      <c r="M150" s="34">
        <v>0.39901750209502501</v>
      </c>
      <c r="N150" s="34">
        <v>0.34780804809194699</v>
      </c>
      <c r="O150" s="34">
        <v>0.24828299081844901</v>
      </c>
      <c r="P150" s="34">
        <v>-4.9004377135017603E-2</v>
      </c>
      <c r="Q150" s="34">
        <v>0.12885708373600699</v>
      </c>
      <c r="R150" s="34">
        <v>-7.7118460251576801E-2</v>
      </c>
      <c r="S150" s="34">
        <v>-0.719925977233841</v>
      </c>
      <c r="T150" s="34">
        <v>-1.8095952757091101E-7</v>
      </c>
      <c r="U150" s="34">
        <v>1.47374231805955E-7</v>
      </c>
      <c r="V150" s="34">
        <v>-5.6610371418352998E-8</v>
      </c>
    </row>
    <row r="151" spans="2:22">
      <c r="B151" s="44" t="s">
        <v>530</v>
      </c>
      <c r="C151" s="34">
        <v>2.8628176089436699E-2</v>
      </c>
      <c r="D151" s="34">
        <v>-9.3175914195376006E-2</v>
      </c>
      <c r="E151" s="34">
        <v>-3.5090828992622503E-2</v>
      </c>
      <c r="F151" s="34">
        <v>-2.7608111190816E-2</v>
      </c>
      <c r="G151" s="34">
        <v>-6.0842096674690802E-2</v>
      </c>
      <c r="H151" s="34">
        <v>-4.4213586141403798E-2</v>
      </c>
      <c r="I151" s="34">
        <v>-0.18907764666472701</v>
      </c>
      <c r="J151" s="34">
        <v>-9.0025538467335506E-2</v>
      </c>
      <c r="K151" s="34">
        <v>-0.14808467246780599</v>
      </c>
      <c r="L151" s="34">
        <v>6.9294677618193204E-2</v>
      </c>
      <c r="M151" s="34">
        <v>0.41549400335040898</v>
      </c>
      <c r="N151" s="34">
        <v>0.37113437083844503</v>
      </c>
      <c r="O151" s="34">
        <v>0.24534394207145999</v>
      </c>
      <c r="P151" s="34">
        <v>-4.23134077775267E-2</v>
      </c>
      <c r="Q151" s="34">
        <v>0.12517333743093401</v>
      </c>
      <c r="R151" s="34">
        <v>-7.8679405309731998E-2</v>
      </c>
      <c r="S151" s="34">
        <v>-0.71975262984069199</v>
      </c>
      <c r="T151" s="34">
        <v>-1.8095952758478901E-7</v>
      </c>
      <c r="U151" s="34">
        <v>1.4737423188228201E-7</v>
      </c>
      <c r="V151" s="34">
        <v>-5.6610371564069698E-8</v>
      </c>
    </row>
    <row r="152" spans="2:22">
      <c r="B152" s="44" t="s">
        <v>531</v>
      </c>
      <c r="C152" s="34">
        <v>-0.16222140356735701</v>
      </c>
      <c r="D152" s="34">
        <v>-3.3815525595304097E-2</v>
      </c>
      <c r="E152" s="34">
        <v>3.73152286624783E-2</v>
      </c>
      <c r="F152" s="34">
        <v>3.18758874696582E-2</v>
      </c>
      <c r="G152" s="34">
        <v>9.6256797791329004E-3</v>
      </c>
      <c r="H152" s="34">
        <v>8.1975218396303298E-3</v>
      </c>
      <c r="I152" s="34">
        <v>-0.12784865870086101</v>
      </c>
      <c r="J152" s="34">
        <v>-0.110351857863198</v>
      </c>
      <c r="K152" s="34">
        <v>-0.17748931286212799</v>
      </c>
      <c r="L152" s="34">
        <v>4.4544258184066501E-2</v>
      </c>
      <c r="M152" s="34">
        <v>0.42740383181578201</v>
      </c>
      <c r="N152" s="34">
        <v>0.34805220002418902</v>
      </c>
      <c r="O152" s="34">
        <v>0.25030726629803901</v>
      </c>
      <c r="P152" s="34">
        <v>-4.1191136277549001E-2</v>
      </c>
      <c r="Q152" s="34">
        <v>0.12561269238174699</v>
      </c>
      <c r="R152" s="34">
        <v>-7.6067953080659098E-2</v>
      </c>
      <c r="S152" s="34">
        <v>-0.71988417707011298</v>
      </c>
      <c r="T152" s="34">
        <v>-1.8095952782418101E-7</v>
      </c>
      <c r="U152" s="34">
        <v>1.4737423151799101E-7</v>
      </c>
      <c r="V152" s="34">
        <v>-5.6610371449578001E-8</v>
      </c>
    </row>
    <row r="153" spans="2:22">
      <c r="B153" s="44" t="s">
        <v>475</v>
      </c>
      <c r="C153" s="34">
        <v>9.9746394564033697E-2</v>
      </c>
      <c r="D153" s="34">
        <v>-2.43458878114464E-2</v>
      </c>
      <c r="E153" s="34">
        <v>-4.3906913947142003E-2</v>
      </c>
      <c r="F153" s="34">
        <v>1.91415334550263E-2</v>
      </c>
      <c r="G153" s="34">
        <v>-1.8911567711806E-2</v>
      </c>
      <c r="H153" s="34">
        <v>-3.6566771794999599E-2</v>
      </c>
      <c r="I153" s="34">
        <v>-0.126159416961379</v>
      </c>
      <c r="J153" s="34">
        <v>-0.107208532708848</v>
      </c>
      <c r="K153" s="34">
        <v>-0.217172837553857</v>
      </c>
      <c r="L153" s="34">
        <v>5.5360232872704397E-2</v>
      </c>
      <c r="M153" s="34">
        <v>0.411697327396913</v>
      </c>
      <c r="N153" s="34">
        <v>0.36930076898967901</v>
      </c>
      <c r="O153" s="34">
        <v>0.24121602625501401</v>
      </c>
      <c r="P153" s="34">
        <v>-5.18542008687305E-2</v>
      </c>
      <c r="Q153" s="34">
        <v>0.123795043483098</v>
      </c>
      <c r="R153" s="34">
        <v>-7.7431484742183199E-2</v>
      </c>
      <c r="S153" s="34">
        <v>-0.72094219826341799</v>
      </c>
      <c r="T153" s="34">
        <v>-1.8095952736274499E-7</v>
      </c>
      <c r="U153" s="34">
        <v>1.4737423082063201E-7</v>
      </c>
      <c r="V153" s="34">
        <v>-5.6610371002019298E-8</v>
      </c>
    </row>
    <row r="154" spans="2:22">
      <c r="B154" s="44" t="s">
        <v>476</v>
      </c>
      <c r="C154" s="34">
        <v>8.57741966283284E-3</v>
      </c>
      <c r="D154" s="34">
        <v>0.127770939133204</v>
      </c>
      <c r="E154" s="34">
        <v>-7.1509929813623099E-2</v>
      </c>
      <c r="F154" s="34">
        <v>8.3037547390758096E-2</v>
      </c>
      <c r="G154" s="34">
        <v>5.5405904834024203E-3</v>
      </c>
      <c r="H154" s="34">
        <v>2.6688254436556501E-2</v>
      </c>
      <c r="I154" s="34">
        <v>-0.17803595052977</v>
      </c>
      <c r="J154" s="34">
        <v>-0.15065459122090699</v>
      </c>
      <c r="K154" s="34">
        <v>-0.150716662089218</v>
      </c>
      <c r="L154" s="34">
        <v>6.0695194592124101E-2</v>
      </c>
      <c r="M154" s="34">
        <v>0.400468142228535</v>
      </c>
      <c r="N154" s="34">
        <v>0.36044571116809598</v>
      </c>
      <c r="O154" s="34">
        <v>0.23835124248120901</v>
      </c>
      <c r="P154" s="34">
        <v>-4.9449569244528001E-2</v>
      </c>
      <c r="Q154" s="34">
        <v>0.126192012922415</v>
      </c>
      <c r="R154" s="34">
        <v>-7.75247212719051E-2</v>
      </c>
      <c r="S154" s="34">
        <v>-0.72011749066619801</v>
      </c>
      <c r="T154" s="34">
        <v>-1.80959527501523E-7</v>
      </c>
      <c r="U154" s="34">
        <v>1.4737423149023501E-7</v>
      </c>
      <c r="V154" s="34">
        <v>-5.6610371362841801E-8</v>
      </c>
    </row>
    <row r="155" spans="2:22">
      <c r="B155" s="44" t="s">
        <v>453</v>
      </c>
      <c r="C155" s="34">
        <v>-7.5169523317311499E-2</v>
      </c>
      <c r="D155" s="34">
        <v>-5.2989933065441301E-2</v>
      </c>
      <c r="E155" s="34">
        <v>-4.9683351418587401E-2</v>
      </c>
      <c r="F155" s="34">
        <v>1.4757365359969399E-2</v>
      </c>
      <c r="G155" s="34">
        <v>-4.9191453146380501E-2</v>
      </c>
      <c r="H155" s="34">
        <v>7.2390616492857093E-2</v>
      </c>
      <c r="I155" s="34">
        <v>-0.12501215501152599</v>
      </c>
      <c r="J155" s="34">
        <v>-0.11874237480281299</v>
      </c>
      <c r="K155" s="34">
        <v>-0.17816060884964</v>
      </c>
      <c r="L155" s="34">
        <v>4.7896253102186197E-2</v>
      </c>
      <c r="M155" s="34">
        <v>0.40021937672663199</v>
      </c>
      <c r="N155" s="34">
        <v>0.38512743768920299</v>
      </c>
      <c r="O155" s="34">
        <v>0.25684856391438499</v>
      </c>
      <c r="P155" s="34">
        <v>-4.3861931246055801E-2</v>
      </c>
      <c r="Q155" s="34">
        <v>0.126168157882698</v>
      </c>
      <c r="R155" s="34">
        <v>-7.9074546748899494E-2</v>
      </c>
      <c r="S155" s="34">
        <v>-0.72032438188882097</v>
      </c>
      <c r="T155" s="34">
        <v>-1.8095952732111099E-7</v>
      </c>
      <c r="U155" s="34">
        <v>1.47374231415642E-7</v>
      </c>
      <c r="V155" s="34">
        <v>-5.6610371244880598E-8</v>
      </c>
    </row>
    <row r="156" spans="2:22">
      <c r="B156" s="44" t="s">
        <v>454</v>
      </c>
      <c r="C156" s="34">
        <v>-0.20374124847216299</v>
      </c>
      <c r="D156" s="34">
        <v>0.11890594721077</v>
      </c>
      <c r="E156" s="34">
        <v>-5.2857412197850499E-2</v>
      </c>
      <c r="F156" s="34">
        <v>-3.24370244416866E-3</v>
      </c>
      <c r="G156" s="34">
        <v>-5.1887315653651199E-2</v>
      </c>
      <c r="H156" s="34">
        <v>-6.3687475739419904E-3</v>
      </c>
      <c r="I156" s="34">
        <v>-0.142058671081533</v>
      </c>
      <c r="J156" s="34">
        <v>-7.0489756843161194E-2</v>
      </c>
      <c r="K156" s="34">
        <v>-0.174473864075364</v>
      </c>
      <c r="L156" s="34">
        <v>3.4341269728852597E-2</v>
      </c>
      <c r="M156" s="34">
        <v>0.39024023597972302</v>
      </c>
      <c r="N156" s="34">
        <v>0.36600289651672802</v>
      </c>
      <c r="O156" s="34">
        <v>0.23097515972287999</v>
      </c>
      <c r="P156" s="34">
        <v>-4.3267770115072803E-2</v>
      </c>
      <c r="Q156" s="34">
        <v>0.12526307645390999</v>
      </c>
      <c r="R156" s="34">
        <v>-7.7642763046096699E-2</v>
      </c>
      <c r="S156" s="34">
        <v>-0.72031746479509795</v>
      </c>
      <c r="T156" s="34">
        <v>-1.8095952753621699E-7</v>
      </c>
      <c r="U156" s="34">
        <v>1.4737423156135901E-7</v>
      </c>
      <c r="V156" s="34">
        <v>-5.6610371369780701E-8</v>
      </c>
    </row>
    <row r="157" spans="2:22">
      <c r="B157" s="44" t="s">
        <v>455</v>
      </c>
      <c r="C157" s="34">
        <v>-0.14495973967494799</v>
      </c>
      <c r="D157" s="34">
        <v>-2.1823440253709699E-2</v>
      </c>
      <c r="E157" s="34">
        <v>9.1985841112601094E-2</v>
      </c>
      <c r="F157" s="34">
        <v>4.2095567295740797E-3</v>
      </c>
      <c r="G157" s="34">
        <v>1.4000924593036999E-2</v>
      </c>
      <c r="H157" s="34">
        <v>1.18179359505594E-2</v>
      </c>
      <c r="I157" s="34">
        <v>-0.17796657877612301</v>
      </c>
      <c r="J157" s="34">
        <v>-0.102874616506443</v>
      </c>
      <c r="K157" s="34">
        <v>-0.20614129881350701</v>
      </c>
      <c r="L157" s="34">
        <v>8.1605967452124006E-2</v>
      </c>
      <c r="M157" s="34">
        <v>0.38577592888064899</v>
      </c>
      <c r="N157" s="34">
        <v>0.35405427709293003</v>
      </c>
      <c r="O157" s="34">
        <v>0.24821005329877399</v>
      </c>
      <c r="P157" s="34">
        <v>-4.4504204839097901E-2</v>
      </c>
      <c r="Q157" s="34">
        <v>0.124469324364982</v>
      </c>
      <c r="R157" s="34">
        <v>-7.9162526719427306E-2</v>
      </c>
      <c r="S157" s="34">
        <v>-0.72025056504899998</v>
      </c>
      <c r="T157" s="34">
        <v>-1.8095952738356101E-7</v>
      </c>
      <c r="U157" s="34">
        <v>1.4737423161513499E-7</v>
      </c>
      <c r="V157" s="34">
        <v>-5.6610371373250201E-8</v>
      </c>
    </row>
    <row r="158" spans="2:22">
      <c r="B158" s="78" t="s">
        <v>456</v>
      </c>
      <c r="C158" s="125">
        <v>-1.8497558098935399E-2</v>
      </c>
      <c r="D158" s="79">
        <v>1.0517589068578701E-2</v>
      </c>
      <c r="E158" s="79">
        <v>-0.21252987308718599</v>
      </c>
      <c r="F158" s="79">
        <v>-4.7618494204167597E-2</v>
      </c>
      <c r="G158" s="79">
        <v>-8.5355368542556001E-3</v>
      </c>
      <c r="H158" s="79">
        <v>4.7387177552398303E-2</v>
      </c>
      <c r="I158" s="79">
        <v>-0.13637389340571299</v>
      </c>
      <c r="J158" s="79">
        <v>-9.7176280090281106E-2</v>
      </c>
      <c r="K158" s="79">
        <v>-0.17761754320579901</v>
      </c>
      <c r="L158" s="79">
        <v>6.5693138659081204E-2</v>
      </c>
      <c r="M158" s="79">
        <v>0.403724331166395</v>
      </c>
      <c r="N158" s="79">
        <v>0.348943807517197</v>
      </c>
      <c r="O158" s="79">
        <v>0.24581722019810401</v>
      </c>
      <c r="P158" s="79">
        <v>-4.5331773324954097E-2</v>
      </c>
      <c r="Q158" s="79">
        <v>0.12023617730304199</v>
      </c>
      <c r="R158" s="79">
        <v>-7.8170318500771496E-2</v>
      </c>
      <c r="S158" s="79">
        <v>-0.71978064416285303</v>
      </c>
      <c r="T158" s="79">
        <v>-1.8095952757091101E-7</v>
      </c>
      <c r="U158" s="79">
        <v>1.4737423181809801E-7</v>
      </c>
      <c r="V158" s="79">
        <v>-5.6610371633458703E-8</v>
      </c>
    </row>
    <row r="159" spans="2:22">
      <c r="B159" s="119" t="s">
        <v>333</v>
      </c>
      <c r="C159" s="135">
        <f>AVERAGE(C141:C158)</f>
        <v>-6.2932354920780757E-3</v>
      </c>
      <c r="D159" s="135">
        <f t="shared" ref="D159:V159" si="7">AVERAGE(D141:D158)</f>
        <v>-1.0140016276351436E-2</v>
      </c>
      <c r="E159" s="135">
        <f t="shared" si="7"/>
        <v>-3.1597880499618612E-2</v>
      </c>
      <c r="F159" s="135">
        <f t="shared" si="7"/>
        <v>-1.2660357060229896E-3</v>
      </c>
      <c r="G159" s="135">
        <f t="shared" si="7"/>
        <v>-1.4132796720674563E-2</v>
      </c>
      <c r="H159" s="135">
        <f t="shared" si="7"/>
        <v>2.1813747376115543E-2</v>
      </c>
      <c r="I159" s="135">
        <f t="shared" si="7"/>
        <v>-0.16033996526346661</v>
      </c>
      <c r="J159" s="135">
        <f t="shared" si="7"/>
        <v>-0.10551812187912715</v>
      </c>
      <c r="K159" s="135">
        <f t="shared" si="7"/>
        <v>-0.18291263171671432</v>
      </c>
      <c r="L159" s="135">
        <f t="shared" si="7"/>
        <v>4.9474952354711027E-2</v>
      </c>
      <c r="M159" s="135">
        <f t="shared" si="7"/>
        <v>0.40463551198764364</v>
      </c>
      <c r="N159" s="135">
        <f t="shared" si="7"/>
        <v>0.3610888460536445</v>
      </c>
      <c r="O159" s="135">
        <f t="shared" si="7"/>
        <v>0.24281844516889739</v>
      </c>
      <c r="P159" s="135">
        <f t="shared" si="7"/>
        <v>-4.4012616216267682E-2</v>
      </c>
      <c r="Q159" s="135">
        <f t="shared" si="7"/>
        <v>0.12491325616289697</v>
      </c>
      <c r="R159" s="135">
        <f t="shared" si="7"/>
        <v>-7.8109688403239008E-2</v>
      </c>
      <c r="S159" s="135">
        <f t="shared" si="7"/>
        <v>-0.72019761214161249</v>
      </c>
      <c r="T159" s="135">
        <f t="shared" si="7"/>
        <v>-1.809595274874519E-7</v>
      </c>
      <c r="U159" s="135">
        <f t="shared" si="7"/>
        <v>1.4737423156839407E-7</v>
      </c>
      <c r="V159" s="135">
        <f t="shared" si="7"/>
        <v>-5.6610371382116519E-8</v>
      </c>
    </row>
    <row r="160" spans="2:22">
      <c r="B160" s="129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2:22">
      <c r="B161" s="129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2:22">
      <c r="B162" s="130" t="s">
        <v>187</v>
      </c>
      <c r="C162" s="131" t="s">
        <v>279</v>
      </c>
      <c r="D162" s="131" t="s">
        <v>248</v>
      </c>
      <c r="E162" s="131" t="s">
        <v>249</v>
      </c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2:22">
      <c r="B163" s="132">
        <v>1</v>
      </c>
      <c r="C163" s="34">
        <f>MIN(C141:C158)</f>
        <v>-0.20374124847216299</v>
      </c>
      <c r="D163" s="34">
        <f>MIN(D141:D158)</f>
        <v>-0.21774631604563299</v>
      </c>
      <c r="E163" s="34">
        <f>MIN(E141:E158)</f>
        <v>-0.21252987308718599</v>
      </c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2:22">
      <c r="B164" s="126">
        <v>2</v>
      </c>
      <c r="C164" s="34">
        <f t="shared" ref="C164:E165" si="8">C163+((MAX(C141:C158)-MIN(C141:C158))/4)</f>
        <v>-0.110669947971726</v>
      </c>
      <c r="D164" s="34">
        <f t="shared" si="8"/>
        <v>-0.13136700225092374</v>
      </c>
      <c r="E164" s="34">
        <f t="shared" si="8"/>
        <v>-0.13267610730087176</v>
      </c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2:22">
      <c r="B165" s="44">
        <v>3</v>
      </c>
      <c r="C165" s="34">
        <f t="shared" si="8"/>
        <v>-1.7598647471289003E-2</v>
      </c>
      <c r="D165" s="34">
        <f t="shared" si="8"/>
        <v>-4.4987688456214481E-2</v>
      </c>
      <c r="E165" s="34">
        <f t="shared" si="8"/>
        <v>-5.6547178750924992E-2</v>
      </c>
    </row>
    <row r="166" spans="2:22">
      <c r="B166" s="44">
        <v>4</v>
      </c>
      <c r="C166" s="34">
        <f t="shared" ref="C166:E167" si="9">C165+((MAX(C143:C161)-MIN(C143:C161))/4)</f>
        <v>7.547265302914799E-2</v>
      </c>
      <c r="D166" s="34">
        <f t="shared" si="9"/>
        <v>4.1391625338494775E-2</v>
      </c>
      <c r="E166" s="34">
        <f t="shared" si="9"/>
        <v>1.9581749799021775E-2</v>
      </c>
    </row>
    <row r="167" spans="2:22">
      <c r="B167" s="78">
        <v>5</v>
      </c>
      <c r="C167" s="79">
        <f t="shared" si="9"/>
        <v>0.16854395352958498</v>
      </c>
      <c r="D167" s="79">
        <f t="shared" si="9"/>
        <v>0.12777093913320403</v>
      </c>
      <c r="E167" s="79">
        <f t="shared" si="9"/>
        <v>9.5710678348968542E-2</v>
      </c>
    </row>
    <row r="170" spans="2:22">
      <c r="B170" s="8" t="s">
        <v>541</v>
      </c>
      <c r="C170" s="8" t="s">
        <v>279</v>
      </c>
      <c r="D170" s="8" t="s">
        <v>248</v>
      </c>
      <c r="E170" s="8" t="s">
        <v>249</v>
      </c>
      <c r="F170" s="8" t="s">
        <v>250</v>
      </c>
      <c r="G170" s="8" t="s">
        <v>251</v>
      </c>
      <c r="H170" s="8" t="s">
        <v>252</v>
      </c>
      <c r="I170" s="8" t="s">
        <v>253</v>
      </c>
      <c r="J170" s="8" t="s">
        <v>254</v>
      </c>
      <c r="K170" s="8" t="s">
        <v>255</v>
      </c>
      <c r="L170" s="8" t="s">
        <v>256</v>
      </c>
      <c r="M170" s="8" t="s">
        <v>257</v>
      </c>
      <c r="N170" s="8" t="s">
        <v>258</v>
      </c>
      <c r="O170" s="8" t="s">
        <v>411</v>
      </c>
      <c r="P170" s="8" t="s">
        <v>412</v>
      </c>
      <c r="Q170" s="8" t="s">
        <v>413</v>
      </c>
      <c r="R170" s="8" t="s">
        <v>414</v>
      </c>
      <c r="S170" s="8" t="s">
        <v>415</v>
      </c>
      <c r="T170" s="8" t="s">
        <v>22</v>
      </c>
      <c r="U170" s="8" t="s">
        <v>23</v>
      </c>
      <c r="V170" s="8" t="s">
        <v>301</v>
      </c>
    </row>
    <row r="171" spans="2:22">
      <c r="B171" s="71" t="s">
        <v>508</v>
      </c>
      <c r="C171" s="2">
        <v>3.7796764765453197E-2</v>
      </c>
      <c r="D171" s="2">
        <v>-3.0024673654062198E-2</v>
      </c>
      <c r="E171" s="2">
        <v>-1.7636629247404698E-2</v>
      </c>
      <c r="F171" s="2">
        <v>-9.5276620345227797E-2</v>
      </c>
      <c r="G171" s="2">
        <v>-6.9088165561073195E-2</v>
      </c>
      <c r="H171" s="2">
        <v>-9.0545215388033104E-2</v>
      </c>
      <c r="I171" s="2">
        <v>-0.20736603680895199</v>
      </c>
      <c r="J171" s="2">
        <v>5.1578926748415403E-2</v>
      </c>
      <c r="K171" s="2">
        <v>-2.7283106675090301E-2</v>
      </c>
      <c r="L171" s="2">
        <v>-0.26342454750771699</v>
      </c>
      <c r="M171" s="2">
        <v>0.16809138030403301</v>
      </c>
      <c r="N171" s="2">
        <v>-0.20060672232354201</v>
      </c>
      <c r="O171" s="2">
        <v>8.3718962929058394E-2</v>
      </c>
      <c r="P171" s="2">
        <v>-0.69128752897608403</v>
      </c>
      <c r="Q171" s="2">
        <v>0.273300733027386</v>
      </c>
      <c r="R171" s="2">
        <v>0.177097378805157</v>
      </c>
      <c r="S171" s="2">
        <v>0.13030806109196</v>
      </c>
      <c r="T171" s="2">
        <v>0.14908695654058099</v>
      </c>
      <c r="U171" s="2">
        <v>0.30784571453094001</v>
      </c>
      <c r="V171" s="2">
        <v>0</v>
      </c>
    </row>
    <row r="172" spans="2:22">
      <c r="B172" s="45" t="s">
        <v>509</v>
      </c>
      <c r="C172" s="2">
        <v>0.24675445086158601</v>
      </c>
      <c r="D172" s="2">
        <v>0.311716282366162</v>
      </c>
      <c r="E172" s="2">
        <v>0.15267125523535</v>
      </c>
      <c r="F172" s="2">
        <v>4.0688636828880201E-2</v>
      </c>
      <c r="G172" s="2">
        <v>6.4599871292196298E-2</v>
      </c>
      <c r="H172" s="2">
        <v>-0.35889017404510198</v>
      </c>
      <c r="I172" s="2">
        <v>0.17779517834627001</v>
      </c>
      <c r="J172" s="2">
        <v>0.26227901482937199</v>
      </c>
      <c r="K172" s="2">
        <v>-0.55130250109663603</v>
      </c>
      <c r="L172" s="2">
        <v>-0.102268146261667</v>
      </c>
      <c r="M172" s="2">
        <v>-7.9669857661019694E-2</v>
      </c>
      <c r="N172" s="2">
        <v>-0.23488623490966401</v>
      </c>
      <c r="O172" s="2">
        <v>-5.2378052950586403E-2</v>
      </c>
      <c r="P172" s="2">
        <v>4.9653280841329001E-2</v>
      </c>
      <c r="Q172" s="2">
        <v>-0.119869925309265</v>
      </c>
      <c r="R172" s="2">
        <v>-0.17614034476388599</v>
      </c>
      <c r="S172" s="2">
        <v>0.23880560872117901</v>
      </c>
      <c r="T172" s="2">
        <v>-1.2955612377134099E-3</v>
      </c>
      <c r="U172" s="2">
        <v>-0.107537574827377</v>
      </c>
      <c r="V172" s="2">
        <v>0.14513289808878599</v>
      </c>
    </row>
    <row r="173" spans="2:22">
      <c r="B173" s="45" t="s">
        <v>510</v>
      </c>
      <c r="C173" s="2">
        <v>0.19077680969917901</v>
      </c>
      <c r="D173" s="2">
        <v>0.395655375707194</v>
      </c>
      <c r="E173" s="2">
        <v>-0.25920704808386702</v>
      </c>
      <c r="F173" s="2">
        <v>0.13676250763332501</v>
      </c>
      <c r="G173" s="2">
        <v>0.153297093279462</v>
      </c>
      <c r="H173" s="2">
        <v>-7.6070872298622499E-2</v>
      </c>
      <c r="I173" s="2">
        <v>-0.20602339694552399</v>
      </c>
      <c r="J173" s="2">
        <v>-0.28893461606269899</v>
      </c>
      <c r="K173" s="2">
        <v>0.267502786062503</v>
      </c>
      <c r="L173" s="2">
        <v>-0.274296607044486</v>
      </c>
      <c r="M173" s="2">
        <v>-3.5438210073526703E-2</v>
      </c>
      <c r="N173" s="2">
        <v>0.15721493797146699</v>
      </c>
      <c r="O173" s="2">
        <v>-0.15595549385461099</v>
      </c>
      <c r="P173" s="2">
        <v>0.34860683173352902</v>
      </c>
      <c r="Q173" s="2">
        <v>0.13978729438837201</v>
      </c>
      <c r="R173" s="2">
        <v>-7.2335822499349403E-2</v>
      </c>
      <c r="S173" s="2">
        <v>0.30254821086269601</v>
      </c>
      <c r="T173" s="2">
        <v>4.5128672709238898E-2</v>
      </c>
      <c r="U173" s="2">
        <v>0.28311705182556002</v>
      </c>
      <c r="V173" s="2">
        <v>-1.4163489705650401E-2</v>
      </c>
    </row>
    <row r="174" spans="2:22">
      <c r="B174" s="45" t="s">
        <v>511</v>
      </c>
      <c r="C174" s="2">
        <v>0.128705471715655</v>
      </c>
      <c r="D174" s="2">
        <v>-0.22153509022246101</v>
      </c>
      <c r="E174" s="2">
        <v>0.28985460243766797</v>
      </c>
      <c r="F174" s="2">
        <v>0.35431233279320301</v>
      </c>
      <c r="G174" s="2">
        <v>5.3615001747747602E-2</v>
      </c>
      <c r="H174" s="2">
        <v>-0.127225390028954</v>
      </c>
      <c r="I174" s="2">
        <v>-0.17293899440486199</v>
      </c>
      <c r="J174" s="2">
        <v>0.26574285390035801</v>
      </c>
      <c r="K174" s="2">
        <v>0.43630070057967202</v>
      </c>
      <c r="L174" s="2">
        <v>1.4365236316680799E-3</v>
      </c>
      <c r="M174" s="2">
        <v>0.177747384633657</v>
      </c>
      <c r="N174" s="2">
        <v>-6.4611318021285002E-2</v>
      </c>
      <c r="O174" s="2">
        <v>0.35115383559084901</v>
      </c>
      <c r="P174" s="2">
        <v>0.117514003480461</v>
      </c>
      <c r="Q174" s="2">
        <v>-4.1889750385209999E-2</v>
      </c>
      <c r="R174" s="2">
        <v>0.15794604372110699</v>
      </c>
      <c r="S174" s="2">
        <v>0.26776955836409599</v>
      </c>
      <c r="T174" s="2">
        <v>-0.187599650654137</v>
      </c>
      <c r="U174" s="2">
        <v>-0.151853833121258</v>
      </c>
      <c r="V174" s="2">
        <v>0.119750414202573</v>
      </c>
    </row>
    <row r="175" spans="2:22">
      <c r="B175" s="45" t="s">
        <v>512</v>
      </c>
      <c r="C175" s="2">
        <v>-0.15313395746113601</v>
      </c>
      <c r="D175" s="2">
        <v>-3.9496690973380598E-3</v>
      </c>
      <c r="E175" s="2">
        <v>-0.11021288947456701</v>
      </c>
      <c r="F175" s="2">
        <v>-7.0933807420099207E-2</v>
      </c>
      <c r="G175" s="2">
        <v>-4.9711941239698701E-2</v>
      </c>
      <c r="H175" s="2">
        <v>0.48560195391151101</v>
      </c>
      <c r="I175" s="2">
        <v>-0.278450034335955</v>
      </c>
      <c r="J175" s="2">
        <v>0.308523140013157</v>
      </c>
      <c r="K175" s="2">
        <v>-0.18226655645405801</v>
      </c>
      <c r="L175" s="2">
        <v>0.40685149773692098</v>
      </c>
      <c r="M175" s="2">
        <v>3.5937415942132199E-2</v>
      </c>
      <c r="N175" s="2">
        <v>-0.12396373323568</v>
      </c>
      <c r="O175" s="2">
        <v>-0.17418471587100001</v>
      </c>
      <c r="P175" s="2">
        <v>0.11308146250454</v>
      </c>
      <c r="Q175" s="2">
        <v>-0.134893455165221</v>
      </c>
      <c r="R175" s="2">
        <v>5.27589214150289E-2</v>
      </c>
      <c r="S175" s="2">
        <v>0.41084874208122202</v>
      </c>
      <c r="T175" s="2">
        <v>-0.112161485783545</v>
      </c>
      <c r="U175" s="2">
        <v>0.245702360802079</v>
      </c>
      <c r="V175" s="2">
        <v>-3.5593055263323001E-2</v>
      </c>
    </row>
    <row r="176" spans="2:22">
      <c r="B176" s="45" t="s">
        <v>513</v>
      </c>
      <c r="C176" s="2">
        <v>8.2232362250504704E-2</v>
      </c>
      <c r="D176" s="2">
        <v>8.2240244565032605E-3</v>
      </c>
      <c r="E176" s="2">
        <v>9.6598297509827902E-2</v>
      </c>
      <c r="F176" s="2">
        <v>-0.49893071962233199</v>
      </c>
      <c r="G176" s="2">
        <v>0.220539522163266</v>
      </c>
      <c r="H176" s="2">
        <v>-2.22107023317108E-3</v>
      </c>
      <c r="I176" s="2">
        <v>-0.12341298319480599</v>
      </c>
      <c r="J176" s="2">
        <v>-0.359744207911534</v>
      </c>
      <c r="K176" s="2">
        <v>0.100838471709763</v>
      </c>
      <c r="L176" s="2">
        <v>6.48270269559382E-2</v>
      </c>
      <c r="M176" s="2">
        <v>0.25063581225328702</v>
      </c>
      <c r="N176" s="2">
        <v>-0.41909216435276297</v>
      </c>
      <c r="O176" s="2">
        <v>-0.23107765686284601</v>
      </c>
      <c r="P176" s="2">
        <v>8.3550843874379999E-2</v>
      </c>
      <c r="Q176" s="2">
        <v>4.5039390441389798E-2</v>
      </c>
      <c r="R176" s="2">
        <v>0.125228912800708</v>
      </c>
      <c r="S176" s="2">
        <v>-9.8731742123260996E-2</v>
      </c>
      <c r="T176" s="2">
        <v>-0.28868314464844003</v>
      </c>
      <c r="U176" s="2">
        <v>-0.17589850904085599</v>
      </c>
      <c r="V176" s="2">
        <v>0.10597856384483401</v>
      </c>
    </row>
    <row r="177" spans="2:22">
      <c r="B177" s="45" t="s">
        <v>514</v>
      </c>
      <c r="C177" s="2">
        <v>-0.18734605464797699</v>
      </c>
      <c r="D177" s="2">
        <v>-0.18833674546554</v>
      </c>
      <c r="E177" s="2">
        <v>-0.18538510036202899</v>
      </c>
      <c r="F177" s="2">
        <v>-0.14238643987063801</v>
      </c>
      <c r="G177" s="2">
        <v>-8.5194021379260298E-2</v>
      </c>
      <c r="H177" s="2">
        <v>-0.49127520417720399</v>
      </c>
      <c r="I177" s="2">
        <v>0.313000712508329</v>
      </c>
      <c r="J177" s="2">
        <v>9.7376574496104207E-2</v>
      </c>
      <c r="K177" s="2">
        <v>0.29304140294911901</v>
      </c>
      <c r="L177" s="2">
        <v>0.23418403642876001</v>
      </c>
      <c r="M177" s="2">
        <v>-0.38904415891586203</v>
      </c>
      <c r="N177" s="2">
        <v>-2.67983862762535E-2</v>
      </c>
      <c r="O177" s="2">
        <v>-0.24025702165145901</v>
      </c>
      <c r="P177" s="2">
        <v>-8.0531231189167399E-2</v>
      </c>
      <c r="Q177" s="2">
        <v>1.7695601997197101E-2</v>
      </c>
      <c r="R177" s="2">
        <v>6.70353948539259E-2</v>
      </c>
      <c r="S177" s="2">
        <v>0.16430831722877201</v>
      </c>
      <c r="T177" s="2">
        <v>-0.27863047332399499</v>
      </c>
      <c r="U177" s="2">
        <v>0.20610437194249001</v>
      </c>
      <c r="V177" s="2">
        <v>-5.8273166531369602E-2</v>
      </c>
    </row>
    <row r="178" spans="2:22">
      <c r="B178" s="45" t="s">
        <v>515</v>
      </c>
      <c r="C178" s="2">
        <v>-0.54793149914696004</v>
      </c>
      <c r="D178" s="2">
        <v>0.13417217760467301</v>
      </c>
      <c r="E178" s="2">
        <v>6.0500939867670104E-3</v>
      </c>
      <c r="F178" s="2">
        <v>1.45927130223884E-2</v>
      </c>
      <c r="G178" s="2">
        <v>-1.9881676627491102E-2</v>
      </c>
      <c r="H178" s="2">
        <v>3.1860578881926602E-2</v>
      </c>
      <c r="I178" s="2">
        <v>-0.17788585696985901</v>
      </c>
      <c r="J178" s="2">
        <v>-5.9722926672319397E-2</v>
      </c>
      <c r="K178" s="2">
        <v>-0.168879566939663</v>
      </c>
      <c r="L178" s="2">
        <v>-0.164683277969078</v>
      </c>
      <c r="M178" s="2">
        <v>-6.7386767194946795E-2</v>
      </c>
      <c r="N178" s="2">
        <v>0.32310091143255398</v>
      </c>
      <c r="O178" s="2">
        <v>9.3256552642443799E-2</v>
      </c>
      <c r="P178" s="2">
        <v>-0.12123259048133</v>
      </c>
      <c r="Q178" s="2">
        <v>0.31682586193648699</v>
      </c>
      <c r="R178" s="2">
        <v>-0.208905266959653</v>
      </c>
      <c r="S178" s="2">
        <v>8.7920051974340302E-2</v>
      </c>
      <c r="T178" s="2">
        <v>-0.41408686130065497</v>
      </c>
      <c r="U178" s="2">
        <v>-0.20572839300547899</v>
      </c>
      <c r="V178" s="2">
        <v>8.8893304168190995E-2</v>
      </c>
    </row>
    <row r="179" spans="2:22">
      <c r="B179" s="45" t="s">
        <v>516</v>
      </c>
      <c r="C179" s="2">
        <v>-1.3927107415449501E-2</v>
      </c>
      <c r="D179" s="2">
        <v>0.20102422073782</v>
      </c>
      <c r="E179" s="2">
        <v>0.28654828378222202</v>
      </c>
      <c r="F179" s="2">
        <v>4.97227504118401E-2</v>
      </c>
      <c r="G179" s="2">
        <v>-0.48392708266393902</v>
      </c>
      <c r="H179" s="2">
        <v>0.28813293989958499</v>
      </c>
      <c r="I179" s="2">
        <v>0.292586161488679</v>
      </c>
      <c r="J179" s="2">
        <v>-0.199667183835988</v>
      </c>
      <c r="K179" s="2">
        <v>0.222701916831058</v>
      </c>
      <c r="L179" s="2">
        <v>-0.13580596903940501</v>
      </c>
      <c r="M179" s="2">
        <v>-2.8740209421245E-2</v>
      </c>
      <c r="N179" s="2">
        <v>-0.25533533582819401</v>
      </c>
      <c r="O179" s="2">
        <v>0.10516391081762699</v>
      </c>
      <c r="P179" s="2">
        <v>-7.1708975355174606E-2</v>
      </c>
      <c r="Q179" s="2">
        <v>-0.206219287268713</v>
      </c>
      <c r="R179" s="2">
        <v>-0.353742518261841</v>
      </c>
      <c r="S179" s="2">
        <v>-9.3960817601041694E-3</v>
      </c>
      <c r="T179" s="2">
        <v>-0.22840945005863</v>
      </c>
      <c r="U179" s="2">
        <v>0.218050540975085</v>
      </c>
      <c r="V179" s="2">
        <v>-5.1430951875143703E-2</v>
      </c>
    </row>
    <row r="180" spans="2:22">
      <c r="B180" s="45" t="s">
        <v>477</v>
      </c>
      <c r="C180" s="2">
        <v>0.12405239762177001</v>
      </c>
      <c r="D180" s="2">
        <v>-0.15837461137926501</v>
      </c>
      <c r="E180" s="2">
        <v>-0.36320103709617801</v>
      </c>
      <c r="F180" s="2">
        <v>0.16568086281581201</v>
      </c>
      <c r="G180" s="2">
        <v>-0.27498861617642201</v>
      </c>
      <c r="H180" s="2">
        <v>-1.7735030658692301E-2</v>
      </c>
      <c r="I180" s="2">
        <v>-2.3932506855441401E-2</v>
      </c>
      <c r="J180" s="2">
        <v>-0.122289370184705</v>
      </c>
      <c r="K180" s="2">
        <v>-8.0019903188133207E-2</v>
      </c>
      <c r="L180" s="2">
        <v>-0.172249722303112</v>
      </c>
      <c r="M180" s="2">
        <v>0.25008631892316902</v>
      </c>
      <c r="N180" s="2">
        <v>0.27195307866628399</v>
      </c>
      <c r="O180" s="2">
        <v>-0.28851971681649702</v>
      </c>
      <c r="P180" s="2">
        <v>-0.18820697058289601</v>
      </c>
      <c r="Q180" s="2">
        <v>-0.52420317646680403</v>
      </c>
      <c r="R180" s="2">
        <v>0.149925301086903</v>
      </c>
      <c r="S180" s="2">
        <v>-2.5218059903995001E-2</v>
      </c>
      <c r="T180" s="2">
        <v>-0.123737010638519</v>
      </c>
      <c r="U180" s="2">
        <v>-0.13666269009789</v>
      </c>
      <c r="V180" s="2">
        <v>0.128451175834014</v>
      </c>
    </row>
    <row r="181" spans="2:22">
      <c r="B181" s="45" t="s">
        <v>478</v>
      </c>
      <c r="C181" s="2">
        <v>-4.6573027169913801E-2</v>
      </c>
      <c r="D181" s="2">
        <v>3.6203231743566697E-2</v>
      </c>
      <c r="E181" s="2">
        <v>1.48080737975842E-2</v>
      </c>
      <c r="F181" s="2">
        <v>4.3013349315579E-2</v>
      </c>
      <c r="G181" s="2">
        <v>6.3332087778323096E-2</v>
      </c>
      <c r="H181" s="2">
        <v>0.18307044644388801</v>
      </c>
      <c r="I181" s="2">
        <v>0.31923727132712398</v>
      </c>
      <c r="J181" s="2">
        <v>-8.8904317719428805E-2</v>
      </c>
      <c r="K181" s="2">
        <v>-0.25376069908246801</v>
      </c>
      <c r="L181" s="2">
        <v>-0.22164719819689199</v>
      </c>
      <c r="M181" s="2">
        <v>-0.14251752155244399</v>
      </c>
      <c r="N181" s="2">
        <v>1.5817929028330398E-2</v>
      </c>
      <c r="O181" s="2">
        <v>0.253147315614768</v>
      </c>
      <c r="P181" s="2">
        <v>0.20196690377260801</v>
      </c>
      <c r="Q181" s="2">
        <v>2.8433499382964099E-2</v>
      </c>
      <c r="R181" s="2">
        <v>0.69343247906268601</v>
      </c>
      <c r="S181" s="2">
        <v>-7.61421590258613E-2</v>
      </c>
      <c r="T181" s="2">
        <v>-0.25161768913806798</v>
      </c>
      <c r="U181" s="2">
        <v>0.212529957348469</v>
      </c>
      <c r="V181" s="2">
        <v>-5.4592910084427598E-2</v>
      </c>
    </row>
    <row r="182" spans="2:22">
      <c r="B182" s="45" t="s">
        <v>479</v>
      </c>
      <c r="C182" s="2">
        <v>0.29914793569597498</v>
      </c>
      <c r="D182" s="2">
        <v>3.07444294835525E-2</v>
      </c>
      <c r="E182" s="2">
        <v>-0.27712681966247399</v>
      </c>
      <c r="F182" s="2">
        <v>-0.21377396265193599</v>
      </c>
      <c r="G182" s="2">
        <v>-7.7261538343239206E-2</v>
      </c>
      <c r="H182" s="2">
        <v>0.29182774423813601</v>
      </c>
      <c r="I182" s="2">
        <v>0.34493021745830199</v>
      </c>
      <c r="J182" s="2">
        <v>0.45036391447920798</v>
      </c>
      <c r="K182" s="2">
        <v>0.18147107964806999</v>
      </c>
      <c r="L182" s="2">
        <v>-6.7054924257988396E-2</v>
      </c>
      <c r="M182" s="2">
        <v>0.12110701976287599</v>
      </c>
      <c r="N182" s="2">
        <v>0.14751909888161699</v>
      </c>
      <c r="O182" s="2">
        <v>-4.10009385894494E-2</v>
      </c>
      <c r="P182" s="2">
        <v>5.1855180965602002E-2</v>
      </c>
      <c r="Q182" s="2">
        <v>0.39787158948000501</v>
      </c>
      <c r="R182" s="2">
        <v>-0.101274362187304</v>
      </c>
      <c r="S182" s="2">
        <v>-0.165357630701673</v>
      </c>
      <c r="T182" s="2">
        <v>6.8906793312420904E-3</v>
      </c>
      <c r="U182" s="2">
        <v>-0.10559023387531501</v>
      </c>
      <c r="V182" s="2">
        <v>0.14624820383581499</v>
      </c>
    </row>
    <row r="183" spans="2:22">
      <c r="B183" s="45" t="s">
        <v>480</v>
      </c>
      <c r="C183" s="2">
        <v>-3.09883725313819E-2</v>
      </c>
      <c r="D183" s="2">
        <v>-0.16921513509448299</v>
      </c>
      <c r="E183" s="2">
        <v>-0.305279668552912</v>
      </c>
      <c r="F183" s="2">
        <v>0.14745918902473701</v>
      </c>
      <c r="G183" s="2">
        <v>0.61578925230146297</v>
      </c>
      <c r="H183" s="2">
        <v>0.101665994087659</v>
      </c>
      <c r="I183" s="2">
        <v>5.1466940818765898E-2</v>
      </c>
      <c r="J183" s="2">
        <v>5.7102717900628999E-2</v>
      </c>
      <c r="K183" s="2">
        <v>-8.1452302454528298E-3</v>
      </c>
      <c r="L183" s="2">
        <v>-8.4490386583283297E-2</v>
      </c>
      <c r="M183" s="2">
        <v>-3.6943528115894103E-2</v>
      </c>
      <c r="N183" s="2">
        <v>-0.16811855765248301</v>
      </c>
      <c r="O183" s="2">
        <v>0.21847433393186799</v>
      </c>
      <c r="P183" s="2">
        <v>-0.131918051614659</v>
      </c>
      <c r="Q183" s="2">
        <v>-0.247932655073164</v>
      </c>
      <c r="R183" s="2">
        <v>-0.35481379800096202</v>
      </c>
      <c r="S183" s="2">
        <v>-0.23916415956040901</v>
      </c>
      <c r="T183" s="2">
        <v>-0.22593276367669901</v>
      </c>
      <c r="U183" s="2">
        <v>0.21863973429442299</v>
      </c>
      <c r="V183" s="2">
        <v>-5.1093536636840298E-2</v>
      </c>
    </row>
    <row r="184" spans="2:22">
      <c r="B184" s="45" t="s">
        <v>481</v>
      </c>
      <c r="C184" s="2">
        <v>0.14355677277590101</v>
      </c>
      <c r="D184" s="2">
        <v>-0.22890586396606299</v>
      </c>
      <c r="E184" s="2">
        <v>-0.32787894224379299</v>
      </c>
      <c r="F184" s="2">
        <v>0.22121956126096601</v>
      </c>
      <c r="G184" s="2">
        <v>-0.28949439916087899</v>
      </c>
      <c r="H184" s="2">
        <v>-2.4319324425715799E-2</v>
      </c>
      <c r="I184" s="2">
        <v>-0.118740364025283</v>
      </c>
      <c r="J184" s="2">
        <v>-0.35062553515003603</v>
      </c>
      <c r="K184" s="2">
        <v>-0.1945292641053</v>
      </c>
      <c r="L184" s="2">
        <v>0.31663089452711701</v>
      </c>
      <c r="M184" s="2">
        <v>-0.216196313872005</v>
      </c>
      <c r="N184" s="2">
        <v>-0.244274980749148</v>
      </c>
      <c r="O184" s="2">
        <v>0.29457151994799002</v>
      </c>
      <c r="P184" s="2">
        <v>0.10721278943170801</v>
      </c>
      <c r="Q184" s="2">
        <v>0.26901148301071798</v>
      </c>
      <c r="R184" s="2">
        <v>-8.0980874695260996E-2</v>
      </c>
      <c r="S184" s="2">
        <v>-8.4716689398057099E-2</v>
      </c>
      <c r="T184" s="2">
        <v>0.13787280456493001</v>
      </c>
      <c r="U184" s="2">
        <v>-7.4433476100687901E-2</v>
      </c>
      <c r="V184" s="2">
        <v>0.164093496662404</v>
      </c>
    </row>
    <row r="185" spans="2:22">
      <c r="B185" s="45" t="s">
        <v>482</v>
      </c>
      <c r="C185" s="2">
        <v>0.16829816996038599</v>
      </c>
      <c r="D185" s="2">
        <v>0.36818521484247502</v>
      </c>
      <c r="E185" s="2">
        <v>0.104842403402583</v>
      </c>
      <c r="F185" s="2">
        <v>2.63405642919501E-2</v>
      </c>
      <c r="G185" s="2">
        <v>-0.13371389900368699</v>
      </c>
      <c r="H185" s="2">
        <v>-0.18007289689228101</v>
      </c>
      <c r="I185" s="2">
        <v>-0.39942854097077501</v>
      </c>
      <c r="J185" s="2">
        <v>0.21109381702375099</v>
      </c>
      <c r="K185" s="2">
        <v>2.1350522919885099E-2</v>
      </c>
      <c r="L185" s="2">
        <v>0.25738474524551203</v>
      </c>
      <c r="M185" s="2">
        <v>-9.0865068360251794E-2</v>
      </c>
      <c r="N185" s="2">
        <v>0.140762225360239</v>
      </c>
      <c r="O185" s="2">
        <v>2.17435664189587E-2</v>
      </c>
      <c r="P185" s="2">
        <v>-2.5245401167823402E-2</v>
      </c>
      <c r="Q185" s="2">
        <v>-5.9241508195364098E-2</v>
      </c>
      <c r="R185" s="2">
        <v>9.0824453491026594E-2</v>
      </c>
      <c r="S185" s="2">
        <v>-0.58468992262346697</v>
      </c>
      <c r="T185" s="2">
        <v>-0.25103453146079302</v>
      </c>
      <c r="U185" s="2">
        <v>0.21266883201089401</v>
      </c>
      <c r="V185" s="2">
        <v>-5.4513474592077199E-2</v>
      </c>
    </row>
    <row r="186" spans="2:22">
      <c r="B186" s="45" t="s">
        <v>483</v>
      </c>
      <c r="C186" s="2">
        <v>-0.56249243737451404</v>
      </c>
      <c r="D186" s="2">
        <v>0.26517358105975702</v>
      </c>
      <c r="E186" s="2">
        <v>-5.9605158307052597E-2</v>
      </c>
      <c r="F186" s="2">
        <v>0.113982853338482</v>
      </c>
      <c r="G186" s="2">
        <v>4.09053500505666E-2</v>
      </c>
      <c r="H186" s="2">
        <v>-0.119936118683747</v>
      </c>
      <c r="I186" s="2">
        <v>0.18264762572499499</v>
      </c>
      <c r="J186" s="2">
        <v>5.0117395447440302E-2</v>
      </c>
      <c r="K186" s="2">
        <v>0.13337789210207901</v>
      </c>
      <c r="L186" s="2">
        <v>0.13478133351037</v>
      </c>
      <c r="M186" s="2">
        <v>0.31264878159811099</v>
      </c>
      <c r="N186" s="2">
        <v>-0.13172066012803499</v>
      </c>
      <c r="O186" s="2">
        <v>1.13099787729981E-2</v>
      </c>
      <c r="P186" s="2">
        <v>0.10986999387987</v>
      </c>
      <c r="Q186" s="2">
        <v>-0.101623574523623</v>
      </c>
      <c r="R186" s="2">
        <v>9.7557609582071006E-2</v>
      </c>
      <c r="S186" s="2">
        <v>-0.190824087603329</v>
      </c>
      <c r="T186" s="2">
        <v>0.446105341437187</v>
      </c>
      <c r="U186" s="2">
        <v>-1.1140332676845899E-3</v>
      </c>
      <c r="V186" s="2">
        <v>0.20608776205767099</v>
      </c>
    </row>
    <row r="187" spans="2:22">
      <c r="B187" s="45" t="s">
        <v>484</v>
      </c>
      <c r="C187" s="2">
        <v>0.16063716782108101</v>
      </c>
      <c r="D187" s="2">
        <v>-9.8500992574347399E-2</v>
      </c>
      <c r="E187" s="2">
        <v>0.27932155601673497</v>
      </c>
      <c r="F187" s="2">
        <v>7.1111736920212304E-2</v>
      </c>
      <c r="G187" s="2">
        <v>0.160362066702738</v>
      </c>
      <c r="H187" s="2">
        <v>-6.6615222844458505E-2</v>
      </c>
      <c r="I187" s="2">
        <v>0.28216945821105699</v>
      </c>
      <c r="J187" s="2">
        <v>-0.27079289278458202</v>
      </c>
      <c r="K187" s="2">
        <v>-0.161761939771524</v>
      </c>
      <c r="L187" s="2">
        <v>0.42443912058337002</v>
      </c>
      <c r="M187" s="2">
        <v>0.402629931431087</v>
      </c>
      <c r="N187" s="2">
        <v>0.42293118930866203</v>
      </c>
      <c r="O187" s="2">
        <v>3.49396021952214E-3</v>
      </c>
      <c r="P187" s="2">
        <v>-9.0748076998963298E-2</v>
      </c>
      <c r="Q187" s="2">
        <v>0.14536922936598101</v>
      </c>
      <c r="R187" s="2">
        <v>-0.11422081576245</v>
      </c>
      <c r="S187" s="2">
        <v>8.4014370278425898E-2</v>
      </c>
      <c r="T187" s="2">
        <v>-8.1913579793526994E-2</v>
      </c>
      <c r="U187" s="2">
        <v>0.252897528611988</v>
      </c>
      <c r="V187" s="2">
        <v>-3.14720204594887E-2</v>
      </c>
    </row>
    <row r="188" spans="2:22">
      <c r="B188" s="45" t="s">
        <v>485</v>
      </c>
      <c r="C188" s="2">
        <v>5.6956408788584899E-2</v>
      </c>
      <c r="D188" s="2">
        <v>-1.03572357894052E-2</v>
      </c>
      <c r="E188" s="2">
        <v>0.115671900685979</v>
      </c>
      <c r="F188" s="2">
        <v>-0.52115812083901003</v>
      </c>
      <c r="G188" s="2">
        <v>7.4586531962810704E-2</v>
      </c>
      <c r="H188" s="2">
        <v>5.9330712192306602E-2</v>
      </c>
      <c r="I188" s="2">
        <v>-7.9236637876543198E-2</v>
      </c>
      <c r="J188" s="2">
        <v>-8.1115870893498004E-2</v>
      </c>
      <c r="K188" s="2">
        <v>8.581983942061E-2</v>
      </c>
      <c r="L188" s="2">
        <v>2.3225577636936501E-2</v>
      </c>
      <c r="M188" s="2">
        <v>-0.33072997312311297</v>
      </c>
      <c r="N188" s="2">
        <v>0.33574503736530797</v>
      </c>
      <c r="O188" s="2">
        <v>0.36409097176167599</v>
      </c>
      <c r="P188" s="2">
        <v>-5.82588654421997E-2</v>
      </c>
      <c r="Q188" s="2">
        <v>-0.33564413384401798</v>
      </c>
      <c r="R188" s="2">
        <v>-2.3927714687924099E-2</v>
      </c>
      <c r="S188" s="2">
        <v>0.11189086329773799</v>
      </c>
      <c r="T188" s="2">
        <v>0.29625376397875403</v>
      </c>
      <c r="U188" s="2">
        <v>-3.6759357754369101E-2</v>
      </c>
      <c r="V188" s="2">
        <v>0.185671659411075</v>
      </c>
    </row>
    <row r="189" spans="2:22">
      <c r="B189" s="45" t="s">
        <v>486</v>
      </c>
      <c r="C189" s="2">
        <v>-0.12554039535668399</v>
      </c>
      <c r="D189" s="2">
        <v>-0.511040827703373</v>
      </c>
      <c r="E189" s="2">
        <v>0.19220101824057401</v>
      </c>
      <c r="F189" s="2">
        <v>-0.16581323424647701</v>
      </c>
      <c r="G189" s="2">
        <v>-0.171145384052833</v>
      </c>
      <c r="H189" s="2">
        <v>-0.15389191845533401</v>
      </c>
      <c r="I189" s="2">
        <v>-0.16719253155094799</v>
      </c>
      <c r="J189" s="2">
        <v>0.12262384373716401</v>
      </c>
      <c r="K189" s="2">
        <v>-0.17137908219972001</v>
      </c>
      <c r="L189" s="2">
        <v>-0.34319467744700799</v>
      </c>
      <c r="M189" s="2">
        <v>0.11688994226628199</v>
      </c>
      <c r="N189" s="2">
        <v>3.80964650948186E-2</v>
      </c>
      <c r="O189" s="2">
        <v>-0.115344801614766</v>
      </c>
      <c r="P189" s="2">
        <v>0.427784152064632</v>
      </c>
      <c r="Q189" s="2">
        <v>4.3700641152734997E-2</v>
      </c>
      <c r="R189" s="2">
        <v>-0.186035508237338</v>
      </c>
      <c r="S189" s="2">
        <v>-0.182634494119188</v>
      </c>
      <c r="T189" s="2">
        <v>5.3357585867757497E-2</v>
      </c>
      <c r="U189" s="2">
        <v>0.28507460399970602</v>
      </c>
      <c r="V189" s="2">
        <v>-1.3042390452944299E-2</v>
      </c>
    </row>
    <row r="190" spans="2:22">
      <c r="B190" s="32" t="s">
        <v>487</v>
      </c>
      <c r="C190" s="63">
        <v>2.9018137896992501E-2</v>
      </c>
      <c r="D190" s="63">
        <v>-0.13085769787590201</v>
      </c>
      <c r="E190" s="63">
        <v>0.36696580658954903</v>
      </c>
      <c r="F190" s="63">
        <v>0.323385839370393</v>
      </c>
      <c r="G190" s="63">
        <v>0.20737995317570099</v>
      </c>
      <c r="H190" s="63">
        <v>0.26730807014024999</v>
      </c>
      <c r="I190" s="63">
        <v>-9.2256745524421906E-3</v>
      </c>
      <c r="J190" s="63">
        <v>-5.5005259495425299E-2</v>
      </c>
      <c r="K190" s="63">
        <v>5.6923243237901003E-2</v>
      </c>
      <c r="L190" s="63">
        <v>-3.4645286761403798E-2</v>
      </c>
      <c r="M190" s="63">
        <v>-0.41824240831532</v>
      </c>
      <c r="N190" s="63">
        <v>1.6267230408004301E-2</v>
      </c>
      <c r="O190" s="63">
        <v>-0.50140644910828502</v>
      </c>
      <c r="P190" s="63">
        <v>-0.15195768491109499</v>
      </c>
      <c r="Q190" s="63">
        <v>9.4482056755219604E-2</v>
      </c>
      <c r="R190" s="63">
        <v>6.05708449018778E-2</v>
      </c>
      <c r="S190" s="63">
        <v>-0.14153808529825701</v>
      </c>
      <c r="T190" s="63">
        <v>0.18781236970027099</v>
      </c>
      <c r="U190" s="63">
        <v>-6.2554309545948095E-2</v>
      </c>
      <c r="V190" s="63">
        <v>0.17089736727968499</v>
      </c>
    </row>
    <row r="192" spans="2:22">
      <c r="C192" s="2"/>
      <c r="D192" s="2"/>
      <c r="E192" s="2"/>
    </row>
    <row r="193" spans="2:22">
      <c r="B193" s="15" t="s">
        <v>316</v>
      </c>
      <c r="C193" s="8" t="s">
        <v>279</v>
      </c>
      <c r="D193" s="8" t="s">
        <v>248</v>
      </c>
      <c r="E193" s="8" t="s">
        <v>249</v>
      </c>
      <c r="F193" s="8" t="s">
        <v>250</v>
      </c>
      <c r="G193" s="8" t="s">
        <v>251</v>
      </c>
      <c r="H193" s="8" t="s">
        <v>252</v>
      </c>
      <c r="I193" s="8" t="s">
        <v>253</v>
      </c>
      <c r="J193" s="8" t="s">
        <v>254</v>
      </c>
      <c r="K193" s="8" t="s">
        <v>255</v>
      </c>
      <c r="L193" s="8" t="s">
        <v>256</v>
      </c>
      <c r="M193" s="8" t="s">
        <v>257</v>
      </c>
      <c r="N193" s="8" t="s">
        <v>258</v>
      </c>
      <c r="O193" s="8" t="s">
        <v>411</v>
      </c>
      <c r="P193" s="8" t="s">
        <v>412</v>
      </c>
      <c r="Q193" s="8" t="s">
        <v>413</v>
      </c>
      <c r="R193" s="8" t="s">
        <v>414</v>
      </c>
      <c r="S193" s="8" t="s">
        <v>415</v>
      </c>
      <c r="T193" s="8" t="s">
        <v>22</v>
      </c>
      <c r="U193" s="8" t="s">
        <v>23</v>
      </c>
      <c r="V193" s="8" t="s">
        <v>301</v>
      </c>
    </row>
    <row r="194" spans="2:22">
      <c r="B194" s="71" t="s">
        <v>508</v>
      </c>
      <c r="C194" s="2">
        <f t="array" ref="C194:V213">MINVERSE(C171:V190)</f>
        <v>3.7796764765452892E-2</v>
      </c>
      <c r="D194" s="2">
        <v>0.24675445086158712</v>
      </c>
      <c r="E194" s="2">
        <v>0.19077680969918007</v>
      </c>
      <c r="F194" s="2">
        <v>0.12870547171565608</v>
      </c>
      <c r="G194" s="2">
        <v>-0.15313395746113687</v>
      </c>
      <c r="H194" s="2">
        <v>8.2232362250505175E-2</v>
      </c>
      <c r="I194" s="2">
        <v>-0.18734605464797821</v>
      </c>
      <c r="J194" s="2">
        <v>-0.54793149914696093</v>
      </c>
      <c r="K194" s="2">
        <v>-1.3927107415449648E-2</v>
      </c>
      <c r="L194" s="2">
        <v>0.12405239762177024</v>
      </c>
      <c r="M194" s="2">
        <v>-4.6573027169913607E-2</v>
      </c>
      <c r="N194" s="2">
        <v>0.29914793569597542</v>
      </c>
      <c r="O194" s="2">
        <v>-3.0988372531382653E-2</v>
      </c>
      <c r="P194" s="2">
        <v>0.14355677277590215</v>
      </c>
      <c r="Q194" s="2">
        <v>0.16829816996038613</v>
      </c>
      <c r="R194" s="2">
        <v>-0.56249243737451637</v>
      </c>
      <c r="S194" s="2">
        <v>0.16063716782108087</v>
      </c>
      <c r="T194" s="2">
        <v>5.6956408788585586E-2</v>
      </c>
      <c r="U194" s="2">
        <v>-0.1255403953566856</v>
      </c>
      <c r="V194" s="2">
        <v>2.9018137896992695E-2</v>
      </c>
    </row>
    <row r="195" spans="2:22">
      <c r="B195" s="45" t="s">
        <v>509</v>
      </c>
      <c r="C195" s="2">
        <v>-3.0024673654062799E-2</v>
      </c>
      <c r="D195" s="2">
        <v>0.31171628236616339</v>
      </c>
      <c r="E195" s="2">
        <v>0.39565537570719528</v>
      </c>
      <c r="F195" s="2">
        <v>-0.22153509022246182</v>
      </c>
      <c r="G195" s="2">
        <v>-3.9496690973374934E-3</v>
      </c>
      <c r="H195" s="2">
        <v>8.2240244565036456E-3</v>
      </c>
      <c r="I195" s="2">
        <v>-0.18833674546554191</v>
      </c>
      <c r="J195" s="2">
        <v>0.13417217760467326</v>
      </c>
      <c r="K195" s="2">
        <v>0.2010242207378212</v>
      </c>
      <c r="L195" s="2">
        <v>-0.15837461137926531</v>
      </c>
      <c r="M195" s="2">
        <v>3.6203231743566509E-2</v>
      </c>
      <c r="N195" s="2">
        <v>3.0744429483553045E-2</v>
      </c>
      <c r="O195" s="2">
        <v>-0.16921513509448416</v>
      </c>
      <c r="P195" s="2">
        <v>-0.22890586396606324</v>
      </c>
      <c r="Q195" s="2">
        <v>0.36818521484247607</v>
      </c>
      <c r="R195" s="2">
        <v>0.26517358105975791</v>
      </c>
      <c r="S195" s="2">
        <v>-9.8500992574347176E-2</v>
      </c>
      <c r="T195" s="2">
        <v>-1.0357235789405023E-2</v>
      </c>
      <c r="U195" s="2">
        <v>-0.511040827703376</v>
      </c>
      <c r="V195" s="2">
        <v>-0.1308576978759029</v>
      </c>
    </row>
    <row r="196" spans="2:22">
      <c r="B196" s="45" t="s">
        <v>510</v>
      </c>
      <c r="C196" s="2">
        <v>-1.7636629247404629E-2</v>
      </c>
      <c r="D196" s="2">
        <v>0.15267125523535094</v>
      </c>
      <c r="E196" s="2">
        <v>-0.25920704808386885</v>
      </c>
      <c r="F196" s="2">
        <v>0.28985460243766892</v>
      </c>
      <c r="G196" s="2">
        <v>-0.11021288947456821</v>
      </c>
      <c r="H196" s="2">
        <v>9.6598297509828179E-2</v>
      </c>
      <c r="I196" s="2">
        <v>-0.18538510036202982</v>
      </c>
      <c r="J196" s="2">
        <v>6.050093986767105E-3</v>
      </c>
      <c r="K196" s="2">
        <v>0.28654828378222325</v>
      </c>
      <c r="L196" s="2">
        <v>-0.36320103709617796</v>
      </c>
      <c r="M196" s="2">
        <v>1.480807379758493E-2</v>
      </c>
      <c r="N196" s="2">
        <v>-0.27712681966247449</v>
      </c>
      <c r="O196" s="2">
        <v>-0.3052796685529125</v>
      </c>
      <c r="P196" s="2">
        <v>-0.32787894224379416</v>
      </c>
      <c r="Q196" s="2">
        <v>0.10484240340258309</v>
      </c>
      <c r="R196" s="2">
        <v>-5.9605158307053006E-2</v>
      </c>
      <c r="S196" s="2">
        <v>0.27932155601673525</v>
      </c>
      <c r="T196" s="2">
        <v>0.11567190068597968</v>
      </c>
      <c r="U196" s="2">
        <v>0.19220101824057439</v>
      </c>
      <c r="V196" s="2">
        <v>0.36696580658954892</v>
      </c>
    </row>
    <row r="197" spans="2:22">
      <c r="B197" s="45" t="s">
        <v>511</v>
      </c>
      <c r="C197" s="2">
        <v>-9.5276620345227422E-2</v>
      </c>
      <c r="D197" s="2">
        <v>4.0688636828880742E-2</v>
      </c>
      <c r="E197" s="2">
        <v>0.13676250763332462</v>
      </c>
      <c r="F197" s="2">
        <v>0.35431233279320362</v>
      </c>
      <c r="G197" s="2">
        <v>-7.0933807420099235E-2</v>
      </c>
      <c r="H197" s="2">
        <v>-0.4989307196223331</v>
      </c>
      <c r="I197" s="2">
        <v>-0.14238643987063779</v>
      </c>
      <c r="J197" s="2">
        <v>1.4592713022387798E-2</v>
      </c>
      <c r="K197" s="2">
        <v>4.9722750411840551E-2</v>
      </c>
      <c r="L197" s="2">
        <v>0.1656808628158126</v>
      </c>
      <c r="M197" s="2">
        <v>4.3013349315579215E-2</v>
      </c>
      <c r="N197" s="2">
        <v>-0.21377396265193627</v>
      </c>
      <c r="O197" s="2">
        <v>0.14745918902473745</v>
      </c>
      <c r="P197" s="2">
        <v>0.22121956126096712</v>
      </c>
      <c r="Q197" s="2">
        <v>2.6340564291951186E-2</v>
      </c>
      <c r="R197" s="2">
        <v>0.11398285333848254</v>
      </c>
      <c r="S197" s="2">
        <v>7.1111736920212734E-2</v>
      </c>
      <c r="T197" s="2">
        <v>-0.52115812083901214</v>
      </c>
      <c r="U197" s="2">
        <v>-0.16581323424647698</v>
      </c>
      <c r="V197" s="2">
        <v>0.32338583937039278</v>
      </c>
    </row>
    <row r="198" spans="2:22">
      <c r="B198" s="45" t="s">
        <v>512</v>
      </c>
      <c r="C198" s="2">
        <v>-6.9088165561073042E-2</v>
      </c>
      <c r="D198" s="2">
        <v>6.4599871292195882E-2</v>
      </c>
      <c r="E198" s="2">
        <v>0.15329709327946259</v>
      </c>
      <c r="F198" s="2">
        <v>5.3615001747746582E-2</v>
      </c>
      <c r="G198" s="2">
        <v>-4.9711941239698312E-2</v>
      </c>
      <c r="H198" s="2">
        <v>0.22053952216326761</v>
      </c>
      <c r="I198" s="2">
        <v>-8.5194021379259965E-2</v>
      </c>
      <c r="J198" s="2">
        <v>-1.9881676627491379E-2</v>
      </c>
      <c r="K198" s="2">
        <v>-0.48392708266394058</v>
      </c>
      <c r="L198" s="2">
        <v>-0.27498861617642212</v>
      </c>
      <c r="M198" s="2">
        <v>6.3332087778322957E-2</v>
      </c>
      <c r="N198" s="2">
        <v>-7.7261538343238956E-2</v>
      </c>
      <c r="O198" s="2">
        <v>0.6157892523014642</v>
      </c>
      <c r="P198" s="2">
        <v>-0.28949439916087993</v>
      </c>
      <c r="Q198" s="2">
        <v>-0.13371389900368777</v>
      </c>
      <c r="R198" s="2">
        <v>4.0905350050566572E-2</v>
      </c>
      <c r="S198" s="2">
        <v>0.16036206670273837</v>
      </c>
      <c r="T198" s="2">
        <v>7.4586531962811328E-2</v>
      </c>
      <c r="U198" s="2">
        <v>-0.17114538405283375</v>
      </c>
      <c r="V198" s="2">
        <v>0.20737995317570243</v>
      </c>
    </row>
    <row r="199" spans="2:22">
      <c r="B199" s="45" t="s">
        <v>513</v>
      </c>
      <c r="C199" s="2">
        <v>-9.0545215388032965E-2</v>
      </c>
      <c r="D199" s="2">
        <v>-0.35889017404510315</v>
      </c>
      <c r="E199" s="2">
        <v>-7.6070872298622555E-2</v>
      </c>
      <c r="F199" s="2">
        <v>-0.1272253900289558</v>
      </c>
      <c r="G199" s="2">
        <v>0.48560195391151123</v>
      </c>
      <c r="H199" s="2">
        <v>-2.2210702331705162E-3</v>
      </c>
      <c r="I199" s="2">
        <v>-0.49127520417720588</v>
      </c>
      <c r="J199" s="2">
        <v>3.1860578881926796E-2</v>
      </c>
      <c r="K199" s="2">
        <v>0.28813293989958666</v>
      </c>
      <c r="L199" s="2">
        <v>-1.7735030658692561E-2</v>
      </c>
      <c r="M199" s="2">
        <v>0.18307044644388881</v>
      </c>
      <c r="N199" s="2">
        <v>0.2918277442381369</v>
      </c>
      <c r="O199" s="2">
        <v>0.10166599408766019</v>
      </c>
      <c r="P199" s="2">
        <v>-2.4319324425716285E-2</v>
      </c>
      <c r="Q199" s="2">
        <v>-0.18007289689228168</v>
      </c>
      <c r="R199" s="2">
        <v>-0.11993611868374762</v>
      </c>
      <c r="S199" s="2">
        <v>-6.6615222844458796E-2</v>
      </c>
      <c r="T199" s="2">
        <v>5.9330712192307025E-2</v>
      </c>
      <c r="U199" s="2">
        <v>-0.15389191845533545</v>
      </c>
      <c r="V199" s="2">
        <v>0.2673080701402506</v>
      </c>
    </row>
    <row r="200" spans="2:22">
      <c r="B200" s="45" t="s">
        <v>514</v>
      </c>
      <c r="C200" s="2">
        <v>-0.20736603680895316</v>
      </c>
      <c r="D200" s="2">
        <v>0.17779517834626943</v>
      </c>
      <c r="E200" s="2">
        <v>-0.20602339694552368</v>
      </c>
      <c r="F200" s="2">
        <v>-0.17293899440486324</v>
      </c>
      <c r="G200" s="2">
        <v>-0.27845003433595672</v>
      </c>
      <c r="H200" s="2">
        <v>-0.12341298319480586</v>
      </c>
      <c r="I200" s="2">
        <v>0.31300071250833017</v>
      </c>
      <c r="J200" s="2">
        <v>-0.17788585696985937</v>
      </c>
      <c r="K200" s="2">
        <v>0.292586161488682</v>
      </c>
      <c r="L200" s="2">
        <v>-2.3932506855441585E-2</v>
      </c>
      <c r="M200" s="2">
        <v>0.31923727132712543</v>
      </c>
      <c r="N200" s="2">
        <v>0.34493021745830227</v>
      </c>
      <c r="O200" s="2">
        <v>5.1466940818766446E-2</v>
      </c>
      <c r="P200" s="2">
        <v>-0.11874036402528255</v>
      </c>
      <c r="Q200" s="2">
        <v>-0.39942854097077701</v>
      </c>
      <c r="R200" s="2">
        <v>0.1826476257249961</v>
      </c>
      <c r="S200" s="2">
        <v>0.2821694582110591</v>
      </c>
      <c r="T200" s="2">
        <v>-7.9236637876542518E-2</v>
      </c>
      <c r="U200" s="2">
        <v>-0.1671925315509494</v>
      </c>
      <c r="V200" s="2">
        <v>-9.2256745524411203E-3</v>
      </c>
    </row>
    <row r="201" spans="2:22">
      <c r="B201" s="45" t="s">
        <v>515</v>
      </c>
      <c r="C201" s="2">
        <v>5.1578926748415646E-2</v>
      </c>
      <c r="D201" s="2">
        <v>0.26227901482937266</v>
      </c>
      <c r="E201" s="2">
        <v>-0.28893461606270071</v>
      </c>
      <c r="F201" s="2">
        <v>0.26574285390036101</v>
      </c>
      <c r="G201" s="2">
        <v>0.30852314001315884</v>
      </c>
      <c r="H201" s="2">
        <v>-0.3597442079115355</v>
      </c>
      <c r="I201" s="2">
        <v>9.7376574496104498E-2</v>
      </c>
      <c r="J201" s="2">
        <v>-5.9722926672319057E-2</v>
      </c>
      <c r="K201" s="2">
        <v>-0.19966718383598947</v>
      </c>
      <c r="L201" s="2">
        <v>-0.1222893701847045</v>
      </c>
      <c r="M201" s="2">
        <v>-8.8904317719430179E-2</v>
      </c>
      <c r="N201" s="2">
        <v>0.45036391447920832</v>
      </c>
      <c r="O201" s="2">
        <v>5.7102717900629311E-2</v>
      </c>
      <c r="P201" s="2">
        <v>-0.35062553515003708</v>
      </c>
      <c r="Q201" s="2">
        <v>0.21109381702375374</v>
      </c>
      <c r="R201" s="2">
        <v>5.0117395447441024E-2</v>
      </c>
      <c r="S201" s="2">
        <v>-0.27079289278458463</v>
      </c>
      <c r="T201" s="2">
        <v>-8.1115870893497796E-2</v>
      </c>
      <c r="U201" s="2">
        <v>0.12262384373716496</v>
      </c>
      <c r="V201" s="2">
        <v>-5.5005259495425896E-2</v>
      </c>
    </row>
    <row r="202" spans="2:22">
      <c r="B202" s="45" t="s">
        <v>516</v>
      </c>
      <c r="C202" s="2">
        <v>-2.7283106675090825E-2</v>
      </c>
      <c r="D202" s="2">
        <v>-0.55130250109663748</v>
      </c>
      <c r="E202" s="2">
        <v>0.26750278606250433</v>
      </c>
      <c r="F202" s="2">
        <v>0.43630070057967213</v>
      </c>
      <c r="G202" s="2">
        <v>-0.18226655645405673</v>
      </c>
      <c r="H202" s="2">
        <v>0.10083847170976269</v>
      </c>
      <c r="I202" s="2">
        <v>0.29304140294912112</v>
      </c>
      <c r="J202" s="2">
        <v>-0.16887956693966333</v>
      </c>
      <c r="K202" s="2">
        <v>0.22270191683105828</v>
      </c>
      <c r="L202" s="2">
        <v>-8.0019903188134164E-2</v>
      </c>
      <c r="M202" s="2">
        <v>-0.25376069908246701</v>
      </c>
      <c r="N202" s="2">
        <v>0.18147107964807138</v>
      </c>
      <c r="O202" s="2">
        <v>-8.145230245452207E-3</v>
      </c>
      <c r="P202" s="2">
        <v>-0.19452926410530008</v>
      </c>
      <c r="Q202" s="2">
        <v>2.1350522919886455E-2</v>
      </c>
      <c r="R202" s="2">
        <v>0.13337789210207929</v>
      </c>
      <c r="S202" s="2">
        <v>-0.16176193977152206</v>
      </c>
      <c r="T202" s="2">
        <v>8.5819839420609653E-2</v>
      </c>
      <c r="U202" s="2">
        <v>-0.17137908219971904</v>
      </c>
      <c r="V202" s="2">
        <v>5.6923243237900198E-2</v>
      </c>
    </row>
    <row r="203" spans="2:22">
      <c r="B203" s="45" t="s">
        <v>477</v>
      </c>
      <c r="C203" s="2">
        <v>-0.26342454750771727</v>
      </c>
      <c r="D203" s="2">
        <v>-0.10226814626166776</v>
      </c>
      <c r="E203" s="2">
        <v>-0.27429660704448522</v>
      </c>
      <c r="F203" s="2">
        <v>1.4365236316655192E-3</v>
      </c>
      <c r="G203" s="2">
        <v>0.40685149773692109</v>
      </c>
      <c r="H203" s="2">
        <v>6.4827026955935743E-2</v>
      </c>
      <c r="I203" s="2">
        <v>0.23418403642876573</v>
      </c>
      <c r="J203" s="2">
        <v>-0.16468327796907881</v>
      </c>
      <c r="K203" s="2">
        <v>-0.13580596903940584</v>
      </c>
      <c r="L203" s="2">
        <v>-0.17224972230311417</v>
      </c>
      <c r="M203" s="2">
        <v>-0.22164719819689152</v>
      </c>
      <c r="N203" s="2">
        <v>-6.7054924257988729E-2</v>
      </c>
      <c r="O203" s="2">
        <v>-8.4490386583283492E-2</v>
      </c>
      <c r="P203" s="2">
        <v>0.31663089452711868</v>
      </c>
      <c r="Q203" s="2">
        <v>0.25738474524551497</v>
      </c>
      <c r="R203" s="2">
        <v>0.13478133351036906</v>
      </c>
      <c r="S203" s="2">
        <v>0.42443912058336841</v>
      </c>
      <c r="T203" s="2">
        <v>2.3225577636937819E-2</v>
      </c>
      <c r="U203" s="2">
        <v>-0.34319467744701049</v>
      </c>
      <c r="V203" s="2">
        <v>-3.4645286761399191E-2</v>
      </c>
    </row>
    <row r="204" spans="2:22">
      <c r="B204" s="45" t="s">
        <v>478</v>
      </c>
      <c r="C204" s="2">
        <v>0.16809138030403273</v>
      </c>
      <c r="D204" s="2">
        <v>-7.9669857661022345E-2</v>
      </c>
      <c r="E204" s="2">
        <v>-3.5438210073521721E-2</v>
      </c>
      <c r="F204" s="2">
        <v>0.17774738463365583</v>
      </c>
      <c r="G204" s="2">
        <v>3.5937415942128056E-2</v>
      </c>
      <c r="H204" s="2">
        <v>0.25063581225328196</v>
      </c>
      <c r="I204" s="2">
        <v>-0.38904415891586436</v>
      </c>
      <c r="J204" s="2">
        <v>-6.7386767194939773E-2</v>
      </c>
      <c r="K204" s="2">
        <v>-2.8740209421246127E-2</v>
      </c>
      <c r="L204" s="2">
        <v>0.25008631892317557</v>
      </c>
      <c r="M204" s="2">
        <v>-0.14251752155244413</v>
      </c>
      <c r="N204" s="2">
        <v>0.12110701976287849</v>
      </c>
      <c r="O204" s="2">
        <v>-3.694352811589529E-2</v>
      </c>
      <c r="P204" s="2">
        <v>-0.21619631387201257</v>
      </c>
      <c r="Q204" s="2">
        <v>-9.0865068360250947E-2</v>
      </c>
      <c r="R204" s="2">
        <v>0.31264878159810794</v>
      </c>
      <c r="S204" s="2">
        <v>0.40262993143109155</v>
      </c>
      <c r="T204" s="2">
        <v>-0.3307299731231117</v>
      </c>
      <c r="U204" s="2">
        <v>0.11688994226628606</v>
      </c>
      <c r="V204" s="2">
        <v>-0.41824240831532028</v>
      </c>
    </row>
    <row r="205" spans="2:22">
      <c r="B205" s="45" t="s">
        <v>479</v>
      </c>
      <c r="C205" s="2">
        <v>-0.20060672232353807</v>
      </c>
      <c r="D205" s="2">
        <v>-0.2348862349096657</v>
      </c>
      <c r="E205" s="2">
        <v>0.15721493797146857</v>
      </c>
      <c r="F205" s="2">
        <v>-6.4611318021284669E-2</v>
      </c>
      <c r="G205" s="2">
        <v>-0.12396373323567854</v>
      </c>
      <c r="H205" s="2">
        <v>-0.41909216435276064</v>
      </c>
      <c r="I205" s="2">
        <v>-2.6798386276256594E-2</v>
      </c>
      <c r="J205" s="2">
        <v>0.32310091143255348</v>
      </c>
      <c r="K205" s="2">
        <v>-0.25533533582819445</v>
      </c>
      <c r="L205" s="2">
        <v>0.27195307866628965</v>
      </c>
      <c r="M205" s="2">
        <v>1.5817929028326471E-2</v>
      </c>
      <c r="N205" s="2">
        <v>0.14751909888162029</v>
      </c>
      <c r="O205" s="2">
        <v>-0.16811855765248387</v>
      </c>
      <c r="P205" s="2">
        <v>-0.24427498074915269</v>
      </c>
      <c r="Q205" s="2">
        <v>0.14076222536023852</v>
      </c>
      <c r="R205" s="2">
        <v>-0.13172066012802994</v>
      </c>
      <c r="S205" s="2">
        <v>0.42293118930867057</v>
      </c>
      <c r="T205" s="2">
        <v>0.33574503736530509</v>
      </c>
      <c r="U205" s="2">
        <v>3.809646509482123E-2</v>
      </c>
      <c r="V205" s="2">
        <v>1.6267230408001116E-2</v>
      </c>
    </row>
    <row r="206" spans="2:22">
      <c r="B206" s="45" t="s">
        <v>480</v>
      </c>
      <c r="C206" s="2">
        <v>8.3718962929060434E-2</v>
      </c>
      <c r="D206" s="2">
        <v>-5.2378052950587159E-2</v>
      </c>
      <c r="E206" s="2">
        <v>-0.15595549385460813</v>
      </c>
      <c r="F206" s="2">
        <v>0.35115383559084773</v>
      </c>
      <c r="G206" s="2">
        <v>-0.17418471587099993</v>
      </c>
      <c r="H206" s="2">
        <v>-0.23107765686284751</v>
      </c>
      <c r="I206" s="2">
        <v>-0.24025702165145779</v>
      </c>
      <c r="J206" s="2">
        <v>9.3256552642442661E-2</v>
      </c>
      <c r="K206" s="2">
        <v>0.10516391081763178</v>
      </c>
      <c r="L206" s="2">
        <v>-0.28851971681650429</v>
      </c>
      <c r="M206" s="2">
        <v>0.25314731561477177</v>
      </c>
      <c r="N206" s="2">
        <v>-4.1000938589449108E-2</v>
      </c>
      <c r="O206" s="2">
        <v>0.21847433393187021</v>
      </c>
      <c r="P206" s="2">
        <v>0.29457151994799163</v>
      </c>
      <c r="Q206" s="2">
        <v>2.1743566418961937E-2</v>
      </c>
      <c r="R206" s="2">
        <v>1.1309978772995017E-2</v>
      </c>
      <c r="S206" s="2">
        <v>3.4939602195211946E-3</v>
      </c>
      <c r="T206" s="2">
        <v>0.36409097176167254</v>
      </c>
      <c r="U206" s="2">
        <v>-0.11534480161476127</v>
      </c>
      <c r="V206" s="2">
        <v>-0.50140644910828702</v>
      </c>
    </row>
    <row r="207" spans="2:22">
      <c r="B207" s="45" t="s">
        <v>481</v>
      </c>
      <c r="C207" s="2">
        <v>-0.69128752897608836</v>
      </c>
      <c r="D207" s="2">
        <v>4.9653280841339735E-2</v>
      </c>
      <c r="E207" s="2">
        <v>0.34860683173353152</v>
      </c>
      <c r="F207" s="2">
        <v>0.11751400348047153</v>
      </c>
      <c r="G207" s="2">
        <v>0.11308146250454186</v>
      </c>
      <c r="H207" s="2">
        <v>8.3550843874384745E-2</v>
      </c>
      <c r="I207" s="2">
        <v>-8.0531231189167718E-2</v>
      </c>
      <c r="J207" s="2">
        <v>-0.12123259048132339</v>
      </c>
      <c r="K207" s="2">
        <v>-7.1708975355171678E-2</v>
      </c>
      <c r="L207" s="2">
        <v>-0.18820697058289046</v>
      </c>
      <c r="M207" s="2">
        <v>0.20196690377260176</v>
      </c>
      <c r="N207" s="2">
        <v>5.1855180965605506E-2</v>
      </c>
      <c r="O207" s="2">
        <v>-0.13191805161465883</v>
      </c>
      <c r="P207" s="2">
        <v>0.10721278943171431</v>
      </c>
      <c r="Q207" s="2">
        <v>-2.5245401167831909E-2</v>
      </c>
      <c r="R207" s="2">
        <v>0.1098699938798739</v>
      </c>
      <c r="S207" s="2">
        <v>-9.0748076998966282E-2</v>
      </c>
      <c r="T207" s="2">
        <v>-5.8258865442190243E-2</v>
      </c>
      <c r="U207" s="2">
        <v>0.42778415206463116</v>
      </c>
      <c r="V207" s="2">
        <v>-0.15195768491109363</v>
      </c>
    </row>
    <row r="208" spans="2:22">
      <c r="B208" s="45" t="s">
        <v>482</v>
      </c>
      <c r="C208" s="2">
        <v>0.27330073302737973</v>
      </c>
      <c r="D208" s="2">
        <v>-0.11986992530926271</v>
      </c>
      <c r="E208" s="2">
        <v>0.13978729438836515</v>
      </c>
      <c r="F208" s="2">
        <v>-4.1889750385227527E-2</v>
      </c>
      <c r="G208" s="2">
        <v>-0.13489345516524226</v>
      </c>
      <c r="H208" s="2">
        <v>4.5039390441382054E-2</v>
      </c>
      <c r="I208" s="2">
        <v>1.7695601997180815E-2</v>
      </c>
      <c r="J208" s="2">
        <v>0.31682586193648948</v>
      </c>
      <c r="K208" s="2">
        <v>-0.20621928726870026</v>
      </c>
      <c r="L208" s="2">
        <v>-0.52420317646681269</v>
      </c>
      <c r="M208" s="2">
        <v>2.843349938292403E-2</v>
      </c>
      <c r="N208" s="2">
        <v>0.39787158948001949</v>
      </c>
      <c r="O208" s="2">
        <v>-0.24793265507314241</v>
      </c>
      <c r="P208" s="2">
        <v>0.26901148301073374</v>
      </c>
      <c r="Q208" s="2">
        <v>-5.9241508195355827E-2</v>
      </c>
      <c r="R208" s="2">
        <v>-0.10162357452360873</v>
      </c>
      <c r="S208" s="2">
        <v>0.14536922936598295</v>
      </c>
      <c r="T208" s="2">
        <v>-0.33564413384400876</v>
      </c>
      <c r="U208" s="2">
        <v>4.3700641152748396E-2</v>
      </c>
      <c r="V208" s="2">
        <v>9.4482056755227167E-2</v>
      </c>
    </row>
    <row r="209" spans="2:22">
      <c r="B209" s="45" t="s">
        <v>483</v>
      </c>
      <c r="C209" s="2">
        <v>0.17709737880519519</v>
      </c>
      <c r="D209" s="2">
        <v>-0.17614034476396537</v>
      </c>
      <c r="E209" s="2">
        <v>-7.2335822499328434E-2</v>
      </c>
      <c r="F209" s="2">
        <v>0.15794604372102333</v>
      </c>
      <c r="G209" s="2">
        <v>5.2758921415058918E-2</v>
      </c>
      <c r="H209" s="2">
        <v>0.12522891280066065</v>
      </c>
      <c r="I209" s="2">
        <v>6.703539485397865E-2</v>
      </c>
      <c r="J209" s="2">
        <v>-0.20890526695973194</v>
      </c>
      <c r="K209" s="2">
        <v>-0.35374251826176295</v>
      </c>
      <c r="L209" s="2">
        <v>0.14992530108687549</v>
      </c>
      <c r="M209" s="2">
        <v>0.69343247906276007</v>
      </c>
      <c r="N209" s="2">
        <v>-0.10127436218736964</v>
      </c>
      <c r="O209" s="2">
        <v>-0.35481379800085677</v>
      </c>
      <c r="P209" s="2">
        <v>-8.0980874695330149E-2</v>
      </c>
      <c r="Q209" s="2">
        <v>9.0824453491159252E-2</v>
      </c>
      <c r="R209" s="2">
        <v>9.7557609582025903E-2</v>
      </c>
      <c r="S209" s="2">
        <v>-0.11422081576240214</v>
      </c>
      <c r="T209" s="2">
        <v>-2.3927714687984433E-2</v>
      </c>
      <c r="U209" s="2">
        <v>-0.18603550823726328</v>
      </c>
      <c r="V209" s="2">
        <v>6.0570844901826251E-2</v>
      </c>
    </row>
    <row r="210" spans="2:22">
      <c r="B210" s="45" t="s">
        <v>484</v>
      </c>
      <c r="C210" s="2">
        <v>0.13030806109189277</v>
      </c>
      <c r="D210" s="2">
        <v>0.23880560872128165</v>
      </c>
      <c r="E210" s="2">
        <v>0.30254821086264438</v>
      </c>
      <c r="F210" s="2">
        <v>0.26776955836411276</v>
      </c>
      <c r="G210" s="2">
        <v>0.41084874208112321</v>
      </c>
      <c r="H210" s="2">
        <v>-9.8731742123268781E-2</v>
      </c>
      <c r="I210" s="2">
        <v>0.16430831722862235</v>
      </c>
      <c r="J210" s="2">
        <v>8.7920051974323357E-2</v>
      </c>
      <c r="K210" s="2">
        <v>-9.3960817601915075E-3</v>
      </c>
      <c r="L210" s="2">
        <v>-2.5218059903946908E-2</v>
      </c>
      <c r="M210" s="2">
        <v>-7.6142159026067746E-2</v>
      </c>
      <c r="N210" s="2">
        <v>-0.16535763070159498</v>
      </c>
      <c r="O210" s="2">
        <v>-0.23916415956049583</v>
      </c>
      <c r="P210" s="2">
        <v>-8.4716689397943315E-2</v>
      </c>
      <c r="Q210" s="2">
        <v>-0.58468992262361175</v>
      </c>
      <c r="R210" s="2">
        <v>-0.19082408760314337</v>
      </c>
      <c r="S210" s="2">
        <v>8.4014370278339939E-2</v>
      </c>
      <c r="T210" s="2">
        <v>0.11189086329790568</v>
      </c>
      <c r="U210" s="2">
        <v>-0.18263449411922336</v>
      </c>
      <c r="V210" s="2">
        <v>-0.14153808529814094</v>
      </c>
    </row>
    <row r="211" spans="2:22">
      <c r="B211" s="45" t="s">
        <v>485</v>
      </c>
      <c r="C211" s="2">
        <v>0.13313618326214441</v>
      </c>
      <c r="D211" s="2">
        <v>-0.11931417647954622</v>
      </c>
      <c r="E211" s="2">
        <v>3.0223368924239657E-2</v>
      </c>
      <c r="F211" s="2">
        <v>-0.30374465614627338</v>
      </c>
      <c r="G211" s="2">
        <v>-0.12548496213807611</v>
      </c>
      <c r="H211" s="2">
        <v>-0.40381158513238191</v>
      </c>
      <c r="I211" s="2">
        <v>-0.2902798208672524</v>
      </c>
      <c r="J211" s="2">
        <v>-0.52795416648067794</v>
      </c>
      <c r="K211" s="2">
        <v>-0.24056385633984356</v>
      </c>
      <c r="L211" s="2">
        <v>-0.24052425356504964</v>
      </c>
      <c r="M211" s="2">
        <v>-0.26353867876484982</v>
      </c>
      <c r="N211" s="2">
        <v>-0.11121026646150348</v>
      </c>
      <c r="O211" s="2">
        <v>-0.23811207220272104</v>
      </c>
      <c r="P211" s="2">
        <v>1.8454614254804751E-2</v>
      </c>
      <c r="Q211" s="2">
        <v>-0.26296139111718814</v>
      </c>
      <c r="R211" s="2">
        <v>0.32358735992573223</v>
      </c>
      <c r="S211" s="2">
        <v>-9.5541254407892004E-2</v>
      </c>
      <c r="T211" s="2">
        <v>0.17524279578721141</v>
      </c>
      <c r="U211" s="2">
        <v>3.8369533383114045E-2</v>
      </c>
      <c r="V211" s="2">
        <v>6.7891955236630663E-2</v>
      </c>
    </row>
    <row r="212" spans="2:22">
      <c r="B212" s="45" t="s">
        <v>486</v>
      </c>
      <c r="C212" s="2">
        <v>0.53026820909312722</v>
      </c>
      <c r="D212" s="2">
        <v>5.0463196485971577E-2</v>
      </c>
      <c r="E212" s="2">
        <v>0.4751355779212254</v>
      </c>
      <c r="F212" s="2">
        <v>-4.8340133364694754E-2</v>
      </c>
      <c r="G212" s="2">
        <v>0.39171931816375449</v>
      </c>
      <c r="H212" s="2">
        <v>-0.10194793108012083</v>
      </c>
      <c r="I212" s="2">
        <v>0.30343534794631633</v>
      </c>
      <c r="J212" s="2">
        <v>-0.16845376298534931</v>
      </c>
      <c r="K212" s="2">
        <v>0.33006934911612185</v>
      </c>
      <c r="L212" s="2">
        <v>-1.4471490139721755E-2</v>
      </c>
      <c r="M212" s="2">
        <v>0.3177611642932392</v>
      </c>
      <c r="N212" s="2">
        <v>5.4804759717998412E-2</v>
      </c>
      <c r="O212" s="2">
        <v>0.33138290726887881</v>
      </c>
      <c r="P212" s="2">
        <v>0.12426892363018151</v>
      </c>
      <c r="Q212" s="2">
        <v>0.3180706895610893</v>
      </c>
      <c r="R212" s="2">
        <v>0.28773497088887662</v>
      </c>
      <c r="S212" s="2">
        <v>0.40776093384360529</v>
      </c>
      <c r="T212" s="2">
        <v>0.20826357027448475</v>
      </c>
      <c r="U212" s="2">
        <v>0.47949984607395518</v>
      </c>
      <c r="V212" s="2">
        <v>0.15075356977478924</v>
      </c>
    </row>
    <row r="213" spans="2:22">
      <c r="B213" s="32" t="s">
        <v>487</v>
      </c>
      <c r="C213" s="63">
        <v>0.37856981671354228</v>
      </c>
      <c r="D213" s="63">
        <v>0.72577085733515379</v>
      </c>
      <c r="E213" s="63">
        <v>0.34283844374884315</v>
      </c>
      <c r="F213" s="63">
        <v>0.66173644668383202</v>
      </c>
      <c r="G213" s="63">
        <v>0.2887763709885901</v>
      </c>
      <c r="H213" s="63">
        <v>0.62699325293561392</v>
      </c>
      <c r="I213" s="63">
        <v>0.2315595667506205</v>
      </c>
      <c r="J213" s="63">
        <v>0.58389093807258952</v>
      </c>
      <c r="K213" s="63">
        <v>0.24882104118326062</v>
      </c>
      <c r="L213" s="63">
        <v>0.68368661968201794</v>
      </c>
      <c r="M213" s="63">
        <v>0.24084401368335284</v>
      </c>
      <c r="N213" s="63">
        <v>0.7285846314919463</v>
      </c>
      <c r="O213" s="63">
        <v>0.2496723176698947</v>
      </c>
      <c r="P213" s="63">
        <v>0.77360430147520842</v>
      </c>
      <c r="Q213" s="63">
        <v>0.24104461985377745</v>
      </c>
      <c r="R213" s="63">
        <v>0.87954648823504966</v>
      </c>
      <c r="S213" s="63">
        <v>0.2991729420598141</v>
      </c>
      <c r="T213" s="63">
        <v>0.82804112293361942</v>
      </c>
      <c r="U213" s="63">
        <v>0.34566685951317716</v>
      </c>
      <c r="V213" s="63">
        <v>0.79076896497456517</v>
      </c>
    </row>
    <row r="216" spans="2:22" ht="13" thickBot="1">
      <c r="B216" s="12" t="s">
        <v>193</v>
      </c>
    </row>
    <row r="217" spans="2:22" ht="13" thickTop="1">
      <c r="B217" s="124" t="s">
        <v>187</v>
      </c>
      <c r="C217" s="11" t="s">
        <v>279</v>
      </c>
      <c r="D217" s="11" t="s">
        <v>248</v>
      </c>
      <c r="E217" s="11" t="s">
        <v>249</v>
      </c>
      <c r="F217" s="11" t="s">
        <v>250</v>
      </c>
      <c r="G217" s="11" t="s">
        <v>251</v>
      </c>
      <c r="H217" s="11" t="s">
        <v>252</v>
      </c>
      <c r="I217" s="11" t="s">
        <v>253</v>
      </c>
      <c r="J217" s="11" t="s">
        <v>254</v>
      </c>
      <c r="K217" s="11" t="s">
        <v>255</v>
      </c>
      <c r="L217" s="11" t="s">
        <v>256</v>
      </c>
      <c r="M217" s="11" t="s">
        <v>257</v>
      </c>
      <c r="N217" s="11" t="s">
        <v>258</v>
      </c>
      <c r="O217" s="11" t="s">
        <v>411</v>
      </c>
      <c r="P217" s="11" t="s">
        <v>412</v>
      </c>
      <c r="Q217" s="11" t="s">
        <v>413</v>
      </c>
      <c r="R217" s="11" t="s">
        <v>414</v>
      </c>
      <c r="S217" s="11" t="s">
        <v>415</v>
      </c>
      <c r="T217" s="11" t="s">
        <v>22</v>
      </c>
      <c r="U217" s="11" t="s">
        <v>23</v>
      </c>
      <c r="V217" s="11" t="s">
        <v>301</v>
      </c>
    </row>
    <row r="218" spans="2:22">
      <c r="B218" s="136" t="s">
        <v>188</v>
      </c>
      <c r="C218" s="2">
        <f>C163</f>
        <v>-0.20374124847216299</v>
      </c>
      <c r="D218" s="117">
        <v>0</v>
      </c>
      <c r="E218" s="117">
        <v>0</v>
      </c>
      <c r="F218" s="117">
        <v>0</v>
      </c>
      <c r="G218" s="117">
        <v>0</v>
      </c>
      <c r="H218" s="117">
        <v>0</v>
      </c>
      <c r="I218" s="117">
        <v>0</v>
      </c>
      <c r="J218" s="117">
        <v>0</v>
      </c>
      <c r="K218" s="117">
        <v>0</v>
      </c>
      <c r="L218" s="117">
        <v>0</v>
      </c>
      <c r="M218" s="117">
        <v>0</v>
      </c>
      <c r="N218" s="117">
        <v>0</v>
      </c>
      <c r="O218" s="117">
        <v>0</v>
      </c>
      <c r="P218" s="117">
        <v>0</v>
      </c>
      <c r="Q218" s="117">
        <v>0</v>
      </c>
      <c r="R218" s="117">
        <v>0</v>
      </c>
      <c r="S218" s="117">
        <v>0</v>
      </c>
      <c r="T218" s="117">
        <v>0</v>
      </c>
      <c r="U218" s="117">
        <v>0</v>
      </c>
      <c r="V218" s="117">
        <v>0</v>
      </c>
    </row>
    <row r="219" spans="2:22">
      <c r="B219" s="137" t="s">
        <v>189</v>
      </c>
      <c r="C219" s="2">
        <f>C164</f>
        <v>-0.110669947971726</v>
      </c>
      <c r="D219" s="117">
        <v>0</v>
      </c>
      <c r="E219" s="117">
        <v>0</v>
      </c>
      <c r="F219" s="117">
        <v>0</v>
      </c>
      <c r="G219" s="117">
        <v>0</v>
      </c>
      <c r="H219" s="117">
        <v>0</v>
      </c>
      <c r="I219" s="117">
        <v>0</v>
      </c>
      <c r="J219" s="117">
        <v>0</v>
      </c>
      <c r="K219" s="117">
        <v>0</v>
      </c>
      <c r="L219" s="117">
        <v>0</v>
      </c>
      <c r="M219" s="117">
        <v>0</v>
      </c>
      <c r="N219" s="117">
        <v>0</v>
      </c>
      <c r="O219" s="117">
        <v>0</v>
      </c>
      <c r="P219" s="117">
        <v>0</v>
      </c>
      <c r="Q219" s="117">
        <v>0</v>
      </c>
      <c r="R219" s="117">
        <v>0</v>
      </c>
      <c r="S219" s="117">
        <v>0</v>
      </c>
      <c r="T219" s="117">
        <v>0</v>
      </c>
      <c r="U219" s="117">
        <v>0</v>
      </c>
      <c r="V219" s="117">
        <v>0</v>
      </c>
    </row>
    <row r="220" spans="2:22">
      <c r="B220" s="137" t="s">
        <v>190</v>
      </c>
      <c r="C220" s="2">
        <f>C165</f>
        <v>-1.7598647471289003E-2</v>
      </c>
      <c r="D220" s="117">
        <v>0</v>
      </c>
      <c r="E220" s="117">
        <v>0</v>
      </c>
      <c r="F220" s="117">
        <v>0</v>
      </c>
      <c r="G220" s="117">
        <v>0</v>
      </c>
      <c r="H220" s="117">
        <v>0</v>
      </c>
      <c r="I220" s="117">
        <v>0</v>
      </c>
      <c r="J220" s="117">
        <v>0</v>
      </c>
      <c r="K220" s="117">
        <v>0</v>
      </c>
      <c r="L220" s="117">
        <v>0</v>
      </c>
      <c r="M220" s="117">
        <v>0</v>
      </c>
      <c r="N220" s="117">
        <v>0</v>
      </c>
      <c r="O220" s="117">
        <v>0</v>
      </c>
      <c r="P220" s="117">
        <v>0</v>
      </c>
      <c r="Q220" s="117">
        <v>0</v>
      </c>
      <c r="R220" s="117">
        <v>0</v>
      </c>
      <c r="S220" s="117">
        <v>0</v>
      </c>
      <c r="T220" s="117">
        <v>0</v>
      </c>
      <c r="U220" s="117">
        <v>0</v>
      </c>
      <c r="V220" s="117">
        <v>0</v>
      </c>
    </row>
    <row r="221" spans="2:22">
      <c r="B221" s="137" t="s">
        <v>191</v>
      </c>
      <c r="C221" s="2">
        <f>C166</f>
        <v>7.547265302914799E-2</v>
      </c>
      <c r="D221" s="117">
        <v>0</v>
      </c>
      <c r="E221" s="117">
        <v>0</v>
      </c>
      <c r="F221" s="117">
        <v>0</v>
      </c>
      <c r="G221" s="117">
        <v>0</v>
      </c>
      <c r="H221" s="117">
        <v>0</v>
      </c>
      <c r="I221" s="117">
        <v>0</v>
      </c>
      <c r="J221" s="117">
        <v>0</v>
      </c>
      <c r="K221" s="117">
        <v>0</v>
      </c>
      <c r="L221" s="117">
        <v>0</v>
      </c>
      <c r="M221" s="117">
        <v>0</v>
      </c>
      <c r="N221" s="117">
        <v>0</v>
      </c>
      <c r="O221" s="117">
        <v>0</v>
      </c>
      <c r="P221" s="117">
        <v>0</v>
      </c>
      <c r="Q221" s="117">
        <v>0</v>
      </c>
      <c r="R221" s="117">
        <v>0</v>
      </c>
      <c r="S221" s="117">
        <v>0</v>
      </c>
      <c r="T221" s="117">
        <v>0</v>
      </c>
      <c r="U221" s="117">
        <v>0</v>
      </c>
      <c r="V221" s="117">
        <v>0</v>
      </c>
    </row>
    <row r="222" spans="2:22">
      <c r="B222" s="137" t="s">
        <v>192</v>
      </c>
      <c r="C222" s="2">
        <f>C167</f>
        <v>0.16854395352958498</v>
      </c>
      <c r="D222" s="117">
        <v>0</v>
      </c>
      <c r="E222" s="117">
        <v>0</v>
      </c>
      <c r="F222" s="117">
        <v>0</v>
      </c>
      <c r="G222" s="117">
        <v>0</v>
      </c>
      <c r="H222" s="117">
        <v>0</v>
      </c>
      <c r="I222" s="117">
        <v>0</v>
      </c>
      <c r="J222" s="117">
        <v>0</v>
      </c>
      <c r="K222" s="117">
        <v>0</v>
      </c>
      <c r="L222" s="117">
        <v>0</v>
      </c>
      <c r="M222" s="117">
        <v>0</v>
      </c>
      <c r="N222" s="117">
        <v>0</v>
      </c>
      <c r="O222" s="117">
        <v>0</v>
      </c>
      <c r="P222" s="117">
        <v>0</v>
      </c>
      <c r="Q222" s="117">
        <v>0</v>
      </c>
      <c r="R222" s="117">
        <v>0</v>
      </c>
      <c r="S222" s="117">
        <v>0</v>
      </c>
      <c r="T222" s="117">
        <v>0</v>
      </c>
      <c r="U222" s="117">
        <v>0</v>
      </c>
      <c r="V222" s="117">
        <v>0</v>
      </c>
    </row>
    <row r="223" spans="2:22">
      <c r="B223" s="137" t="s">
        <v>194</v>
      </c>
      <c r="C223" s="117">
        <v>0</v>
      </c>
      <c r="D223" s="2">
        <f>D163</f>
        <v>-0.21774631604563299</v>
      </c>
      <c r="E223" s="117">
        <v>0</v>
      </c>
      <c r="F223" s="117">
        <v>0</v>
      </c>
      <c r="G223" s="117">
        <v>0</v>
      </c>
      <c r="H223" s="117">
        <v>0</v>
      </c>
      <c r="I223" s="117">
        <v>0</v>
      </c>
      <c r="J223" s="117">
        <v>0</v>
      </c>
      <c r="K223" s="117">
        <v>0</v>
      </c>
      <c r="L223" s="117">
        <v>0</v>
      </c>
      <c r="M223" s="117">
        <v>0</v>
      </c>
      <c r="N223" s="117">
        <v>0</v>
      </c>
      <c r="O223" s="117">
        <v>0</v>
      </c>
      <c r="P223" s="117">
        <v>0</v>
      </c>
      <c r="Q223" s="117">
        <v>0</v>
      </c>
      <c r="R223" s="117">
        <v>0</v>
      </c>
      <c r="S223" s="117">
        <v>0</v>
      </c>
      <c r="T223" s="117">
        <v>0</v>
      </c>
      <c r="U223" s="117">
        <v>0</v>
      </c>
      <c r="V223" s="117">
        <v>0</v>
      </c>
    </row>
    <row r="224" spans="2:22">
      <c r="B224" s="137" t="s">
        <v>195</v>
      </c>
      <c r="C224" s="117">
        <v>0</v>
      </c>
      <c r="D224" s="2">
        <f>D164</f>
        <v>-0.13136700225092374</v>
      </c>
      <c r="E224" s="117">
        <v>0</v>
      </c>
      <c r="F224" s="117">
        <v>0</v>
      </c>
      <c r="G224" s="117">
        <v>0</v>
      </c>
      <c r="H224" s="117">
        <v>0</v>
      </c>
      <c r="I224" s="117">
        <v>0</v>
      </c>
      <c r="J224" s="117">
        <v>0</v>
      </c>
      <c r="K224" s="117">
        <v>0</v>
      </c>
      <c r="L224" s="117">
        <v>0</v>
      </c>
      <c r="M224" s="117">
        <v>0</v>
      </c>
      <c r="N224" s="117">
        <v>0</v>
      </c>
      <c r="O224" s="117">
        <v>0</v>
      </c>
      <c r="P224" s="117">
        <v>0</v>
      </c>
      <c r="Q224" s="117">
        <v>0</v>
      </c>
      <c r="R224" s="117">
        <v>0</v>
      </c>
      <c r="S224" s="117">
        <v>0</v>
      </c>
      <c r="T224" s="117">
        <v>0</v>
      </c>
      <c r="U224" s="117">
        <v>0</v>
      </c>
      <c r="V224" s="117">
        <v>0</v>
      </c>
    </row>
    <row r="225" spans="2:22">
      <c r="B225" s="137" t="s">
        <v>196</v>
      </c>
      <c r="C225" s="117">
        <v>0</v>
      </c>
      <c r="D225" s="2">
        <f>D165</f>
        <v>-4.4987688456214481E-2</v>
      </c>
      <c r="E225" s="117">
        <v>0</v>
      </c>
      <c r="F225" s="117">
        <v>0</v>
      </c>
      <c r="G225" s="117">
        <v>0</v>
      </c>
      <c r="H225" s="117">
        <v>0</v>
      </c>
      <c r="I225" s="117">
        <v>0</v>
      </c>
      <c r="J225" s="117">
        <v>0</v>
      </c>
      <c r="K225" s="117">
        <v>0</v>
      </c>
      <c r="L225" s="117">
        <v>0</v>
      </c>
      <c r="M225" s="117">
        <v>0</v>
      </c>
      <c r="N225" s="117">
        <v>0</v>
      </c>
      <c r="O225" s="117">
        <v>0</v>
      </c>
      <c r="P225" s="117">
        <v>0</v>
      </c>
      <c r="Q225" s="117">
        <v>0</v>
      </c>
      <c r="R225" s="117">
        <v>0</v>
      </c>
      <c r="S225" s="117">
        <v>0</v>
      </c>
      <c r="T225" s="117">
        <v>0</v>
      </c>
      <c r="U225" s="117">
        <v>0</v>
      </c>
      <c r="V225" s="117">
        <v>0</v>
      </c>
    </row>
    <row r="226" spans="2:22">
      <c r="B226" s="137" t="s">
        <v>197</v>
      </c>
      <c r="C226" s="117">
        <v>0</v>
      </c>
      <c r="D226" s="2">
        <f>D166</f>
        <v>4.1391625338494775E-2</v>
      </c>
      <c r="E226" s="117">
        <v>0</v>
      </c>
      <c r="F226" s="117">
        <v>0</v>
      </c>
      <c r="G226" s="117">
        <v>0</v>
      </c>
      <c r="H226" s="117">
        <v>0</v>
      </c>
      <c r="I226" s="117">
        <v>0</v>
      </c>
      <c r="J226" s="117">
        <v>0</v>
      </c>
      <c r="K226" s="117">
        <v>0</v>
      </c>
      <c r="L226" s="117">
        <v>0</v>
      </c>
      <c r="M226" s="117">
        <v>0</v>
      </c>
      <c r="N226" s="117">
        <v>0</v>
      </c>
      <c r="O226" s="117">
        <v>0</v>
      </c>
      <c r="P226" s="117">
        <v>0</v>
      </c>
      <c r="Q226" s="117">
        <v>0</v>
      </c>
      <c r="R226" s="117">
        <v>0</v>
      </c>
      <c r="S226" s="117">
        <v>0</v>
      </c>
      <c r="T226" s="117">
        <v>0</v>
      </c>
      <c r="U226" s="117">
        <v>0</v>
      </c>
      <c r="V226" s="117">
        <v>0</v>
      </c>
    </row>
    <row r="227" spans="2:22">
      <c r="B227" s="137" t="s">
        <v>235</v>
      </c>
      <c r="C227" s="117">
        <v>0</v>
      </c>
      <c r="D227" s="2">
        <f>D167</f>
        <v>0.12777093913320403</v>
      </c>
      <c r="E227" s="117">
        <v>0</v>
      </c>
      <c r="F227" s="117">
        <v>0</v>
      </c>
      <c r="G227" s="117">
        <v>0</v>
      </c>
      <c r="H227" s="117">
        <v>0</v>
      </c>
      <c r="I227" s="117">
        <v>0</v>
      </c>
      <c r="J227" s="117">
        <v>0</v>
      </c>
      <c r="K227" s="117">
        <v>0</v>
      </c>
      <c r="L227" s="117">
        <v>0</v>
      </c>
      <c r="M227" s="117">
        <v>0</v>
      </c>
      <c r="N227" s="117">
        <v>0</v>
      </c>
      <c r="O227" s="117">
        <v>0</v>
      </c>
      <c r="P227" s="117">
        <v>0</v>
      </c>
      <c r="Q227" s="117">
        <v>0</v>
      </c>
      <c r="R227" s="117">
        <v>0</v>
      </c>
      <c r="S227" s="117">
        <v>0</v>
      </c>
      <c r="T227" s="117">
        <v>0</v>
      </c>
      <c r="U227" s="117">
        <v>0</v>
      </c>
      <c r="V227" s="117">
        <v>0</v>
      </c>
    </row>
    <row r="228" spans="2:22">
      <c r="B228" s="137" t="s">
        <v>236</v>
      </c>
      <c r="C228" s="117">
        <v>0</v>
      </c>
      <c r="D228" s="117">
        <v>0</v>
      </c>
      <c r="E228" s="2">
        <f>E163</f>
        <v>-0.21252987308718599</v>
      </c>
      <c r="F228" s="117">
        <v>0</v>
      </c>
      <c r="G228" s="117">
        <v>0</v>
      </c>
      <c r="H228" s="117">
        <v>0</v>
      </c>
      <c r="I228" s="117">
        <v>0</v>
      </c>
      <c r="J228" s="117">
        <v>0</v>
      </c>
      <c r="K228" s="117">
        <v>0</v>
      </c>
      <c r="L228" s="117">
        <v>0</v>
      </c>
      <c r="M228" s="117">
        <v>0</v>
      </c>
      <c r="N228" s="117">
        <v>0</v>
      </c>
      <c r="O228" s="117">
        <v>0</v>
      </c>
      <c r="P228" s="117">
        <v>0</v>
      </c>
      <c r="Q228" s="117">
        <v>0</v>
      </c>
      <c r="R228" s="117">
        <v>0</v>
      </c>
      <c r="S228" s="117">
        <v>0</v>
      </c>
      <c r="T228" s="117">
        <v>0</v>
      </c>
      <c r="U228" s="117">
        <v>0</v>
      </c>
      <c r="V228" s="117">
        <v>0</v>
      </c>
    </row>
    <row r="229" spans="2:22">
      <c r="B229" s="137" t="s">
        <v>237</v>
      </c>
      <c r="C229" s="117">
        <v>0</v>
      </c>
      <c r="D229" s="117">
        <v>0</v>
      </c>
      <c r="E229" s="2">
        <f>E164</f>
        <v>-0.13267610730087176</v>
      </c>
      <c r="F229" s="117">
        <v>0</v>
      </c>
      <c r="G229" s="117">
        <v>0</v>
      </c>
      <c r="H229" s="117">
        <v>0</v>
      </c>
      <c r="I229" s="117">
        <v>0</v>
      </c>
      <c r="J229" s="117">
        <v>0</v>
      </c>
      <c r="K229" s="117">
        <v>0</v>
      </c>
      <c r="L229" s="117">
        <v>0</v>
      </c>
      <c r="M229" s="117">
        <v>0</v>
      </c>
      <c r="N229" s="117">
        <v>0</v>
      </c>
      <c r="O229" s="117">
        <v>0</v>
      </c>
      <c r="P229" s="117">
        <v>0</v>
      </c>
      <c r="Q229" s="117">
        <v>0</v>
      </c>
      <c r="R229" s="117">
        <v>0</v>
      </c>
      <c r="S229" s="117">
        <v>0</v>
      </c>
      <c r="T229" s="117">
        <v>0</v>
      </c>
      <c r="U229" s="117">
        <v>0</v>
      </c>
      <c r="V229" s="117">
        <v>0</v>
      </c>
    </row>
    <row r="230" spans="2:22">
      <c r="B230" s="137" t="s">
        <v>238</v>
      </c>
      <c r="C230" s="117">
        <v>0</v>
      </c>
      <c r="D230" s="117">
        <v>0</v>
      </c>
      <c r="E230" s="2">
        <f>E165</f>
        <v>-5.6547178750924992E-2</v>
      </c>
      <c r="F230" s="117">
        <v>0</v>
      </c>
      <c r="G230" s="117">
        <v>0</v>
      </c>
      <c r="H230" s="117">
        <v>0</v>
      </c>
      <c r="I230" s="117">
        <v>0</v>
      </c>
      <c r="J230" s="117">
        <v>0</v>
      </c>
      <c r="K230" s="117">
        <v>0</v>
      </c>
      <c r="L230" s="117">
        <v>0</v>
      </c>
      <c r="M230" s="117">
        <v>0</v>
      </c>
      <c r="N230" s="117">
        <v>0</v>
      </c>
      <c r="O230" s="117">
        <v>0</v>
      </c>
      <c r="P230" s="117">
        <v>0</v>
      </c>
      <c r="Q230" s="117">
        <v>0</v>
      </c>
      <c r="R230" s="117">
        <v>0</v>
      </c>
      <c r="S230" s="117">
        <v>0</v>
      </c>
      <c r="T230" s="117">
        <v>0</v>
      </c>
      <c r="U230" s="117">
        <v>0</v>
      </c>
      <c r="V230" s="117">
        <v>0</v>
      </c>
    </row>
    <row r="231" spans="2:22">
      <c r="B231" s="137" t="s">
        <v>239</v>
      </c>
      <c r="C231" s="117">
        <v>0</v>
      </c>
      <c r="D231" s="117">
        <v>0</v>
      </c>
      <c r="E231" s="2">
        <f>E166</f>
        <v>1.9581749799021775E-2</v>
      </c>
      <c r="F231" s="117">
        <v>0</v>
      </c>
      <c r="G231" s="117">
        <v>0</v>
      </c>
      <c r="H231" s="117">
        <v>0</v>
      </c>
      <c r="I231" s="117">
        <v>0</v>
      </c>
      <c r="J231" s="117">
        <v>0</v>
      </c>
      <c r="K231" s="117">
        <v>0</v>
      </c>
      <c r="L231" s="117">
        <v>0</v>
      </c>
      <c r="M231" s="117">
        <v>0</v>
      </c>
      <c r="N231" s="117">
        <v>0</v>
      </c>
      <c r="O231" s="117">
        <v>0</v>
      </c>
      <c r="P231" s="117">
        <v>0</v>
      </c>
      <c r="Q231" s="117">
        <v>0</v>
      </c>
      <c r="R231" s="117">
        <v>0</v>
      </c>
      <c r="S231" s="117">
        <v>0</v>
      </c>
      <c r="T231" s="117">
        <v>0</v>
      </c>
      <c r="U231" s="117">
        <v>0</v>
      </c>
      <c r="V231" s="117">
        <v>0</v>
      </c>
    </row>
    <row r="232" spans="2:22">
      <c r="B232" s="138" t="s">
        <v>240</v>
      </c>
      <c r="C232" s="139">
        <v>0</v>
      </c>
      <c r="D232" s="139">
        <v>0</v>
      </c>
      <c r="E232" s="63">
        <f>E167</f>
        <v>9.5710678348968542E-2</v>
      </c>
      <c r="F232" s="139">
        <v>0</v>
      </c>
      <c r="G232" s="139">
        <v>0</v>
      </c>
      <c r="H232" s="139">
        <v>0</v>
      </c>
      <c r="I232" s="139">
        <v>0</v>
      </c>
      <c r="J232" s="139">
        <v>0</v>
      </c>
      <c r="K232" s="139">
        <v>0</v>
      </c>
      <c r="L232" s="139">
        <v>0</v>
      </c>
      <c r="M232" s="139">
        <v>0</v>
      </c>
      <c r="N232" s="139">
        <v>0</v>
      </c>
      <c r="O232" s="139">
        <v>0</v>
      </c>
      <c r="P232" s="139">
        <v>0</v>
      </c>
      <c r="Q232" s="139">
        <v>0</v>
      </c>
      <c r="R232" s="139">
        <v>0</v>
      </c>
      <c r="S232" s="139">
        <v>0</v>
      </c>
      <c r="T232" s="139">
        <v>0</v>
      </c>
      <c r="U232" s="139">
        <v>0</v>
      </c>
      <c r="V232" s="139">
        <v>0</v>
      </c>
    </row>
    <row r="235" spans="2:22" ht="13" thickBot="1">
      <c r="B235" s="72" t="s">
        <v>361</v>
      </c>
    </row>
    <row r="236" spans="2:22" ht="13" thickTop="1">
      <c r="B236" s="124" t="s">
        <v>187</v>
      </c>
      <c r="C236" s="11" t="s">
        <v>508</v>
      </c>
      <c r="D236" s="11" t="s">
        <v>509</v>
      </c>
      <c r="E236" s="11" t="s">
        <v>510</v>
      </c>
      <c r="F236" s="11" t="s">
        <v>511</v>
      </c>
      <c r="G236" s="11" t="s">
        <v>512</v>
      </c>
      <c r="H236" s="11" t="s">
        <v>513</v>
      </c>
      <c r="I236" s="11" t="s">
        <v>514</v>
      </c>
      <c r="J236" s="11" t="s">
        <v>515</v>
      </c>
      <c r="K236" s="54" t="s">
        <v>516</v>
      </c>
      <c r="L236" s="54" t="s">
        <v>477</v>
      </c>
      <c r="M236" s="54" t="s">
        <v>478</v>
      </c>
      <c r="N236" s="54" t="s">
        <v>479</v>
      </c>
      <c r="O236" s="54" t="s">
        <v>480</v>
      </c>
      <c r="P236" s="54" t="s">
        <v>481</v>
      </c>
      <c r="Q236" s="54" t="s">
        <v>482</v>
      </c>
      <c r="R236" s="54" t="s">
        <v>483</v>
      </c>
      <c r="S236" s="54" t="s">
        <v>484</v>
      </c>
      <c r="T236" s="54" t="s">
        <v>485</v>
      </c>
      <c r="U236" s="11" t="s">
        <v>486</v>
      </c>
      <c r="V236" s="54" t="s">
        <v>487</v>
      </c>
    </row>
    <row r="237" spans="2:22">
      <c r="B237" s="136" t="s">
        <v>188</v>
      </c>
      <c r="C237" s="127">
        <f t="array" ref="C237:V237">MMULT(C218:V218,C194:V213)</f>
        <v>-7.7007600415220333E-3</v>
      </c>
      <c r="D237" s="128">
        <v>-5.0274059884602755E-2</v>
      </c>
      <c r="E237" s="128">
        <v>-3.88691053876472E-2</v>
      </c>
      <c r="F237" s="128">
        <v>-2.622261349254643E-2</v>
      </c>
      <c r="G237" s="128">
        <v>3.1199703676615124E-2</v>
      </c>
      <c r="H237" s="128">
        <v>-1.6754124149733093E-2</v>
      </c>
      <c r="I237" s="128">
        <v>3.8170119070313153E-2</v>
      </c>
      <c r="J237" s="128">
        <v>0.11163624771342573</v>
      </c>
      <c r="K237" s="128">
        <v>2.8375262524296305E-3</v>
      </c>
      <c r="L237" s="128">
        <v>-2.5274590367424653E-2</v>
      </c>
      <c r="M237" s="128">
        <v>9.4888467007261668E-3</v>
      </c>
      <c r="N237" s="128">
        <v>-6.0948773896568366E-2</v>
      </c>
      <c r="O237" s="128">
        <v>6.3136097076643832E-3</v>
      </c>
      <c r="P237" s="128">
        <v>-2.9248436111996921E-2</v>
      </c>
      <c r="Q237" s="128">
        <v>-3.4289279263309345E-2</v>
      </c>
      <c r="R237" s="128">
        <v>0.11460291144683392</v>
      </c>
      <c r="S237" s="128">
        <v>-3.2728417122899381E-2</v>
      </c>
      <c r="T237" s="128">
        <v>-1.1604369835077304E-2</v>
      </c>
      <c r="U237" s="128">
        <v>2.5577756883660058E-2</v>
      </c>
      <c r="V237" s="128">
        <v>-5.9121916434706776E-3</v>
      </c>
    </row>
    <row r="238" spans="2:22">
      <c r="B238" s="137" t="s">
        <v>189</v>
      </c>
      <c r="C238" s="127">
        <f t="array" ref="C238:V238">MMULT(C219:V219,C194:V213)</f>
        <v>-4.1829659900922377E-3</v>
      </c>
      <c r="D238" s="128">
        <v>-2.7308302238643667E-2</v>
      </c>
      <c r="E238" s="128">
        <v>-2.1113259603620128E-2</v>
      </c>
      <c r="F238" s="128">
        <v>-1.424382785844811E-2</v>
      </c>
      <c r="G238" s="128">
        <v>1.6947327104928519E-2</v>
      </c>
      <c r="H238" s="128">
        <v>-9.1006512518555325E-3</v>
      </c>
      <c r="I238" s="128">
        <v>2.0733578120599883E-2</v>
      </c>
      <c r="J238" s="128">
        <v>6.0639550502663994E-2</v>
      </c>
      <c r="K238" s="128">
        <v>1.5413122530644517E-3</v>
      </c>
      <c r="L238" s="128">
        <v>-1.3728872390569179E-2</v>
      </c>
      <c r="M238" s="128">
        <v>5.1542344937801198E-3</v>
      </c>
      <c r="N238" s="128">
        <v>-3.3106686479322835E-2</v>
      </c>
      <c r="O238" s="128">
        <v>3.4294815757765812E-3</v>
      </c>
      <c r="P238" s="128">
        <v>-1.588742057409798E-2</v>
      </c>
      <c r="Q238" s="128">
        <v>-1.8625549713252632E-2</v>
      </c>
      <c r="R238" s="128">
        <v>6.2251008778727072E-2</v>
      </c>
      <c r="S238" s="128">
        <v>-1.7777707005084437E-2</v>
      </c>
      <c r="T238" s="128">
        <v>-6.3033627972891243E-3</v>
      </c>
      <c r="U238" s="128">
        <v>1.3893549022474307E-2</v>
      </c>
      <c r="V238" s="128">
        <v>-3.211435811296552E-3</v>
      </c>
    </row>
    <row r="239" spans="2:22">
      <c r="B239" s="137" t="s">
        <v>190</v>
      </c>
      <c r="C239" s="127">
        <f t="array" ref="C239:V239">MMULT(C220:V220,C194:V213)</f>
        <v>-6.6517193866244279E-4</v>
      </c>
      <c r="D239" s="128">
        <v>-4.342544592684577E-3</v>
      </c>
      <c r="E239" s="128">
        <v>-3.3574138195930584E-3</v>
      </c>
      <c r="F239" s="128">
        <v>-2.2650422243497893E-3</v>
      </c>
      <c r="G239" s="128">
        <v>2.6949505332419139E-3</v>
      </c>
      <c r="H239" s="128">
        <v>-1.4471783539779742E-3</v>
      </c>
      <c r="I239" s="128">
        <v>3.2970371708866131E-3</v>
      </c>
      <c r="J239" s="128">
        <v>9.6428532919022557E-3</v>
      </c>
      <c r="K239" s="128">
        <v>2.4509825369927325E-4</v>
      </c>
      <c r="L239" s="128">
        <v>-2.1831544137137049E-3</v>
      </c>
      <c r="M239" s="128">
        <v>8.1962228683407417E-4</v>
      </c>
      <c r="N239" s="128">
        <v>-5.2645990620773034E-3</v>
      </c>
      <c r="O239" s="128">
        <v>5.4535344388877897E-4</v>
      </c>
      <c r="P239" s="128">
        <v>-2.5264050361990401E-3</v>
      </c>
      <c r="Q239" s="128">
        <v>-2.961820163195916E-3</v>
      </c>
      <c r="R239" s="128">
        <v>9.8991061106202208E-3</v>
      </c>
      <c r="S239" s="128">
        <v>-2.8269968872694918E-3</v>
      </c>
      <c r="T239" s="128">
        <v>-1.0023557595009445E-3</v>
      </c>
      <c r="U239" s="128">
        <v>2.2093411612885568E-3</v>
      </c>
      <c r="V239" s="128">
        <v>-5.1067997912242603E-4</v>
      </c>
    </row>
    <row r="240" spans="2:22">
      <c r="B240" s="137" t="s">
        <v>191</v>
      </c>
      <c r="C240" s="127">
        <f t="array" ref="C240:V240">MMULT(C221:V221,C194:V213)</f>
        <v>2.8526221127673523E-3</v>
      </c>
      <c r="D240" s="128">
        <v>1.8623213053274513E-2</v>
      </c>
      <c r="E240" s="128">
        <v>1.4398431964434012E-2</v>
      </c>
      <c r="F240" s="128">
        <v>9.7137434097485324E-3</v>
      </c>
      <c r="G240" s="128">
        <v>-1.1557426038444691E-2</v>
      </c>
      <c r="H240" s="128">
        <v>6.2062945438995844E-3</v>
      </c>
      <c r="I240" s="128">
        <v>-1.4139503778826657E-2</v>
      </c>
      <c r="J240" s="128">
        <v>-4.1353843918859483E-2</v>
      </c>
      <c r="K240" s="128">
        <v>-1.0511157456659054E-3</v>
      </c>
      <c r="L240" s="128">
        <v>9.3625635631417684E-3</v>
      </c>
      <c r="M240" s="128">
        <v>-3.5149899201119719E-3</v>
      </c>
      <c r="N240" s="128">
        <v>2.2577488355168228E-2</v>
      </c>
      <c r="O240" s="128">
        <v>-2.3387746879990233E-3</v>
      </c>
      <c r="P240" s="128">
        <v>1.08346105016999E-2</v>
      </c>
      <c r="Q240" s="128">
        <v>1.2701909386860799E-2</v>
      </c>
      <c r="R240" s="128">
        <v>-4.2452796557486627E-2</v>
      </c>
      <c r="S240" s="128">
        <v>1.2123713230545454E-2</v>
      </c>
      <c r="T240" s="128">
        <v>4.298651278287235E-3</v>
      </c>
      <c r="U240" s="128">
        <v>-9.4748666998971942E-3</v>
      </c>
      <c r="V240" s="128">
        <v>2.1900758530516997E-3</v>
      </c>
    </row>
    <row r="241" spans="2:22">
      <c r="B241" s="137" t="s">
        <v>192</v>
      </c>
      <c r="C241" s="127">
        <f t="array" ref="C241:V241">MMULT(C222:V222,C194:V213)</f>
        <v>6.3704161641971475E-3</v>
      </c>
      <c r="D241" s="128">
        <v>4.1588970699233604E-2</v>
      </c>
      <c r="E241" s="128">
        <v>3.215427774846108E-2</v>
      </c>
      <c r="F241" s="128">
        <v>2.1692529043846852E-2</v>
      </c>
      <c r="G241" s="128">
        <v>-2.5809802610131296E-2</v>
      </c>
      <c r="H241" s="128">
        <v>1.3859767441777143E-2</v>
      </c>
      <c r="I241" s="128">
        <v>-3.1576044728539927E-2</v>
      </c>
      <c r="J241" s="128">
        <v>-9.2350541129621211E-2</v>
      </c>
      <c r="K241" s="128">
        <v>-2.3473297450310837E-3</v>
      </c>
      <c r="L241" s="128">
        <v>2.0908281539997242E-2</v>
      </c>
      <c r="M241" s="128">
        <v>-7.8496021270580175E-3</v>
      </c>
      <c r="N241" s="128">
        <v>5.0419575772413759E-2</v>
      </c>
      <c r="O241" s="128">
        <v>-5.2229028198868257E-3</v>
      </c>
      <c r="P241" s="128">
        <v>2.4195626039598843E-2</v>
      </c>
      <c r="Q241" s="128">
        <v>2.8365638936917514E-2</v>
      </c>
      <c r="R241" s="128">
        <v>-9.4804699225593481E-2</v>
      </c>
      <c r="S241" s="128">
        <v>2.7074423348360396E-2</v>
      </c>
      <c r="T241" s="128">
        <v>9.5996583160754146E-3</v>
      </c>
      <c r="U241" s="128">
        <v>-2.1159074561082944E-2</v>
      </c>
      <c r="V241" s="128">
        <v>4.8908316852258257E-3</v>
      </c>
    </row>
    <row r="242" spans="2:22">
      <c r="B242" s="137" t="s">
        <v>194</v>
      </c>
      <c r="C242" s="127">
        <f t="array" ref="C242:V242">MMULT(C223:V223,C194:V213)</f>
        <v>6.5377620786445483E-3</v>
      </c>
      <c r="D242" s="2">
        <v>-6.787507213667239E-2</v>
      </c>
      <c r="E242" s="117">
        <v>-8.61525004838926E-2</v>
      </c>
      <c r="F242" s="117">
        <v>4.8238449770777993E-2</v>
      </c>
      <c r="G242" s="117">
        <v>8.6002589554451977E-4</v>
      </c>
      <c r="H242" s="117">
        <v>-1.7907510284728579E-3</v>
      </c>
      <c r="I242" s="117">
        <v>4.1009632501145823E-2</v>
      </c>
      <c r="J242" s="117">
        <v>-2.9215497389237986E-2</v>
      </c>
      <c r="K242" s="117">
        <v>-4.3772283501604704E-2</v>
      </c>
      <c r="L242" s="117">
        <v>3.4485488182993809E-2</v>
      </c>
      <c r="M242" s="117">
        <v>-7.8831203411079253E-3</v>
      </c>
      <c r="N242" s="117">
        <v>-6.6944862589684183E-3</v>
      </c>
      <c r="O242" s="117">
        <v>3.684597228598803E-2</v>
      </c>
      <c r="P242" s="117">
        <v>4.9843408599853083E-2</v>
      </c>
      <c r="Q242" s="117">
        <v>-8.0170974154419081E-2</v>
      </c>
      <c r="R242" s="117">
        <v>-5.7740570388390325E-2</v>
      </c>
      <c r="S242" s="117">
        <v>2.1448228259902349E-2</v>
      </c>
      <c r="T242" s="117">
        <v>2.2552499375589272E-3</v>
      </c>
      <c r="U242" s="117">
        <v>0.11127725758132119</v>
      </c>
      <c r="V242" s="117">
        <v>2.8493781638690312E-2</v>
      </c>
    </row>
    <row r="243" spans="2:22">
      <c r="B243" s="137" t="s">
        <v>195</v>
      </c>
      <c r="C243" s="127">
        <f t="array" ref="C243:V243">MMULT(C224:V224,C194:V213)</f>
        <v>3.9442513714965186E-3</v>
      </c>
      <c r="D243" s="2">
        <v>-4.0949233567245363E-2</v>
      </c>
      <c r="E243" s="117">
        <v>-5.1976060631117198E-2</v>
      </c>
      <c r="F243" s="117">
        <v>2.9102400695912734E-2</v>
      </c>
      <c r="G243" s="117">
        <v>5.1885618920033839E-4</v>
      </c>
      <c r="H243" s="117">
        <v>-1.0803654392891663E-3</v>
      </c>
      <c r="I243" s="117">
        <v>2.4741233665503494E-2</v>
      </c>
      <c r="J243" s="117">
        <v>-1.7625796757404451E-2</v>
      </c>
      <c r="K243" s="117">
        <v>-2.6407949258155546E-2</v>
      </c>
      <c r="L243" s="117">
        <v>2.0805197929549119E-2</v>
      </c>
      <c r="M243" s="117">
        <v>-4.7559100259478154E-3</v>
      </c>
      <c r="N243" s="117">
        <v>-4.0388035371692792E-3</v>
      </c>
      <c r="O243" s="117">
        <v>2.2229285032847466E-2</v>
      </c>
      <c r="P243" s="117">
        <v>3.0070677146879474E-2</v>
      </c>
      <c r="Q243" s="117">
        <v>-4.836738794696839E-2</v>
      </c>
      <c r="R243" s="117">
        <v>-3.4835058419962726E-2</v>
      </c>
      <c r="S243" s="117">
        <v>1.2939780113232487E-2</v>
      </c>
      <c r="T243" s="117">
        <v>1.3605990172601177E-3</v>
      </c>
      <c r="U243" s="117">
        <v>6.7133901563223325E-2</v>
      </c>
      <c r="V243" s="117">
        <v>1.7190383491414434E-2</v>
      </c>
    </row>
    <row r="244" spans="2:22">
      <c r="B244" s="137" t="s">
        <v>196</v>
      </c>
      <c r="C244" s="127">
        <f t="array" ref="C244:V244">MMULT(C225:V225,C194:V213)</f>
        <v>1.3507406643484881E-3</v>
      </c>
      <c r="D244" s="2">
        <v>-1.4023394997818342E-2</v>
      </c>
      <c r="E244" s="117">
        <v>-1.7799620778341792E-2</v>
      </c>
      <c r="F244" s="117">
        <v>9.9663516210474791E-3</v>
      </c>
      <c r="G244" s="117">
        <v>1.7768648285615703E-4</v>
      </c>
      <c r="H244" s="117">
        <v>-3.6997985010547461E-4</v>
      </c>
      <c r="I244" s="117">
        <v>8.4728348298611644E-3</v>
      </c>
      <c r="J244" s="117">
        <v>-6.0360961255709186E-3</v>
      </c>
      <c r="K244" s="117">
        <v>-9.0436150147063903E-3</v>
      </c>
      <c r="L244" s="117">
        <v>7.1249076761044283E-3</v>
      </c>
      <c r="M244" s="117">
        <v>-1.6286997107877047E-3</v>
      </c>
      <c r="N244" s="117">
        <v>-1.3831208153701395E-3</v>
      </c>
      <c r="O244" s="117">
        <v>7.6125977797068985E-3</v>
      </c>
      <c r="P244" s="117">
        <v>1.0297945693905866E-2</v>
      </c>
      <c r="Q244" s="117">
        <v>-1.656380173951771E-2</v>
      </c>
      <c r="R244" s="117">
        <v>-1.1929546451535126E-2</v>
      </c>
      <c r="S244" s="117">
        <v>4.431331966562627E-3</v>
      </c>
      <c r="T244" s="117">
        <v>4.6594809696130784E-4</v>
      </c>
      <c r="U244" s="117">
        <v>2.2990545545125463E-2</v>
      </c>
      <c r="V244" s="117">
        <v>5.8869853441385588E-3</v>
      </c>
    </row>
    <row r="245" spans="2:22">
      <c r="B245" s="137" t="s">
        <v>197</v>
      </c>
      <c r="C245" s="127">
        <f t="array" ref="C245:V245">MMULT(C226:V226,C194:V213)</f>
        <v>-1.2427700427995422E-3</v>
      </c>
      <c r="D245" s="2">
        <v>1.290244357160868E-2</v>
      </c>
      <c r="E245" s="117">
        <v>1.6376819074433613E-2</v>
      </c>
      <c r="F245" s="117">
        <v>-9.169697453817776E-3</v>
      </c>
      <c r="G245" s="117">
        <v>-1.6348322348802439E-4</v>
      </c>
      <c r="H245" s="117">
        <v>3.4040573907821703E-4</v>
      </c>
      <c r="I245" s="117">
        <v>-7.7955640057811651E-3</v>
      </c>
      <c r="J245" s="117">
        <v>5.5536045062626145E-3</v>
      </c>
      <c r="K245" s="117">
        <v>8.3207192287427668E-3</v>
      </c>
      <c r="L245" s="117">
        <v>-6.5553825773402609E-3</v>
      </c>
      <c r="M245" s="117">
        <v>1.4985106043724058E-3</v>
      </c>
      <c r="N245" s="117">
        <v>1.272561906429E-3</v>
      </c>
      <c r="O245" s="117">
        <v>-7.0040894734336671E-3</v>
      </c>
      <c r="P245" s="117">
        <v>-9.4747857590677421E-3</v>
      </c>
      <c r="Q245" s="117">
        <v>1.5239784467932975E-2</v>
      </c>
      <c r="R245" s="117">
        <v>1.0975965516892474E-2</v>
      </c>
      <c r="S245" s="117">
        <v>-4.0771161801072342E-3</v>
      </c>
      <c r="T245" s="117">
        <v>-4.287028233375019E-4</v>
      </c>
      <c r="U245" s="117">
        <v>-2.1152810472972402E-2</v>
      </c>
      <c r="V245" s="117">
        <v>-5.4164128031373169E-3</v>
      </c>
    </row>
    <row r="246" spans="2:22">
      <c r="B246" s="137" t="s">
        <v>235</v>
      </c>
      <c r="C246" s="127">
        <f t="array" ref="C246:V246">MMULT(C227:V227,C194:V213)</f>
        <v>-3.8362807499475724E-3</v>
      </c>
      <c r="D246" s="2">
        <v>3.9828282141035704E-2</v>
      </c>
      <c r="E246" s="117">
        <v>5.0553258927209022E-2</v>
      </c>
      <c r="F246" s="117">
        <v>-2.8305746528683031E-2</v>
      </c>
      <c r="G246" s="117">
        <v>-5.0465292983220577E-4</v>
      </c>
      <c r="H246" s="117">
        <v>1.0507913282619087E-3</v>
      </c>
      <c r="I246" s="117">
        <v>-2.4063962841423495E-2</v>
      </c>
      <c r="J246" s="117">
        <v>1.7143305138096147E-2</v>
      </c>
      <c r="K246" s="117">
        <v>2.5685053472191924E-2</v>
      </c>
      <c r="L246" s="117">
        <v>-2.0235672830784951E-2</v>
      </c>
      <c r="M246" s="117">
        <v>4.6257209195325168E-3</v>
      </c>
      <c r="N246" s="117">
        <v>3.9282446282281397E-3</v>
      </c>
      <c r="O246" s="117">
        <v>-2.1620776726574233E-2</v>
      </c>
      <c r="P246" s="117">
        <v>-2.924751721204135E-2</v>
      </c>
      <c r="Q246" s="117">
        <v>4.704337067538366E-2</v>
      </c>
      <c r="R246" s="117">
        <v>3.3881477485320076E-2</v>
      </c>
      <c r="S246" s="117">
        <v>-1.2585564326777095E-2</v>
      </c>
      <c r="T246" s="117">
        <v>-1.3233537436363116E-3</v>
      </c>
      <c r="U246" s="117">
        <v>-6.5296166491070257E-2</v>
      </c>
      <c r="V246" s="117">
        <v>-1.6719810950413191E-2</v>
      </c>
    </row>
    <row r="247" spans="2:22">
      <c r="B247" s="137" t="s">
        <v>236</v>
      </c>
      <c r="C247" s="127">
        <f t="array" ref="C247:V247">MMULT(C228:V228,C194:V213)</f>
        <v>3.7483105756366585E-3</v>
      </c>
      <c r="D247" s="2">
        <v>-3.2447202499230512E-2</v>
      </c>
      <c r="E247" s="43">
        <v>5.5089241032568764E-2</v>
      </c>
      <c r="F247" s="117">
        <v>-6.1602761869814525E-2</v>
      </c>
      <c r="G247" s="117">
        <v>2.342353141260204E-2</v>
      </c>
      <c r="H247" s="117">
        <v>-2.0530023910202016E-2</v>
      </c>
      <c r="I247" s="117">
        <v>3.9399871852197434E-2</v>
      </c>
      <c r="J247" s="117">
        <v>-1.2858257071731599E-3</v>
      </c>
      <c r="K247" s="117">
        <v>-6.0900070385586862E-2</v>
      </c>
      <c r="L247" s="117">
        <v>7.7191070319185026E-2</v>
      </c>
      <c r="M247" s="117">
        <v>-3.1471580448664094E-3</v>
      </c>
      <c r="N247" s="117">
        <v>5.889772781192118E-2</v>
      </c>
      <c r="O247" s="117">
        <v>6.4881049213648692E-2</v>
      </c>
      <c r="P247" s="117">
        <v>6.9684069983034364E-2</v>
      </c>
      <c r="Q247" s="117">
        <v>-2.228214268930654E-2</v>
      </c>
      <c r="R247" s="117">
        <v>1.2667876730339605E-2</v>
      </c>
      <c r="S247" s="117">
        <v>-5.9364174850752058E-2</v>
      </c>
      <c r="T247" s="117">
        <v>-2.4583734372544845E-2</v>
      </c>
      <c r="U247" s="117">
        <v>-4.0848458013897193E-2</v>
      </c>
      <c r="V247" s="117">
        <v>-7.799119630181367E-2</v>
      </c>
    </row>
    <row r="248" spans="2:22">
      <c r="B248" s="137" t="s">
        <v>237</v>
      </c>
      <c r="C248" s="127">
        <f t="array" ref="C248:V248">MMULT(C229:V229,C194:V213)</f>
        <v>2.3399593144543497E-3</v>
      </c>
      <c r="D248" s="2">
        <v>-2.0255827841364201E-2</v>
      </c>
      <c r="E248" s="43">
        <v>3.4390582124717607E-2</v>
      </c>
      <c r="F248" s="117">
        <v>-3.8456780334671689E-2</v>
      </c>
      <c r="G248" s="117">
        <v>1.4622617149866932E-2</v>
      </c>
      <c r="H248" s="117">
        <v>-1.2816286085495497E-2</v>
      </c>
      <c r="I248" s="117">
        <v>2.4596173467615549E-2</v>
      </c>
      <c r="J248" s="117">
        <v>-8.0270291896867142E-4</v>
      </c>
      <c r="K248" s="117">
        <v>-3.8018110845970905E-2</v>
      </c>
      <c r="L248" s="117">
        <v>4.8188099769560414E-2</v>
      </c>
      <c r="M248" s="117">
        <v>-1.9646775880876057E-3</v>
      </c>
      <c r="N248" s="117">
        <v>3.6768107661487803E-2</v>
      </c>
      <c r="O248" s="117">
        <v>4.0503318061700787E-2</v>
      </c>
      <c r="P248" s="117">
        <v>4.350170172283397E-2</v>
      </c>
      <c r="Q248" s="117">
        <v>-1.3910081963522397E-2</v>
      </c>
      <c r="R248" s="117">
        <v>7.9081803792320129E-3</v>
      </c>
      <c r="S248" s="117">
        <v>-3.7059296737522826E-2</v>
      </c>
      <c r="T248" s="117">
        <v>-1.5346897507108822E-2</v>
      </c>
      <c r="U248" s="117">
        <v>-2.5500482919423258E-2</v>
      </c>
      <c r="V248" s="117">
        <v>-4.8687594730825942E-2</v>
      </c>
    </row>
    <row r="249" spans="2:22">
      <c r="B249" s="137" t="s">
        <v>238</v>
      </c>
      <c r="C249" s="127">
        <f t="array" ref="C249:V249">MMULT(C230:V230,C194:V213)</f>
        <v>9.9730162661678117E-4</v>
      </c>
      <c r="D249" s="2">
        <v>-8.633128759921482E-3</v>
      </c>
      <c r="E249" s="43">
        <v>1.4657427281498141E-2</v>
      </c>
      <c r="F249" s="117">
        <v>-1.6390460015821163E-2</v>
      </c>
      <c r="G249" s="117">
        <v>6.2322279617743484E-3</v>
      </c>
      <c r="H249" s="117">
        <v>-5.4623611963232864E-3</v>
      </c>
      <c r="I249" s="117">
        <v>1.0483004407929869E-2</v>
      </c>
      <c r="J249" s="117">
        <v>-3.4211574612961592E-4</v>
      </c>
      <c r="K249" s="117">
        <v>-1.6203497023804157E-2</v>
      </c>
      <c r="L249" s="117">
        <v>2.0537993967198916E-2</v>
      </c>
      <c r="M249" s="117">
        <v>-8.3735479598892376E-4</v>
      </c>
      <c r="N249" s="117">
        <v>1.5670739808129299E-2</v>
      </c>
      <c r="O249" s="117">
        <v>1.7262703986684679E-2</v>
      </c>
      <c r="P249" s="117">
        <v>1.8540629155724041E-2</v>
      </c>
      <c r="Q249" s="117">
        <v>-5.9285421258824531E-3</v>
      </c>
      <c r="R249" s="117">
        <v>3.3705035412661078E-3</v>
      </c>
      <c r="S249" s="117">
        <v>-1.5794845957064835E-2</v>
      </c>
      <c r="T249" s="117">
        <v>-6.5409196445493367E-3</v>
      </c>
      <c r="U249" s="117">
        <v>-1.0868425334559555E-2</v>
      </c>
      <c r="V249" s="117">
        <v>-2.0750881060696592E-2</v>
      </c>
    </row>
    <row r="250" spans="2:22">
      <c r="B250" s="137" t="s">
        <v>239</v>
      </c>
      <c r="C250" s="127">
        <f t="array" ref="C250:V250">MMULT(C231:V231,C194:V213)</f>
        <v>-3.4535606122078713E-4</v>
      </c>
      <c r="D250" s="2">
        <v>2.9895703215212354E-3</v>
      </c>
      <c r="E250" s="43">
        <v>-5.0757275617213261E-3</v>
      </c>
      <c r="F250" s="117">
        <v>5.6758603030293599E-3</v>
      </c>
      <c r="G250" s="117">
        <v>-2.158161226318235E-3</v>
      </c>
      <c r="H250" s="117">
        <v>1.8915636928489236E-3</v>
      </c>
      <c r="I250" s="117">
        <v>-3.630164651755809E-3</v>
      </c>
      <c r="J250" s="117">
        <v>1.184714267094396E-4</v>
      </c>
      <c r="K250" s="117">
        <v>5.6111167983625846E-3</v>
      </c>
      <c r="L250" s="117">
        <v>-7.1121118351625831E-3</v>
      </c>
      <c r="M250" s="117">
        <v>2.8996799610975834E-4</v>
      </c>
      <c r="N250" s="117">
        <v>-5.4266280452292034E-3</v>
      </c>
      <c r="O250" s="117">
        <v>-5.9779100883314285E-3</v>
      </c>
      <c r="P250" s="117">
        <v>-6.4204434113858885E-3</v>
      </c>
      <c r="Q250" s="117">
        <v>2.0529977117574915E-3</v>
      </c>
      <c r="R250" s="117">
        <v>-1.1671732966997963E-3</v>
      </c>
      <c r="S250" s="117">
        <v>5.4696048233931552E-3</v>
      </c>
      <c r="T250" s="117">
        <v>2.2650582180101493E-3</v>
      </c>
      <c r="U250" s="117">
        <v>3.7636322503041483E-3</v>
      </c>
      <c r="V250" s="117">
        <v>7.1858326094327626E-3</v>
      </c>
    </row>
    <row r="251" spans="2:22">
      <c r="B251" s="138" t="s">
        <v>240</v>
      </c>
      <c r="C251" s="140">
        <f t="array" ref="C251:V251">MMULT(C232:V232,C194:V213)</f>
        <v>-1.6880137490583556E-3</v>
      </c>
      <c r="D251" s="63">
        <v>1.4612269402963953E-2</v>
      </c>
      <c r="E251" s="48">
        <v>-2.4808882404940794E-2</v>
      </c>
      <c r="F251" s="139">
        <v>2.7742180621879883E-2</v>
      </c>
      <c r="G251" s="139">
        <v>-1.0548550414410818E-2</v>
      </c>
      <c r="H251" s="139">
        <v>9.245488582021134E-3</v>
      </c>
      <c r="I251" s="139">
        <v>-1.7743333711441489E-2</v>
      </c>
      <c r="J251" s="139">
        <v>5.7905859954849508E-4</v>
      </c>
      <c r="K251" s="139">
        <v>2.7425730620529328E-2</v>
      </c>
      <c r="L251" s="139">
        <v>-3.476221763752408E-2</v>
      </c>
      <c r="M251" s="139">
        <v>1.4172907882084404E-3</v>
      </c>
      <c r="N251" s="139">
        <v>-2.6523995898587706E-2</v>
      </c>
      <c r="O251" s="139">
        <v>-2.9218524163347536E-2</v>
      </c>
      <c r="P251" s="139">
        <v>-3.1381515978495818E-2</v>
      </c>
      <c r="Q251" s="139">
        <v>1.0034537549397435E-2</v>
      </c>
      <c r="R251" s="139">
        <v>-5.7048501346657005E-3</v>
      </c>
      <c r="S251" s="139">
        <v>2.6734055603851146E-2</v>
      </c>
      <c r="T251" s="139">
        <v>1.1071036080569635E-2</v>
      </c>
      <c r="U251" s="139">
        <v>1.8395689835167851E-2</v>
      </c>
      <c r="V251" s="139">
        <v>3.5122546279562114E-2</v>
      </c>
    </row>
    <row r="254" spans="2:22" ht="13" thickBot="1">
      <c r="B254" s="72" t="s">
        <v>310</v>
      </c>
    </row>
    <row r="255" spans="2:22" ht="13" thickTop="1">
      <c r="B255" s="124" t="s">
        <v>187</v>
      </c>
      <c r="C255" s="11" t="s">
        <v>508</v>
      </c>
      <c r="D255" s="11" t="s">
        <v>509</v>
      </c>
      <c r="E255" s="11" t="s">
        <v>510</v>
      </c>
      <c r="F255" s="11" t="s">
        <v>511</v>
      </c>
      <c r="G255" s="11" t="s">
        <v>512</v>
      </c>
      <c r="H255" s="11" t="s">
        <v>513</v>
      </c>
      <c r="I255" s="11" t="s">
        <v>514</v>
      </c>
      <c r="J255" s="11" t="s">
        <v>515</v>
      </c>
      <c r="K255" s="54" t="s">
        <v>516</v>
      </c>
      <c r="L255" s="54" t="s">
        <v>477</v>
      </c>
      <c r="M255" s="54" t="s">
        <v>478</v>
      </c>
      <c r="N255" s="54" t="s">
        <v>479</v>
      </c>
      <c r="O255" s="54" t="s">
        <v>480</v>
      </c>
      <c r="P255" s="54" t="s">
        <v>481</v>
      </c>
      <c r="Q255" s="54" t="s">
        <v>482</v>
      </c>
      <c r="R255" s="54" t="s">
        <v>483</v>
      </c>
      <c r="S255" s="54" t="s">
        <v>484</v>
      </c>
      <c r="T255" s="54" t="s">
        <v>485</v>
      </c>
      <c r="U255" s="11" t="s">
        <v>486</v>
      </c>
      <c r="V255" s="54" t="s">
        <v>487</v>
      </c>
    </row>
    <row r="256" spans="2:22">
      <c r="B256" s="136" t="s">
        <v>188</v>
      </c>
      <c r="C256" s="2">
        <f>$C$112-C237</f>
        <v>1.7031526331444391E-6</v>
      </c>
      <c r="D256" s="2">
        <f>$D$112-D237</f>
        <v>-0.23361742983761946</v>
      </c>
      <c r="E256" s="2">
        <f>$E$112-E237</f>
        <v>-0.1666969442790194</v>
      </c>
      <c r="F256" s="2">
        <f>$F$112-F237</f>
        <v>-0.1472565186185647</v>
      </c>
      <c r="G256" s="2">
        <f>$G$112-G237</f>
        <v>-0.34412440195439292</v>
      </c>
      <c r="H256" s="2">
        <f>$H$112-H237</f>
        <v>1.0327796427510871E-2</v>
      </c>
      <c r="I256" s="2">
        <f>$I$112-I237</f>
        <v>-0.48428429540364643</v>
      </c>
      <c r="J256" s="2">
        <f>$J$112-J237</f>
        <v>5.8739147675463149E-2</v>
      </c>
      <c r="K256" s="2">
        <f>$K$112-K237</f>
        <v>-0.14057767703020743</v>
      </c>
      <c r="L256" s="2">
        <f>$L$112-L237</f>
        <v>0.14231166881186907</v>
      </c>
      <c r="M256" s="2">
        <f>$M$112-M237</f>
        <v>-8.4930625896150556E-3</v>
      </c>
      <c r="N256" s="2">
        <f>$N$112-N237</f>
        <v>0.20263465311879056</v>
      </c>
      <c r="O256" s="2">
        <f>$O$112-O237</f>
        <v>0.13379488573678006</v>
      </c>
      <c r="P256" s="2">
        <f>$P$112-P237</f>
        <v>0.14365474405644138</v>
      </c>
      <c r="Q256" s="2">
        <f>$Q$112-Q237</f>
        <v>0.50176056765219834</v>
      </c>
      <c r="R256" s="2">
        <f>$R$112-R237</f>
        <v>2.6463844442054976E-2</v>
      </c>
      <c r="S256" s="2">
        <f>$S$112-S237</f>
        <v>0.34104869323401049</v>
      </c>
      <c r="T256" s="2">
        <f>$T$112-T237</f>
        <v>-2.6948746109367143E-2</v>
      </c>
      <c r="U256" s="2">
        <f>$U$112-U237</f>
        <v>0.16757053133856215</v>
      </c>
      <c r="V256" s="2">
        <f>$V$112-V237</f>
        <v>-0.17630915991208485</v>
      </c>
    </row>
    <row r="257" spans="2:22">
      <c r="B257" s="137" t="s">
        <v>189</v>
      </c>
      <c r="C257" s="2">
        <f t="shared" ref="C257:C270" si="10">$C$112-C238</f>
        <v>-3.5160908987966512E-3</v>
      </c>
      <c r="D257" s="2">
        <f t="shared" ref="D257:D270" si="11">$D$112-D238</f>
        <v>-0.25658318748357856</v>
      </c>
      <c r="E257" s="2">
        <f t="shared" ref="E257:E270" si="12">$E$112-E238</f>
        <v>-0.18445279006304649</v>
      </c>
      <c r="F257" s="2">
        <f t="shared" ref="F257:F270" si="13">$F$112-F238</f>
        <v>-0.15923530425266302</v>
      </c>
      <c r="G257" s="2">
        <f t="shared" ref="G257:G270" si="14">$G$112-G238</f>
        <v>-0.32987202538270632</v>
      </c>
      <c r="H257" s="2">
        <f t="shared" ref="H257:H270" si="15">$H$112-H238</f>
        <v>2.6743235296333113E-3</v>
      </c>
      <c r="I257" s="2">
        <f t="shared" ref="I257:I270" si="16">$I$112-I238</f>
        <v>-0.46684775445393317</v>
      </c>
      <c r="J257" s="2">
        <f t="shared" ref="J257:J270" si="17">$J$112-J238</f>
        <v>0.10973584488622488</v>
      </c>
      <c r="K257" s="2">
        <f t="shared" ref="K257:K270" si="18">$K$112-K238</f>
        <v>-0.13928146303084224</v>
      </c>
      <c r="L257" s="2">
        <f t="shared" ref="L257:L270" si="19">$L$112-L238</f>
        <v>0.13076595083501361</v>
      </c>
      <c r="M257" s="2">
        <f t="shared" ref="M257:M270" si="20">$M$112-M238</f>
        <v>-4.1584503826690086E-3</v>
      </c>
      <c r="N257" s="2">
        <f t="shared" ref="N257:N270" si="21">$N$112-N238</f>
        <v>0.17479256570154503</v>
      </c>
      <c r="O257" s="2">
        <f t="shared" ref="O257:O270" si="22">$O$112-O238</f>
        <v>0.13667901386866788</v>
      </c>
      <c r="P257" s="2">
        <f t="shared" ref="P257:P270" si="23">$P$112-P238</f>
        <v>0.13029372851854243</v>
      </c>
      <c r="Q257" s="2">
        <f t="shared" ref="Q257:Q270" si="24">$Q$112-Q238</f>
        <v>0.48609683810214166</v>
      </c>
      <c r="R257" s="2">
        <f t="shared" ref="R257:R270" si="25">$R$112-R238</f>
        <v>7.8815747110161816E-2</v>
      </c>
      <c r="S257" s="2">
        <f t="shared" ref="S257:S270" si="26">$S$112-S238</f>
        <v>0.32609798311619553</v>
      </c>
      <c r="T257" s="2">
        <f t="shared" ref="T257:T270" si="27">$T$112-T238</f>
        <v>-3.2249753147155322E-2</v>
      </c>
      <c r="U257" s="2">
        <f t="shared" ref="U257:U270" si="28">$U$112-U238</f>
        <v>0.17925473919974791</v>
      </c>
      <c r="V257" s="2">
        <f t="shared" ref="V257:V270" si="29">$V$112-V238</f>
        <v>-0.17900991574425898</v>
      </c>
    </row>
    <row r="258" spans="2:22">
      <c r="B258" s="137" t="s">
        <v>190</v>
      </c>
      <c r="C258" s="2">
        <f t="shared" si="10"/>
        <v>-7.0338849502264459E-3</v>
      </c>
      <c r="D258" s="2">
        <f t="shared" si="11"/>
        <v>-0.27954894512953765</v>
      </c>
      <c r="E258" s="2">
        <f t="shared" si="12"/>
        <v>-0.20220863584707355</v>
      </c>
      <c r="F258" s="2">
        <f t="shared" si="13"/>
        <v>-0.17121408988676134</v>
      </c>
      <c r="G258" s="2">
        <f t="shared" si="14"/>
        <v>-0.31561964881101973</v>
      </c>
      <c r="H258" s="2">
        <f t="shared" si="15"/>
        <v>-4.9791493682442471E-3</v>
      </c>
      <c r="I258" s="2">
        <f t="shared" si="16"/>
        <v>-0.44941121350421986</v>
      </c>
      <c r="J258" s="2">
        <f t="shared" si="17"/>
        <v>0.16073254209698662</v>
      </c>
      <c r="K258" s="2">
        <f t="shared" si="18"/>
        <v>-0.13798524903147708</v>
      </c>
      <c r="L258" s="2">
        <f t="shared" si="19"/>
        <v>0.11922023285815814</v>
      </c>
      <c r="M258" s="2">
        <f t="shared" si="20"/>
        <v>1.761618242770368E-4</v>
      </c>
      <c r="N258" s="2">
        <f t="shared" si="21"/>
        <v>0.1469504782842995</v>
      </c>
      <c r="O258" s="2">
        <f t="shared" si="22"/>
        <v>0.13956314200055567</v>
      </c>
      <c r="P258" s="2">
        <f t="shared" si="23"/>
        <v>0.11693271298064349</v>
      </c>
      <c r="Q258" s="2">
        <f t="shared" si="24"/>
        <v>0.47043310855208492</v>
      </c>
      <c r="R258" s="2">
        <f t="shared" si="25"/>
        <v>0.13116764977826867</v>
      </c>
      <c r="S258" s="2">
        <f t="shared" si="26"/>
        <v>0.31114727299838063</v>
      </c>
      <c r="T258" s="2">
        <f t="shared" si="27"/>
        <v>-3.75507601849435E-2</v>
      </c>
      <c r="U258" s="2">
        <f t="shared" si="28"/>
        <v>0.19093894706093364</v>
      </c>
      <c r="V258" s="2">
        <f t="shared" si="29"/>
        <v>-0.18171067157643309</v>
      </c>
    </row>
    <row r="259" spans="2:22">
      <c r="B259" s="137" t="s">
        <v>191</v>
      </c>
      <c r="C259" s="2">
        <f t="shared" si="10"/>
        <v>-1.0551679001656241E-2</v>
      </c>
      <c r="D259" s="2">
        <f t="shared" si="11"/>
        <v>-0.30251470277549675</v>
      </c>
      <c r="E259" s="2">
        <f t="shared" si="12"/>
        <v>-0.21996448163110063</v>
      </c>
      <c r="F259" s="2">
        <f t="shared" si="13"/>
        <v>-0.18319287552085967</v>
      </c>
      <c r="G259" s="2">
        <f t="shared" si="14"/>
        <v>-0.30136727223933313</v>
      </c>
      <c r="H259" s="2">
        <f t="shared" si="15"/>
        <v>-1.2632622266121805E-2</v>
      </c>
      <c r="I259" s="2">
        <f t="shared" si="16"/>
        <v>-0.43197467255450661</v>
      </c>
      <c r="J259" s="2">
        <f t="shared" si="17"/>
        <v>0.21172923930774837</v>
      </c>
      <c r="K259" s="2">
        <f t="shared" si="18"/>
        <v>-0.13668903503211188</v>
      </c>
      <c r="L259" s="2">
        <f t="shared" si="19"/>
        <v>0.10767451488130265</v>
      </c>
      <c r="M259" s="2">
        <f t="shared" si="20"/>
        <v>4.5107740312230827E-3</v>
      </c>
      <c r="N259" s="2">
        <f t="shared" si="21"/>
        <v>0.11910839086705396</v>
      </c>
      <c r="O259" s="2">
        <f t="shared" si="22"/>
        <v>0.14244727013244349</v>
      </c>
      <c r="P259" s="2">
        <f t="shared" si="23"/>
        <v>0.10357169744274455</v>
      </c>
      <c r="Q259" s="2">
        <f t="shared" si="24"/>
        <v>0.45476937900202824</v>
      </c>
      <c r="R259" s="2">
        <f t="shared" si="25"/>
        <v>0.18351955244637552</v>
      </c>
      <c r="S259" s="2">
        <f t="shared" si="26"/>
        <v>0.29619656288056567</v>
      </c>
      <c r="T259" s="2">
        <f t="shared" si="27"/>
        <v>-4.2851767222731679E-2</v>
      </c>
      <c r="U259" s="2">
        <f t="shared" si="28"/>
        <v>0.20262315492211941</v>
      </c>
      <c r="V259" s="2">
        <f t="shared" si="29"/>
        <v>-0.18441142740860722</v>
      </c>
    </row>
    <row r="260" spans="2:22">
      <c r="B260" s="137" t="s">
        <v>192</v>
      </c>
      <c r="C260" s="2">
        <f t="shared" si="10"/>
        <v>-1.4069473053086036E-2</v>
      </c>
      <c r="D260" s="2">
        <f t="shared" si="11"/>
        <v>-0.32548046042145584</v>
      </c>
      <c r="E260" s="2">
        <f t="shared" si="12"/>
        <v>-0.23772032741512769</v>
      </c>
      <c r="F260" s="2">
        <f t="shared" si="13"/>
        <v>-0.19517166115495799</v>
      </c>
      <c r="G260" s="2">
        <f t="shared" si="14"/>
        <v>-0.28711489566764653</v>
      </c>
      <c r="H260" s="2">
        <f t="shared" si="15"/>
        <v>-2.0286095163999363E-2</v>
      </c>
      <c r="I260" s="2">
        <f t="shared" si="16"/>
        <v>-0.41453813160479336</v>
      </c>
      <c r="J260" s="2">
        <f t="shared" si="17"/>
        <v>0.26272593651851006</v>
      </c>
      <c r="K260" s="2">
        <f t="shared" si="18"/>
        <v>-0.13539282103274672</v>
      </c>
      <c r="L260" s="2">
        <f t="shared" si="19"/>
        <v>9.6128796904447186E-2</v>
      </c>
      <c r="M260" s="2">
        <f t="shared" si="20"/>
        <v>8.8453862381691287E-3</v>
      </c>
      <c r="N260" s="2">
        <f t="shared" si="21"/>
        <v>9.1266303449808434E-2</v>
      </c>
      <c r="O260" s="2">
        <f t="shared" si="22"/>
        <v>0.14533139826433128</v>
      </c>
      <c r="P260" s="2">
        <f t="shared" si="23"/>
        <v>9.0210681904845602E-2</v>
      </c>
      <c r="Q260" s="2">
        <f t="shared" si="24"/>
        <v>0.4391056494519715</v>
      </c>
      <c r="R260" s="2">
        <f t="shared" si="25"/>
        <v>0.23587145511448238</v>
      </c>
      <c r="S260" s="2">
        <f t="shared" si="26"/>
        <v>0.28124585276275071</v>
      </c>
      <c r="T260" s="2">
        <f t="shared" si="27"/>
        <v>-4.8152774260519858E-2</v>
      </c>
      <c r="U260" s="2">
        <f t="shared" si="28"/>
        <v>0.21430736278330514</v>
      </c>
      <c r="V260" s="2">
        <f t="shared" si="29"/>
        <v>-0.18711218324078135</v>
      </c>
    </row>
    <row r="261" spans="2:22" s="134" customFormat="1">
      <c r="B261" s="141" t="s">
        <v>194</v>
      </c>
      <c r="C261" s="133">
        <f t="shared" si="10"/>
        <v>-1.4236818967533437E-2</v>
      </c>
      <c r="D261" s="133">
        <f t="shared" si="11"/>
        <v>-0.21601641758554985</v>
      </c>
      <c r="E261" s="133">
        <f t="shared" si="12"/>
        <v>-0.11941354918277401</v>
      </c>
      <c r="F261" s="133">
        <f t="shared" si="13"/>
        <v>-0.22171758188188911</v>
      </c>
      <c r="G261" s="133">
        <f t="shared" si="14"/>
        <v>-0.31378472417332232</v>
      </c>
      <c r="H261" s="133">
        <f t="shared" si="15"/>
        <v>-4.6355766937493633E-3</v>
      </c>
      <c r="I261" s="133">
        <f t="shared" si="16"/>
        <v>-0.48712380883447909</v>
      </c>
      <c r="J261" s="133">
        <f t="shared" si="17"/>
        <v>0.19959089277812686</v>
      </c>
      <c r="K261" s="133">
        <f t="shared" si="18"/>
        <v>-9.3967867276173095E-2</v>
      </c>
      <c r="L261" s="133">
        <f t="shared" si="19"/>
        <v>8.2551590261450619E-2</v>
      </c>
      <c r="M261" s="133">
        <f t="shared" si="20"/>
        <v>8.8789044522190365E-3</v>
      </c>
      <c r="N261" s="133">
        <f t="shared" si="21"/>
        <v>0.14838036548119063</v>
      </c>
      <c r="O261" s="133">
        <f t="shared" si="22"/>
        <v>0.10326252315845642</v>
      </c>
      <c r="P261" s="133">
        <f t="shared" si="23"/>
        <v>6.4562899344591362E-2</v>
      </c>
      <c r="Q261" s="133">
        <f t="shared" si="24"/>
        <v>0.54764226254330806</v>
      </c>
      <c r="R261" s="133">
        <f t="shared" si="25"/>
        <v>0.19880732627727921</v>
      </c>
      <c r="S261" s="133">
        <f t="shared" si="26"/>
        <v>0.28687204785120879</v>
      </c>
      <c r="T261" s="133">
        <f t="shared" si="27"/>
        <v>-4.0808365882003372E-2</v>
      </c>
      <c r="U261" s="133">
        <f t="shared" si="28"/>
        <v>8.1871030640901024E-2</v>
      </c>
      <c r="V261" s="133">
        <f t="shared" si="29"/>
        <v>-0.21071513319424584</v>
      </c>
    </row>
    <row r="262" spans="2:22" s="134" customFormat="1">
      <c r="B262" s="141" t="s">
        <v>195</v>
      </c>
      <c r="C262" s="133">
        <f t="shared" si="10"/>
        <v>-1.1643308260385407E-2</v>
      </c>
      <c r="D262" s="133">
        <f t="shared" si="11"/>
        <v>-0.24294225615497686</v>
      </c>
      <c r="E262" s="133">
        <f t="shared" si="12"/>
        <v>-0.15358998903554941</v>
      </c>
      <c r="F262" s="133">
        <f t="shared" si="13"/>
        <v>-0.20258153280702387</v>
      </c>
      <c r="G262" s="133">
        <f t="shared" si="14"/>
        <v>-0.31344355446697814</v>
      </c>
      <c r="H262" s="133">
        <f t="shared" si="15"/>
        <v>-5.3459622829330547E-3</v>
      </c>
      <c r="I262" s="133">
        <f t="shared" si="16"/>
        <v>-0.47085540999883679</v>
      </c>
      <c r="J262" s="133">
        <f t="shared" si="17"/>
        <v>0.18800119214629332</v>
      </c>
      <c r="K262" s="133">
        <f t="shared" si="18"/>
        <v>-0.11133220151962225</v>
      </c>
      <c r="L262" s="133">
        <f t="shared" si="19"/>
        <v>9.6231880514895313E-2</v>
      </c>
      <c r="M262" s="133">
        <f t="shared" si="20"/>
        <v>5.7516941370589266E-3</v>
      </c>
      <c r="N262" s="133">
        <f t="shared" si="21"/>
        <v>0.14572468275939149</v>
      </c>
      <c r="O262" s="133">
        <f t="shared" si="22"/>
        <v>0.11787921041159699</v>
      </c>
      <c r="P262" s="133">
        <f t="shared" si="23"/>
        <v>8.4335630797564981E-2</v>
      </c>
      <c r="Q262" s="133">
        <f t="shared" si="24"/>
        <v>0.51583867633585745</v>
      </c>
      <c r="R262" s="133">
        <f t="shared" si="25"/>
        <v>0.17590181430885163</v>
      </c>
      <c r="S262" s="133">
        <f t="shared" si="26"/>
        <v>0.29538049599787863</v>
      </c>
      <c r="T262" s="133">
        <f t="shared" si="27"/>
        <v>-3.9913714961704566E-2</v>
      </c>
      <c r="U262" s="133">
        <f t="shared" si="28"/>
        <v>0.12601438665899889</v>
      </c>
      <c r="V262" s="133">
        <f t="shared" si="29"/>
        <v>-0.19941173504696996</v>
      </c>
    </row>
    <row r="263" spans="2:22" s="134" customFormat="1">
      <c r="B263" s="141" t="s">
        <v>196</v>
      </c>
      <c r="C263" s="133">
        <f t="shared" si="10"/>
        <v>-9.0497975532373778E-3</v>
      </c>
      <c r="D263" s="133">
        <f t="shared" si="11"/>
        <v>-0.26986809472440387</v>
      </c>
      <c r="E263" s="133">
        <f t="shared" si="12"/>
        <v>-0.18776642888832482</v>
      </c>
      <c r="F263" s="133">
        <f t="shared" si="13"/>
        <v>-0.1834454837321586</v>
      </c>
      <c r="G263" s="133">
        <f t="shared" si="14"/>
        <v>-0.31310238476063396</v>
      </c>
      <c r="H263" s="133">
        <f t="shared" si="15"/>
        <v>-6.056347872116747E-3</v>
      </c>
      <c r="I263" s="133">
        <f t="shared" si="16"/>
        <v>-0.45458701116319444</v>
      </c>
      <c r="J263" s="133">
        <f t="shared" si="17"/>
        <v>0.17641149151445978</v>
      </c>
      <c r="K263" s="133">
        <f t="shared" si="18"/>
        <v>-0.12869653576307141</v>
      </c>
      <c r="L263" s="133">
        <f t="shared" si="19"/>
        <v>0.10991217076834001</v>
      </c>
      <c r="M263" s="133">
        <f t="shared" si="20"/>
        <v>2.6244838218988159E-3</v>
      </c>
      <c r="N263" s="133">
        <f t="shared" si="21"/>
        <v>0.14306900003759235</v>
      </c>
      <c r="O263" s="133">
        <f t="shared" si="22"/>
        <v>0.13249589766473754</v>
      </c>
      <c r="P263" s="133">
        <f t="shared" si="23"/>
        <v>0.10410836225053859</v>
      </c>
      <c r="Q263" s="133">
        <f t="shared" si="24"/>
        <v>0.48403509012840673</v>
      </c>
      <c r="R263" s="133">
        <f t="shared" si="25"/>
        <v>0.15299630234042402</v>
      </c>
      <c r="S263" s="133">
        <f t="shared" si="26"/>
        <v>0.30388894414454848</v>
      </c>
      <c r="T263" s="133">
        <f t="shared" si="27"/>
        <v>-3.9019064041405753E-2</v>
      </c>
      <c r="U263" s="133">
        <f t="shared" si="28"/>
        <v>0.17015774267709674</v>
      </c>
      <c r="V263" s="133">
        <f t="shared" si="29"/>
        <v>-0.18810833689969408</v>
      </c>
    </row>
    <row r="264" spans="2:22" s="134" customFormat="1">
      <c r="B264" s="141" t="s">
        <v>197</v>
      </c>
      <c r="C264" s="133">
        <f t="shared" si="10"/>
        <v>-6.4562868460893465E-3</v>
      </c>
      <c r="D264" s="133">
        <f t="shared" si="11"/>
        <v>-0.29679393329383091</v>
      </c>
      <c r="E264" s="133">
        <f t="shared" si="12"/>
        <v>-0.22194286874110022</v>
      </c>
      <c r="F264" s="133">
        <f t="shared" si="13"/>
        <v>-0.16430943465729336</v>
      </c>
      <c r="G264" s="133">
        <f t="shared" si="14"/>
        <v>-0.31276121505428978</v>
      </c>
      <c r="H264" s="133">
        <f t="shared" si="15"/>
        <v>-6.7667334613004384E-3</v>
      </c>
      <c r="I264" s="133">
        <f t="shared" si="16"/>
        <v>-0.43831861232755209</v>
      </c>
      <c r="J264" s="133">
        <f t="shared" si="17"/>
        <v>0.16482179088262627</v>
      </c>
      <c r="K264" s="133">
        <f t="shared" si="18"/>
        <v>-0.14606087000652057</v>
      </c>
      <c r="L264" s="133">
        <f t="shared" si="19"/>
        <v>0.12359246102178469</v>
      </c>
      <c r="M264" s="133">
        <f t="shared" si="20"/>
        <v>-5.0272649326129487E-4</v>
      </c>
      <c r="N264" s="133">
        <f t="shared" si="21"/>
        <v>0.14041331731579321</v>
      </c>
      <c r="O264" s="133">
        <f t="shared" si="22"/>
        <v>0.14711258491787813</v>
      </c>
      <c r="P264" s="133">
        <f t="shared" si="23"/>
        <v>0.12388109370351219</v>
      </c>
      <c r="Q264" s="133">
        <f t="shared" si="24"/>
        <v>0.45223150392095607</v>
      </c>
      <c r="R264" s="133">
        <f t="shared" si="25"/>
        <v>0.13009079037199642</v>
      </c>
      <c r="S264" s="133">
        <f t="shared" si="26"/>
        <v>0.31239739229121838</v>
      </c>
      <c r="T264" s="133">
        <f t="shared" si="27"/>
        <v>-3.812441312110694E-2</v>
      </c>
      <c r="U264" s="133">
        <f t="shared" si="28"/>
        <v>0.21430109869519462</v>
      </c>
      <c r="V264" s="133">
        <f t="shared" si="29"/>
        <v>-0.17680493875241821</v>
      </c>
    </row>
    <row r="265" spans="2:22" s="134" customFormat="1">
      <c r="B265" s="141" t="s">
        <v>235</v>
      </c>
      <c r="C265" s="133">
        <f t="shared" si="10"/>
        <v>-3.8627761389413164E-3</v>
      </c>
      <c r="D265" s="133">
        <f t="shared" si="11"/>
        <v>-0.32371977186325795</v>
      </c>
      <c r="E265" s="133">
        <f t="shared" si="12"/>
        <v>-0.25611930859387566</v>
      </c>
      <c r="F265" s="133">
        <f t="shared" si="13"/>
        <v>-0.14517338558242809</v>
      </c>
      <c r="G265" s="133">
        <f t="shared" si="14"/>
        <v>-0.3124200453479456</v>
      </c>
      <c r="H265" s="133">
        <f t="shared" si="15"/>
        <v>-7.4771190504841299E-3</v>
      </c>
      <c r="I265" s="133">
        <f t="shared" si="16"/>
        <v>-0.4220502134919098</v>
      </c>
      <c r="J265" s="133">
        <f t="shared" si="17"/>
        <v>0.15323209025079274</v>
      </c>
      <c r="K265" s="133">
        <f t="shared" si="18"/>
        <v>-0.1634252042499697</v>
      </c>
      <c r="L265" s="133">
        <f t="shared" si="19"/>
        <v>0.13727275127522937</v>
      </c>
      <c r="M265" s="133">
        <f t="shared" si="20"/>
        <v>-3.6299368084214056E-3</v>
      </c>
      <c r="N265" s="133">
        <f t="shared" si="21"/>
        <v>0.13775763459399407</v>
      </c>
      <c r="O265" s="133">
        <f t="shared" si="22"/>
        <v>0.16172927217101868</v>
      </c>
      <c r="P265" s="133">
        <f t="shared" si="23"/>
        <v>0.14365382515648581</v>
      </c>
      <c r="Q265" s="133">
        <f t="shared" si="24"/>
        <v>0.42042791771350535</v>
      </c>
      <c r="R265" s="133">
        <f t="shared" si="25"/>
        <v>0.10718527840356881</v>
      </c>
      <c r="S265" s="133">
        <f t="shared" si="26"/>
        <v>0.32090584043788822</v>
      </c>
      <c r="T265" s="133">
        <f t="shared" si="27"/>
        <v>-3.7229762200808134E-2</v>
      </c>
      <c r="U265" s="133">
        <f t="shared" si="28"/>
        <v>0.25844445471329247</v>
      </c>
      <c r="V265" s="133">
        <f t="shared" si="29"/>
        <v>-0.16550154060514233</v>
      </c>
    </row>
    <row r="266" spans="2:22" s="134" customFormat="1">
      <c r="B266" s="141" t="s">
        <v>236</v>
      </c>
      <c r="C266" s="133">
        <f t="shared" si="10"/>
        <v>-1.1447367464525546E-2</v>
      </c>
      <c r="D266" s="133">
        <f t="shared" si="11"/>
        <v>-0.25144428722299172</v>
      </c>
      <c r="E266" s="133">
        <f t="shared" si="12"/>
        <v>-0.26065529069923538</v>
      </c>
      <c r="F266" s="133">
        <f t="shared" si="13"/>
        <v>-0.1118763702412966</v>
      </c>
      <c r="G266" s="133">
        <f t="shared" si="14"/>
        <v>-0.33634822969037986</v>
      </c>
      <c r="H266" s="133">
        <f t="shared" si="15"/>
        <v>1.4103696187979794E-2</v>
      </c>
      <c r="I266" s="133">
        <f t="shared" si="16"/>
        <v>-0.48551404818553073</v>
      </c>
      <c r="J266" s="133">
        <f t="shared" si="17"/>
        <v>0.17166122109606205</v>
      </c>
      <c r="K266" s="133">
        <f t="shared" si="18"/>
        <v>-7.6840080392190924E-2</v>
      </c>
      <c r="L266" s="133">
        <f t="shared" si="19"/>
        <v>3.9846008125259402E-2</v>
      </c>
      <c r="M266" s="133">
        <f t="shared" si="20"/>
        <v>4.1429421559775201E-3</v>
      </c>
      <c r="N266" s="133">
        <f t="shared" si="21"/>
        <v>8.278815141030102E-2</v>
      </c>
      <c r="O266" s="133">
        <f t="shared" si="22"/>
        <v>7.5227446230795761E-2</v>
      </c>
      <c r="P266" s="133">
        <f t="shared" si="23"/>
        <v>4.4722237961410088E-2</v>
      </c>
      <c r="Q266" s="133">
        <f t="shared" si="24"/>
        <v>0.48975343107819558</v>
      </c>
      <c r="R266" s="133">
        <f t="shared" si="25"/>
        <v>0.12839887915854928</v>
      </c>
      <c r="S266" s="133">
        <f t="shared" si="26"/>
        <v>0.3676844509618632</v>
      </c>
      <c r="T266" s="133">
        <f t="shared" si="27"/>
        <v>-1.39693815718996E-2</v>
      </c>
      <c r="U266" s="133">
        <f t="shared" si="28"/>
        <v>0.23399674623611941</v>
      </c>
      <c r="V266" s="133">
        <f t="shared" si="29"/>
        <v>-0.10423015525374185</v>
      </c>
    </row>
    <row r="267" spans="2:22" s="134" customFormat="1">
      <c r="B267" s="141" t="s">
        <v>237</v>
      </c>
      <c r="C267" s="133">
        <f t="shared" si="10"/>
        <v>-1.0039016203343239E-2</v>
      </c>
      <c r="D267" s="133">
        <f t="shared" si="11"/>
        <v>-0.26363566188085802</v>
      </c>
      <c r="E267" s="133">
        <f t="shared" si="12"/>
        <v>-0.23995663179138421</v>
      </c>
      <c r="F267" s="133">
        <f t="shared" si="13"/>
        <v>-0.13502235177643945</v>
      </c>
      <c r="G267" s="133">
        <f t="shared" si="14"/>
        <v>-0.32754731542764476</v>
      </c>
      <c r="H267" s="133">
        <f t="shared" si="15"/>
        <v>6.3899583632732763E-3</v>
      </c>
      <c r="I267" s="133">
        <f t="shared" si="16"/>
        <v>-0.47071034980094884</v>
      </c>
      <c r="J267" s="133">
        <f t="shared" si="17"/>
        <v>0.17117809830785755</v>
      </c>
      <c r="K267" s="133">
        <f t="shared" si="18"/>
        <v>-9.9722039931806894E-2</v>
      </c>
      <c r="L267" s="133">
        <f t="shared" si="19"/>
        <v>6.8848978674884015E-2</v>
      </c>
      <c r="M267" s="133">
        <f t="shared" si="20"/>
        <v>2.9604616991987165E-3</v>
      </c>
      <c r="N267" s="133">
        <f t="shared" si="21"/>
        <v>0.1049177715607344</v>
      </c>
      <c r="O267" s="133">
        <f t="shared" si="22"/>
        <v>9.9605177382743659E-2</v>
      </c>
      <c r="P267" s="133">
        <f t="shared" si="23"/>
        <v>7.0904606221610489E-2</v>
      </c>
      <c r="Q267" s="133">
        <f t="shared" si="24"/>
        <v>0.48138137035241141</v>
      </c>
      <c r="R267" s="133">
        <f t="shared" si="25"/>
        <v>0.13315857550965687</v>
      </c>
      <c r="S267" s="133">
        <f t="shared" si="26"/>
        <v>0.34537957284863396</v>
      </c>
      <c r="T267" s="133">
        <f t="shared" si="27"/>
        <v>-2.3206218437335623E-2</v>
      </c>
      <c r="U267" s="133">
        <f t="shared" si="28"/>
        <v>0.21864877114164546</v>
      </c>
      <c r="V267" s="133">
        <f t="shared" si="29"/>
        <v>-0.13353375682472957</v>
      </c>
    </row>
    <row r="268" spans="2:22" s="134" customFormat="1">
      <c r="B268" s="141" t="s">
        <v>238</v>
      </c>
      <c r="C268" s="133">
        <f t="shared" si="10"/>
        <v>-8.6963585155056707E-3</v>
      </c>
      <c r="D268" s="133">
        <f t="shared" si="11"/>
        <v>-0.27525836096230072</v>
      </c>
      <c r="E268" s="133">
        <f t="shared" si="12"/>
        <v>-0.22022347694816474</v>
      </c>
      <c r="F268" s="133">
        <f t="shared" si="13"/>
        <v>-0.15708867209528996</v>
      </c>
      <c r="G268" s="133">
        <f t="shared" si="14"/>
        <v>-0.31915692623955216</v>
      </c>
      <c r="H268" s="133">
        <f t="shared" si="15"/>
        <v>-9.6396652589893477E-4</v>
      </c>
      <c r="I268" s="133">
        <f t="shared" si="16"/>
        <v>-0.45659718074126315</v>
      </c>
      <c r="J268" s="133">
        <f t="shared" si="17"/>
        <v>0.17071751113501848</v>
      </c>
      <c r="K268" s="133">
        <f t="shared" si="18"/>
        <v>-0.12153665375397363</v>
      </c>
      <c r="L268" s="133">
        <f t="shared" si="19"/>
        <v>9.6499084477245506E-2</v>
      </c>
      <c r="M268" s="133">
        <f t="shared" si="20"/>
        <v>1.8331389071000346E-3</v>
      </c>
      <c r="N268" s="133">
        <f t="shared" si="21"/>
        <v>0.1260151394140929</v>
      </c>
      <c r="O268" s="133">
        <f t="shared" si="22"/>
        <v>0.12284579145775977</v>
      </c>
      <c r="P268" s="133">
        <f t="shared" si="23"/>
        <v>9.5865678788720404E-2</v>
      </c>
      <c r="Q268" s="133">
        <f t="shared" si="24"/>
        <v>0.47339983051477147</v>
      </c>
      <c r="R268" s="133">
        <f t="shared" si="25"/>
        <v>0.13769625234762278</v>
      </c>
      <c r="S268" s="133">
        <f t="shared" si="26"/>
        <v>0.32411512206817594</v>
      </c>
      <c r="T268" s="133">
        <f t="shared" si="27"/>
        <v>-3.2012196299895108E-2</v>
      </c>
      <c r="U268" s="133">
        <f t="shared" si="28"/>
        <v>0.20401671355678178</v>
      </c>
      <c r="V268" s="133">
        <f t="shared" si="29"/>
        <v>-0.16147047049485894</v>
      </c>
    </row>
    <row r="269" spans="2:22" s="134" customFormat="1">
      <c r="B269" s="141" t="s">
        <v>239</v>
      </c>
      <c r="C269" s="133">
        <f t="shared" si="10"/>
        <v>-7.3537008276681019E-3</v>
      </c>
      <c r="D269" s="133">
        <f t="shared" si="11"/>
        <v>-0.28688106004374347</v>
      </c>
      <c r="E269" s="133">
        <f t="shared" si="12"/>
        <v>-0.20049032210494527</v>
      </c>
      <c r="F269" s="133">
        <f t="shared" si="13"/>
        <v>-0.17915499241414048</v>
      </c>
      <c r="G269" s="133">
        <f t="shared" si="14"/>
        <v>-0.31076653705145957</v>
      </c>
      <c r="H269" s="133">
        <f t="shared" si="15"/>
        <v>-8.317891415071145E-3</v>
      </c>
      <c r="I269" s="133">
        <f t="shared" si="16"/>
        <v>-0.44248401168157747</v>
      </c>
      <c r="J269" s="133">
        <f t="shared" si="17"/>
        <v>0.17025692396217945</v>
      </c>
      <c r="K269" s="133">
        <f t="shared" si="18"/>
        <v>-0.14335126757614039</v>
      </c>
      <c r="L269" s="133">
        <f t="shared" si="19"/>
        <v>0.12414919027960701</v>
      </c>
      <c r="M269" s="133">
        <f t="shared" si="20"/>
        <v>7.0581611500135258E-4</v>
      </c>
      <c r="N269" s="133">
        <f t="shared" si="21"/>
        <v>0.1471125072674514</v>
      </c>
      <c r="O269" s="133">
        <f t="shared" si="22"/>
        <v>0.14608640553277588</v>
      </c>
      <c r="P269" s="133">
        <f t="shared" si="23"/>
        <v>0.12082675135583035</v>
      </c>
      <c r="Q269" s="133">
        <f t="shared" si="24"/>
        <v>0.46541829067713153</v>
      </c>
      <c r="R269" s="133">
        <f t="shared" si="25"/>
        <v>0.14223392918558869</v>
      </c>
      <c r="S269" s="133">
        <f t="shared" si="26"/>
        <v>0.30285067128771798</v>
      </c>
      <c r="T269" s="133">
        <f t="shared" si="27"/>
        <v>-4.0818174162454597E-2</v>
      </c>
      <c r="U269" s="133">
        <f t="shared" si="28"/>
        <v>0.18938465597191806</v>
      </c>
      <c r="V269" s="133">
        <f t="shared" si="29"/>
        <v>-0.18940718416498828</v>
      </c>
    </row>
    <row r="270" spans="2:22" s="134" customFormat="1">
      <c r="B270" s="142" t="s">
        <v>240</v>
      </c>
      <c r="C270" s="139">
        <f t="shared" si="10"/>
        <v>-6.0110431398305332E-3</v>
      </c>
      <c r="D270" s="139">
        <f t="shared" si="11"/>
        <v>-0.29850375912518617</v>
      </c>
      <c r="E270" s="139">
        <f t="shared" si="12"/>
        <v>-0.1807571672617258</v>
      </c>
      <c r="F270" s="139">
        <f t="shared" si="13"/>
        <v>-0.20122131273299101</v>
      </c>
      <c r="G270" s="139">
        <f t="shared" si="14"/>
        <v>-0.30237614786336697</v>
      </c>
      <c r="H270" s="139">
        <f t="shared" si="15"/>
        <v>-1.5671816304243354E-2</v>
      </c>
      <c r="I270" s="139">
        <f t="shared" si="16"/>
        <v>-0.42837084262189179</v>
      </c>
      <c r="J270" s="139">
        <f t="shared" si="17"/>
        <v>0.16979633678934039</v>
      </c>
      <c r="K270" s="139">
        <f t="shared" si="18"/>
        <v>-0.16516588139830712</v>
      </c>
      <c r="L270" s="139">
        <f t="shared" si="19"/>
        <v>0.15179929608196852</v>
      </c>
      <c r="M270" s="139">
        <f t="shared" si="20"/>
        <v>-4.2150667709732947E-4</v>
      </c>
      <c r="N270" s="139">
        <f t="shared" si="21"/>
        <v>0.1682098751208099</v>
      </c>
      <c r="O270" s="139">
        <f t="shared" si="22"/>
        <v>0.16932701960779198</v>
      </c>
      <c r="P270" s="139">
        <f t="shared" si="23"/>
        <v>0.14578782392294026</v>
      </c>
      <c r="Q270" s="139">
        <f t="shared" si="24"/>
        <v>0.45743675083949159</v>
      </c>
      <c r="R270" s="139">
        <f t="shared" si="25"/>
        <v>0.1467716060235546</v>
      </c>
      <c r="S270" s="139">
        <f t="shared" si="26"/>
        <v>0.28158622050725995</v>
      </c>
      <c r="T270" s="139">
        <f t="shared" si="27"/>
        <v>-4.9624152025014079E-2</v>
      </c>
      <c r="U270" s="139">
        <f t="shared" si="28"/>
        <v>0.17475259838705437</v>
      </c>
      <c r="V270" s="139">
        <f t="shared" si="29"/>
        <v>-0.21734389783511765</v>
      </c>
    </row>
    <row r="271" spans="2:22"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3" spans="2:16">
      <c r="C273" s="219" t="s">
        <v>117</v>
      </c>
      <c r="D273" s="219"/>
      <c r="F273" s="219" t="s">
        <v>121</v>
      </c>
      <c r="G273" s="219"/>
      <c r="I273" s="219" t="s">
        <v>120</v>
      </c>
      <c r="J273" s="219"/>
      <c r="L273" s="219" t="s">
        <v>119</v>
      </c>
      <c r="M273" s="219"/>
      <c r="O273" s="219" t="s">
        <v>118</v>
      </c>
      <c r="P273" s="219"/>
    </row>
    <row r="274" spans="2:16">
      <c r="B274" s="8" t="s">
        <v>114</v>
      </c>
      <c r="C274" s="8" t="s">
        <v>115</v>
      </c>
      <c r="D274" s="8" t="s">
        <v>116</v>
      </c>
      <c r="E274" s="7"/>
      <c r="F274" s="8" t="s">
        <v>115</v>
      </c>
      <c r="G274" s="8" t="s">
        <v>116</v>
      </c>
      <c r="H274" s="7"/>
      <c r="I274" s="8" t="s">
        <v>115</v>
      </c>
      <c r="J274" s="8" t="s">
        <v>116</v>
      </c>
      <c r="K274" s="7"/>
      <c r="L274" s="8" t="s">
        <v>115</v>
      </c>
      <c r="M274" s="8" t="s">
        <v>116</v>
      </c>
      <c r="N274" s="7"/>
      <c r="O274" s="8" t="s">
        <v>115</v>
      </c>
      <c r="P274" s="8" t="s">
        <v>116</v>
      </c>
    </row>
    <row r="275" spans="2:16">
      <c r="B275" s="143">
        <v>1</v>
      </c>
      <c r="C275" s="2">
        <f>C256</f>
        <v>1.7031526331444391E-6</v>
      </c>
      <c r="D275" s="2">
        <f>D256</f>
        <v>-0.23361742983761946</v>
      </c>
      <c r="F275" s="2">
        <f>C257</f>
        <v>-3.5160908987966512E-3</v>
      </c>
      <c r="G275" s="2">
        <f>D257</f>
        <v>-0.25658318748357856</v>
      </c>
      <c r="I275" s="2">
        <f>C258</f>
        <v>-7.0338849502264459E-3</v>
      </c>
      <c r="J275" s="2">
        <f>D258</f>
        <v>-0.27954894512953765</v>
      </c>
      <c r="L275" s="2">
        <f>C259</f>
        <v>-1.0551679001656241E-2</v>
      </c>
      <c r="M275" s="2">
        <f>D259</f>
        <v>-0.30251470277549675</v>
      </c>
      <c r="O275" s="2">
        <f>C260</f>
        <v>-1.4069473053086036E-2</v>
      </c>
      <c r="P275" s="2">
        <f>D260</f>
        <v>-0.32548046042145584</v>
      </c>
    </row>
    <row r="276" spans="2:16">
      <c r="B276" s="44">
        <v>2</v>
      </c>
      <c r="C276" s="2">
        <f>E256</f>
        <v>-0.1666969442790194</v>
      </c>
      <c r="D276" s="2">
        <f>F256</f>
        <v>-0.1472565186185647</v>
      </c>
      <c r="F276" s="2">
        <f>E257</f>
        <v>-0.18445279006304649</v>
      </c>
      <c r="G276" s="2">
        <f>F257</f>
        <v>-0.15923530425266302</v>
      </c>
      <c r="I276" s="2">
        <f>E258</f>
        <v>-0.20220863584707355</v>
      </c>
      <c r="J276" s="2">
        <f>F258</f>
        <v>-0.17121408988676134</v>
      </c>
      <c r="L276" s="2">
        <f>E259</f>
        <v>-0.21996448163110063</v>
      </c>
      <c r="M276" s="2">
        <f>F259</f>
        <v>-0.18319287552085967</v>
      </c>
      <c r="O276" s="2">
        <f>E260</f>
        <v>-0.23772032741512769</v>
      </c>
      <c r="P276" s="2">
        <f>F260</f>
        <v>-0.19517166115495799</v>
      </c>
    </row>
    <row r="277" spans="2:16">
      <c r="B277" s="44">
        <v>3</v>
      </c>
      <c r="C277" s="2">
        <f>G256</f>
        <v>-0.34412440195439292</v>
      </c>
      <c r="D277" s="2">
        <f>H256</f>
        <v>1.0327796427510871E-2</v>
      </c>
      <c r="F277" s="2">
        <f>G257</f>
        <v>-0.32987202538270632</v>
      </c>
      <c r="G277" s="2">
        <f>H257</f>
        <v>2.6743235296333113E-3</v>
      </c>
      <c r="I277" s="2">
        <f>G258</f>
        <v>-0.31561964881101973</v>
      </c>
      <c r="J277" s="2">
        <f>H258</f>
        <v>-4.9791493682442471E-3</v>
      </c>
      <c r="L277" s="2">
        <f>G259</f>
        <v>-0.30136727223933313</v>
      </c>
      <c r="M277" s="2">
        <f>H259</f>
        <v>-1.2632622266121805E-2</v>
      </c>
      <c r="O277" s="2">
        <f>G260</f>
        <v>-0.28711489566764653</v>
      </c>
      <c r="P277" s="2">
        <f>H260</f>
        <v>-2.0286095163999363E-2</v>
      </c>
    </row>
    <row r="278" spans="2:16">
      <c r="B278" s="44">
        <v>4</v>
      </c>
      <c r="C278" s="2">
        <f>I256</f>
        <v>-0.48428429540364643</v>
      </c>
      <c r="D278" s="2">
        <f>J256</f>
        <v>5.8739147675463149E-2</v>
      </c>
      <c r="F278" s="2">
        <f>I257</f>
        <v>-0.46684775445393317</v>
      </c>
      <c r="G278" s="2">
        <f>J257</f>
        <v>0.10973584488622488</v>
      </c>
      <c r="I278" s="2">
        <f>I258</f>
        <v>-0.44941121350421986</v>
      </c>
      <c r="J278" s="2">
        <f>J258</f>
        <v>0.16073254209698662</v>
      </c>
      <c r="L278" s="2">
        <f>I259</f>
        <v>-0.43197467255450661</v>
      </c>
      <c r="M278" s="2">
        <f>J259</f>
        <v>0.21172923930774837</v>
      </c>
      <c r="O278" s="2">
        <f>I260</f>
        <v>-0.41453813160479336</v>
      </c>
      <c r="P278" s="2">
        <f>J260</f>
        <v>0.26272593651851006</v>
      </c>
    </row>
    <row r="279" spans="2:16">
      <c r="B279" s="44">
        <v>5</v>
      </c>
      <c r="C279" s="2">
        <f>K256</f>
        <v>-0.14057767703020743</v>
      </c>
      <c r="D279" s="2">
        <f>L256</f>
        <v>0.14231166881186907</v>
      </c>
      <c r="F279" s="2">
        <f>K257</f>
        <v>-0.13928146303084224</v>
      </c>
      <c r="G279" s="2">
        <f>L257</f>
        <v>0.13076595083501361</v>
      </c>
      <c r="I279" s="2">
        <f>K258</f>
        <v>-0.13798524903147708</v>
      </c>
      <c r="J279" s="2">
        <f>L258</f>
        <v>0.11922023285815814</v>
      </c>
      <c r="L279" s="2">
        <f>K259</f>
        <v>-0.13668903503211188</v>
      </c>
      <c r="M279" s="2">
        <f>L259</f>
        <v>0.10767451488130265</v>
      </c>
      <c r="O279" s="2">
        <f>K260</f>
        <v>-0.13539282103274672</v>
      </c>
      <c r="P279" s="2">
        <f>L260</f>
        <v>9.6128796904447186E-2</v>
      </c>
    </row>
    <row r="280" spans="2:16">
      <c r="B280" s="44">
        <v>6</v>
      </c>
      <c r="C280" s="2">
        <f>M256</f>
        <v>-8.4930625896150556E-3</v>
      </c>
      <c r="D280" s="2">
        <f>N256</f>
        <v>0.20263465311879056</v>
      </c>
      <c r="F280" s="2">
        <f>M257</f>
        <v>-4.1584503826690086E-3</v>
      </c>
      <c r="G280" s="2">
        <f>N257</f>
        <v>0.17479256570154503</v>
      </c>
      <c r="I280" s="2">
        <f>M258</f>
        <v>1.761618242770368E-4</v>
      </c>
      <c r="J280" s="2">
        <f>N258</f>
        <v>0.1469504782842995</v>
      </c>
      <c r="L280" s="2">
        <f>M259</f>
        <v>4.5107740312230827E-3</v>
      </c>
      <c r="M280" s="2">
        <f>N259</f>
        <v>0.11910839086705396</v>
      </c>
      <c r="O280" s="2">
        <f>M260</f>
        <v>8.8453862381691287E-3</v>
      </c>
      <c r="P280" s="2">
        <f>N260</f>
        <v>9.1266303449808434E-2</v>
      </c>
    </row>
    <row r="281" spans="2:16">
      <c r="B281" s="44">
        <v>7</v>
      </c>
      <c r="C281" s="2">
        <f>O256</f>
        <v>0.13379488573678006</v>
      </c>
      <c r="D281" s="2">
        <f>P256</f>
        <v>0.14365474405644138</v>
      </c>
      <c r="F281" s="2">
        <f>O257</f>
        <v>0.13667901386866788</v>
      </c>
      <c r="G281" s="2">
        <f>P257</f>
        <v>0.13029372851854243</v>
      </c>
      <c r="I281" s="2">
        <f>O258</f>
        <v>0.13956314200055567</v>
      </c>
      <c r="J281" s="2">
        <f>P258</f>
        <v>0.11693271298064349</v>
      </c>
      <c r="L281" s="2">
        <f>O259</f>
        <v>0.14244727013244349</v>
      </c>
      <c r="M281" s="2">
        <f>P259</f>
        <v>0.10357169744274455</v>
      </c>
      <c r="O281" s="2">
        <f>O260</f>
        <v>0.14533139826433128</v>
      </c>
      <c r="P281" s="2">
        <f>P260</f>
        <v>9.0210681904845602E-2</v>
      </c>
    </row>
    <row r="282" spans="2:16">
      <c r="B282" s="44">
        <v>8</v>
      </c>
      <c r="C282" s="2">
        <f>Q256</f>
        <v>0.50176056765219834</v>
      </c>
      <c r="D282" s="2">
        <f>R256</f>
        <v>2.6463844442054976E-2</v>
      </c>
      <c r="F282" s="2">
        <f>Q257</f>
        <v>0.48609683810214166</v>
      </c>
      <c r="G282" s="2">
        <f>R257</f>
        <v>7.8815747110161816E-2</v>
      </c>
      <c r="I282" s="2">
        <f>Q258</f>
        <v>0.47043310855208492</v>
      </c>
      <c r="J282" s="2">
        <f>R258</f>
        <v>0.13116764977826867</v>
      </c>
      <c r="L282" s="2">
        <f>Q259</f>
        <v>0.45476937900202824</v>
      </c>
      <c r="M282" s="2">
        <f>R259</f>
        <v>0.18351955244637552</v>
      </c>
      <c r="O282" s="2">
        <f>Q260</f>
        <v>0.4391056494519715</v>
      </c>
      <c r="P282" s="2">
        <f>R260</f>
        <v>0.23587145511448238</v>
      </c>
    </row>
    <row r="283" spans="2:16">
      <c r="B283" s="44">
        <v>9</v>
      </c>
      <c r="C283" s="2">
        <f>S256</f>
        <v>0.34104869323401049</v>
      </c>
      <c r="D283" s="2">
        <f>T256</f>
        <v>-2.6948746109367143E-2</v>
      </c>
      <c r="F283" s="2">
        <f>S257</f>
        <v>0.32609798311619553</v>
      </c>
      <c r="G283" s="2">
        <f>T257</f>
        <v>-3.2249753147155322E-2</v>
      </c>
      <c r="I283" s="2">
        <f>S258</f>
        <v>0.31114727299838063</v>
      </c>
      <c r="J283" s="2">
        <f>T258</f>
        <v>-3.75507601849435E-2</v>
      </c>
      <c r="L283" s="2">
        <f>S259</f>
        <v>0.29619656288056567</v>
      </c>
      <c r="M283" s="2">
        <f>T259</f>
        <v>-4.2851767222731679E-2</v>
      </c>
      <c r="O283" s="2">
        <f>S260</f>
        <v>0.28124585276275071</v>
      </c>
      <c r="P283" s="2">
        <f>T260</f>
        <v>-4.8152774260519858E-2</v>
      </c>
    </row>
    <row r="284" spans="2:16">
      <c r="B284" s="78">
        <v>10</v>
      </c>
      <c r="C284" s="63">
        <f>U256</f>
        <v>0.16757053133856215</v>
      </c>
      <c r="D284" s="63">
        <f>V256</f>
        <v>-0.17630915991208485</v>
      </c>
      <c r="E284" s="7"/>
      <c r="F284" s="63">
        <f>U257</f>
        <v>0.17925473919974791</v>
      </c>
      <c r="G284" s="63">
        <f>V257</f>
        <v>-0.17900991574425898</v>
      </c>
      <c r="H284" s="7"/>
      <c r="I284" s="63">
        <f>U258</f>
        <v>0.19093894706093364</v>
      </c>
      <c r="J284" s="63">
        <f>V258</f>
        <v>-0.18171067157643309</v>
      </c>
      <c r="K284" s="7"/>
      <c r="L284" s="63">
        <f>U259</f>
        <v>0.20262315492211941</v>
      </c>
      <c r="M284" s="63">
        <f>V259</f>
        <v>-0.18441142740860722</v>
      </c>
      <c r="N284" s="7"/>
      <c r="O284" s="63">
        <f>U260</f>
        <v>0.21430736278330514</v>
      </c>
      <c r="P284" s="63">
        <f>V260</f>
        <v>-0.18711218324078135</v>
      </c>
    </row>
    <row r="285" spans="2:16">
      <c r="L285" s="2"/>
    </row>
    <row r="310" spans="2:16">
      <c r="C310" s="219" t="s">
        <v>122</v>
      </c>
      <c r="D310" s="219"/>
      <c r="F310" s="219" t="s">
        <v>65</v>
      </c>
      <c r="G310" s="219"/>
      <c r="I310" s="219" t="s">
        <v>64</v>
      </c>
      <c r="J310" s="219"/>
      <c r="L310" s="219" t="s">
        <v>63</v>
      </c>
      <c r="M310" s="219"/>
      <c r="O310" s="219" t="s">
        <v>123</v>
      </c>
      <c r="P310" s="219"/>
    </row>
    <row r="311" spans="2:16">
      <c r="B311" s="8" t="s">
        <v>114</v>
      </c>
      <c r="C311" s="8" t="s">
        <v>115</v>
      </c>
      <c r="D311" s="8" t="s">
        <v>116</v>
      </c>
      <c r="E311" s="7"/>
      <c r="F311" s="8" t="s">
        <v>115</v>
      </c>
      <c r="G311" s="8" t="s">
        <v>116</v>
      </c>
      <c r="H311" s="7"/>
      <c r="I311" s="8" t="s">
        <v>115</v>
      </c>
      <c r="J311" s="8" t="s">
        <v>116</v>
      </c>
      <c r="K311" s="7"/>
      <c r="L311" s="8" t="s">
        <v>115</v>
      </c>
      <c r="M311" s="8" t="s">
        <v>116</v>
      </c>
      <c r="N311" s="7"/>
      <c r="O311" s="8" t="s">
        <v>115</v>
      </c>
      <c r="P311" s="8" t="s">
        <v>116</v>
      </c>
    </row>
    <row r="312" spans="2:16">
      <c r="B312" s="44">
        <v>1</v>
      </c>
      <c r="C312" s="2">
        <f>C261</f>
        <v>-1.4236818967533437E-2</v>
      </c>
      <c r="D312" s="2">
        <f>D261</f>
        <v>-0.21601641758554985</v>
      </c>
      <c r="F312" s="2">
        <f>C262</f>
        <v>-1.1643308260385407E-2</v>
      </c>
      <c r="G312" s="2">
        <f>D262</f>
        <v>-0.24294225615497686</v>
      </c>
      <c r="I312" s="2">
        <f>C263</f>
        <v>-9.0497975532373778E-3</v>
      </c>
      <c r="J312" s="2">
        <f>D263</f>
        <v>-0.26986809472440387</v>
      </c>
      <c r="L312" s="2">
        <f>C264</f>
        <v>-6.4562868460893465E-3</v>
      </c>
      <c r="M312" s="2">
        <f>D264</f>
        <v>-0.29679393329383091</v>
      </c>
      <c r="O312" s="2">
        <f>C265</f>
        <v>-3.8627761389413164E-3</v>
      </c>
      <c r="P312" s="2">
        <f>D265</f>
        <v>-0.32371977186325795</v>
      </c>
    </row>
    <row r="313" spans="2:16">
      <c r="B313" s="44">
        <v>2</v>
      </c>
      <c r="C313" s="2">
        <f>E261</f>
        <v>-0.11941354918277401</v>
      </c>
      <c r="D313" s="2">
        <f>F261</f>
        <v>-0.22171758188188911</v>
      </c>
      <c r="F313" s="2">
        <f>E262</f>
        <v>-0.15358998903554941</v>
      </c>
      <c r="G313" s="2">
        <f>F262</f>
        <v>-0.20258153280702387</v>
      </c>
      <c r="I313" s="2">
        <f>E263</f>
        <v>-0.18776642888832482</v>
      </c>
      <c r="J313" s="2">
        <f>F263</f>
        <v>-0.1834454837321586</v>
      </c>
      <c r="L313" s="2">
        <f>E264</f>
        <v>-0.22194286874110022</v>
      </c>
      <c r="M313" s="2">
        <f>F264</f>
        <v>-0.16430943465729336</v>
      </c>
      <c r="O313" s="2">
        <f>E265</f>
        <v>-0.25611930859387566</v>
      </c>
      <c r="P313" s="2">
        <f>F265</f>
        <v>-0.14517338558242809</v>
      </c>
    </row>
    <row r="314" spans="2:16">
      <c r="B314" s="44">
        <v>3</v>
      </c>
      <c r="C314" s="2">
        <f>G261</f>
        <v>-0.31378472417332232</v>
      </c>
      <c r="D314" s="2">
        <f>H261</f>
        <v>-4.6355766937493633E-3</v>
      </c>
      <c r="F314" s="2">
        <f>G262</f>
        <v>-0.31344355446697814</v>
      </c>
      <c r="G314" s="2">
        <f>H262</f>
        <v>-5.3459622829330547E-3</v>
      </c>
      <c r="I314" s="2">
        <f>G263</f>
        <v>-0.31310238476063396</v>
      </c>
      <c r="J314" s="2">
        <f>H263</f>
        <v>-6.056347872116747E-3</v>
      </c>
      <c r="L314" s="2">
        <f>G264</f>
        <v>-0.31276121505428978</v>
      </c>
      <c r="M314" s="2">
        <f>H264</f>
        <v>-6.7667334613004384E-3</v>
      </c>
      <c r="O314" s="2">
        <f>G265</f>
        <v>-0.3124200453479456</v>
      </c>
      <c r="P314" s="2">
        <f>H265</f>
        <v>-7.4771190504841299E-3</v>
      </c>
    </row>
    <row r="315" spans="2:16">
      <c r="B315" s="44">
        <v>4</v>
      </c>
      <c r="C315" s="2">
        <f>I261</f>
        <v>-0.48712380883447909</v>
      </c>
      <c r="D315" s="2">
        <f>J261</f>
        <v>0.19959089277812686</v>
      </c>
      <c r="F315" s="2">
        <f>I262</f>
        <v>-0.47085540999883679</v>
      </c>
      <c r="G315" s="2">
        <f>J262</f>
        <v>0.18800119214629332</v>
      </c>
      <c r="I315" s="2">
        <f>I263</f>
        <v>-0.45458701116319444</v>
      </c>
      <c r="J315" s="2">
        <f>J263</f>
        <v>0.17641149151445978</v>
      </c>
      <c r="L315" s="2">
        <f>I264</f>
        <v>-0.43831861232755209</v>
      </c>
      <c r="M315" s="2">
        <f>J264</f>
        <v>0.16482179088262627</v>
      </c>
      <c r="O315" s="2">
        <f>I265</f>
        <v>-0.4220502134919098</v>
      </c>
      <c r="P315" s="2">
        <f>J265</f>
        <v>0.15323209025079274</v>
      </c>
    </row>
    <row r="316" spans="2:16">
      <c r="B316" s="44">
        <v>5</v>
      </c>
      <c r="C316" s="2">
        <f>K261</f>
        <v>-9.3967867276173095E-2</v>
      </c>
      <c r="D316" s="2">
        <f>L261</f>
        <v>8.2551590261450619E-2</v>
      </c>
      <c r="F316" s="2">
        <f>K262</f>
        <v>-0.11133220151962225</v>
      </c>
      <c r="G316" s="2">
        <f>L262</f>
        <v>9.6231880514895313E-2</v>
      </c>
      <c r="I316" s="2">
        <f>K263</f>
        <v>-0.12869653576307141</v>
      </c>
      <c r="J316" s="2">
        <f>L263</f>
        <v>0.10991217076834001</v>
      </c>
      <c r="L316" s="2">
        <f>K264</f>
        <v>-0.14606087000652057</v>
      </c>
      <c r="M316" s="2">
        <f>L264</f>
        <v>0.12359246102178469</v>
      </c>
      <c r="O316" s="2">
        <f>K265</f>
        <v>-0.1634252042499697</v>
      </c>
      <c r="P316" s="2">
        <f>L265</f>
        <v>0.13727275127522937</v>
      </c>
    </row>
    <row r="317" spans="2:16">
      <c r="B317" s="44">
        <v>6</v>
      </c>
      <c r="C317" s="2">
        <f>M261</f>
        <v>8.8789044522190365E-3</v>
      </c>
      <c r="D317" s="2">
        <f>N261</f>
        <v>0.14838036548119063</v>
      </c>
      <c r="F317" s="2">
        <f>M262</f>
        <v>5.7516941370589266E-3</v>
      </c>
      <c r="G317" s="2">
        <f>N262</f>
        <v>0.14572468275939149</v>
      </c>
      <c r="I317" s="2">
        <f>M263</f>
        <v>2.6244838218988159E-3</v>
      </c>
      <c r="J317" s="2">
        <f>N263</f>
        <v>0.14306900003759235</v>
      </c>
      <c r="L317" s="2">
        <f>M264</f>
        <v>-5.0272649326129487E-4</v>
      </c>
      <c r="M317" s="2">
        <f>N264</f>
        <v>0.14041331731579321</v>
      </c>
      <c r="O317" s="2">
        <f>M265</f>
        <v>-3.6299368084214056E-3</v>
      </c>
      <c r="P317" s="2">
        <f>N265</f>
        <v>0.13775763459399407</v>
      </c>
    </row>
    <row r="318" spans="2:16">
      <c r="B318" s="44">
        <v>7</v>
      </c>
      <c r="C318" s="2">
        <f>O261</f>
        <v>0.10326252315845642</v>
      </c>
      <c r="D318" s="2">
        <f>P261</f>
        <v>6.4562899344591362E-2</v>
      </c>
      <c r="F318" s="2">
        <f>O262</f>
        <v>0.11787921041159699</v>
      </c>
      <c r="G318" s="2">
        <f>P262</f>
        <v>8.4335630797564981E-2</v>
      </c>
      <c r="I318" s="2">
        <f>O263</f>
        <v>0.13249589766473754</v>
      </c>
      <c r="J318" s="2">
        <f>P263</f>
        <v>0.10410836225053859</v>
      </c>
      <c r="L318" s="2">
        <f>O264</f>
        <v>0.14711258491787813</v>
      </c>
      <c r="M318" s="2">
        <f>P264</f>
        <v>0.12388109370351219</v>
      </c>
      <c r="O318" s="2">
        <f>O265</f>
        <v>0.16172927217101868</v>
      </c>
      <c r="P318" s="2">
        <f>P265</f>
        <v>0.14365382515648581</v>
      </c>
    </row>
    <row r="319" spans="2:16">
      <c r="B319" s="44">
        <v>8</v>
      </c>
      <c r="C319" s="2">
        <f>Q261</f>
        <v>0.54764226254330806</v>
      </c>
      <c r="D319" s="2">
        <f>R261</f>
        <v>0.19880732627727921</v>
      </c>
      <c r="F319" s="2">
        <f>Q262</f>
        <v>0.51583867633585745</v>
      </c>
      <c r="G319" s="2">
        <f>R262</f>
        <v>0.17590181430885163</v>
      </c>
      <c r="I319" s="2">
        <f>Q263</f>
        <v>0.48403509012840673</v>
      </c>
      <c r="J319" s="2">
        <f>R263</f>
        <v>0.15299630234042402</v>
      </c>
      <c r="L319" s="2">
        <f>Q264</f>
        <v>0.45223150392095607</v>
      </c>
      <c r="M319" s="2">
        <f>R264</f>
        <v>0.13009079037199642</v>
      </c>
      <c r="O319" s="2">
        <f>Q265</f>
        <v>0.42042791771350535</v>
      </c>
      <c r="P319" s="2">
        <f>R265</f>
        <v>0.10718527840356881</v>
      </c>
    </row>
    <row r="320" spans="2:16">
      <c r="B320" s="44">
        <v>9</v>
      </c>
      <c r="C320" s="2">
        <f>S261</f>
        <v>0.28687204785120879</v>
      </c>
      <c r="D320" s="2">
        <f>T261</f>
        <v>-4.0808365882003372E-2</v>
      </c>
      <c r="F320" s="2">
        <f>S262</f>
        <v>0.29538049599787863</v>
      </c>
      <c r="G320" s="2">
        <f>T262</f>
        <v>-3.9913714961704566E-2</v>
      </c>
      <c r="I320" s="2">
        <f>S263</f>
        <v>0.30388894414454848</v>
      </c>
      <c r="J320" s="2">
        <f>T263</f>
        <v>-3.9019064041405753E-2</v>
      </c>
      <c r="L320" s="2">
        <f>S264</f>
        <v>0.31239739229121838</v>
      </c>
      <c r="M320" s="2">
        <f>T264</f>
        <v>-3.812441312110694E-2</v>
      </c>
      <c r="O320" s="2">
        <f>S265</f>
        <v>0.32090584043788822</v>
      </c>
      <c r="P320" s="2">
        <f>T265</f>
        <v>-3.7229762200808134E-2</v>
      </c>
    </row>
    <row r="321" spans="2:16">
      <c r="B321" s="78">
        <v>10</v>
      </c>
      <c r="C321" s="63">
        <f>U261</f>
        <v>8.1871030640901024E-2</v>
      </c>
      <c r="D321" s="63">
        <f>V261</f>
        <v>-0.21071513319424584</v>
      </c>
      <c r="E321" s="7"/>
      <c r="F321" s="63">
        <f>U262</f>
        <v>0.12601438665899889</v>
      </c>
      <c r="G321" s="63">
        <f>V262</f>
        <v>-0.19941173504696996</v>
      </c>
      <c r="H321" s="7"/>
      <c r="I321" s="63">
        <f>U263</f>
        <v>0.17015774267709674</v>
      </c>
      <c r="J321" s="63">
        <f>V263</f>
        <v>-0.18810833689969408</v>
      </c>
      <c r="K321" s="7"/>
      <c r="L321" s="63">
        <f>U264</f>
        <v>0.21430109869519462</v>
      </c>
      <c r="M321" s="63">
        <f>V264</f>
        <v>-0.17680493875241821</v>
      </c>
      <c r="N321" s="7"/>
      <c r="O321" s="63">
        <f>U265</f>
        <v>0.25844445471329247</v>
      </c>
      <c r="P321" s="63">
        <f>V265</f>
        <v>-0.16550154060514233</v>
      </c>
    </row>
    <row r="345" spans="2:16">
      <c r="C345" s="219" t="s">
        <v>66</v>
      </c>
      <c r="D345" s="219"/>
      <c r="F345" s="219" t="s">
        <v>67</v>
      </c>
      <c r="G345" s="219"/>
      <c r="I345" s="219" t="s">
        <v>68</v>
      </c>
      <c r="J345" s="219"/>
      <c r="L345" s="219" t="s">
        <v>69</v>
      </c>
      <c r="M345" s="219"/>
      <c r="O345" s="219" t="s">
        <v>70</v>
      </c>
      <c r="P345" s="219"/>
    </row>
    <row r="346" spans="2:16">
      <c r="B346" s="8" t="s">
        <v>114</v>
      </c>
      <c r="C346" s="8" t="s">
        <v>115</v>
      </c>
      <c r="D346" s="8" t="s">
        <v>116</v>
      </c>
      <c r="E346" s="7"/>
      <c r="F346" s="8" t="s">
        <v>115</v>
      </c>
      <c r="G346" s="8" t="s">
        <v>116</v>
      </c>
      <c r="H346" s="7"/>
      <c r="I346" s="8" t="s">
        <v>115</v>
      </c>
      <c r="J346" s="8" t="s">
        <v>116</v>
      </c>
      <c r="K346" s="7"/>
      <c r="L346" s="8" t="s">
        <v>115</v>
      </c>
      <c r="M346" s="8" t="s">
        <v>116</v>
      </c>
      <c r="N346" s="7"/>
      <c r="O346" s="8" t="s">
        <v>115</v>
      </c>
      <c r="P346" s="8" t="s">
        <v>116</v>
      </c>
    </row>
    <row r="347" spans="2:16">
      <c r="B347" s="143">
        <v>1</v>
      </c>
      <c r="C347" s="2">
        <f>C266</f>
        <v>-1.1447367464525546E-2</v>
      </c>
      <c r="D347" s="2">
        <f>D266</f>
        <v>-0.25144428722299172</v>
      </c>
      <c r="F347" s="2">
        <f>C267</f>
        <v>-1.0039016203343239E-2</v>
      </c>
      <c r="G347" s="2">
        <f>D267</f>
        <v>-0.26363566188085802</v>
      </c>
      <c r="I347" s="2">
        <f>C268</f>
        <v>-8.6963585155056707E-3</v>
      </c>
      <c r="J347" s="2">
        <f>D268</f>
        <v>-0.27525836096230072</v>
      </c>
      <c r="L347" s="2">
        <f>C269</f>
        <v>-7.3537008276681019E-3</v>
      </c>
      <c r="M347" s="2">
        <f>D269</f>
        <v>-0.28688106004374347</v>
      </c>
      <c r="O347" s="2">
        <f>C270</f>
        <v>-6.0110431398305332E-3</v>
      </c>
      <c r="P347" s="2">
        <f>D270</f>
        <v>-0.29850375912518617</v>
      </c>
    </row>
    <row r="348" spans="2:16">
      <c r="B348" s="44">
        <v>2</v>
      </c>
      <c r="C348" s="2">
        <f>E266</f>
        <v>-0.26065529069923538</v>
      </c>
      <c r="D348" s="2">
        <f>F266</f>
        <v>-0.1118763702412966</v>
      </c>
      <c r="F348" s="2">
        <f>E267</f>
        <v>-0.23995663179138421</v>
      </c>
      <c r="G348" s="2">
        <f>F267</f>
        <v>-0.13502235177643945</v>
      </c>
      <c r="I348" s="2">
        <f>E268</f>
        <v>-0.22022347694816474</v>
      </c>
      <c r="J348" s="2">
        <f>F268</f>
        <v>-0.15708867209528996</v>
      </c>
      <c r="L348" s="2">
        <f>E269</f>
        <v>-0.20049032210494527</v>
      </c>
      <c r="M348" s="2">
        <f>F269</f>
        <v>-0.17915499241414048</v>
      </c>
      <c r="O348" s="2">
        <f>E270</f>
        <v>-0.1807571672617258</v>
      </c>
      <c r="P348" s="2">
        <f>F270</f>
        <v>-0.20122131273299101</v>
      </c>
    </row>
    <row r="349" spans="2:16">
      <c r="B349" s="44">
        <v>3</v>
      </c>
      <c r="C349" s="2">
        <f>G266</f>
        <v>-0.33634822969037986</v>
      </c>
      <c r="D349" s="2">
        <f>H266</f>
        <v>1.4103696187979794E-2</v>
      </c>
      <c r="F349" s="2">
        <f>G267</f>
        <v>-0.32754731542764476</v>
      </c>
      <c r="G349" s="2">
        <f>H267</f>
        <v>6.3899583632732763E-3</v>
      </c>
      <c r="I349" s="2">
        <f>G268</f>
        <v>-0.31915692623955216</v>
      </c>
      <c r="J349" s="2">
        <f>H268</f>
        <v>-9.6396652589893477E-4</v>
      </c>
      <c r="L349" s="2">
        <f>G269</f>
        <v>-0.31076653705145957</v>
      </c>
      <c r="M349" s="2">
        <f>H269</f>
        <v>-8.317891415071145E-3</v>
      </c>
      <c r="O349" s="2">
        <f>G270</f>
        <v>-0.30237614786336697</v>
      </c>
      <c r="P349" s="2">
        <f>H270</f>
        <v>-1.5671816304243354E-2</v>
      </c>
    </row>
    <row r="350" spans="2:16">
      <c r="B350" s="44">
        <v>4</v>
      </c>
      <c r="C350" s="2">
        <f>I266</f>
        <v>-0.48551404818553073</v>
      </c>
      <c r="D350" s="2">
        <f>J266</f>
        <v>0.17166122109606205</v>
      </c>
      <c r="F350" s="2">
        <f>I267</f>
        <v>-0.47071034980094884</v>
      </c>
      <c r="G350" s="2">
        <f>J267</f>
        <v>0.17117809830785755</v>
      </c>
      <c r="I350" s="2">
        <f>I268</f>
        <v>-0.45659718074126315</v>
      </c>
      <c r="J350" s="2">
        <f>J268</f>
        <v>0.17071751113501848</v>
      </c>
      <c r="L350" s="2">
        <f>I269</f>
        <v>-0.44248401168157747</v>
      </c>
      <c r="M350" s="2">
        <f>J269</f>
        <v>0.17025692396217945</v>
      </c>
      <c r="O350" s="2">
        <f>I270</f>
        <v>-0.42837084262189179</v>
      </c>
      <c r="P350" s="2">
        <f>J270</f>
        <v>0.16979633678934039</v>
      </c>
    </row>
    <row r="351" spans="2:16">
      <c r="B351" s="44">
        <v>5</v>
      </c>
      <c r="C351" s="2">
        <f>K266</f>
        <v>-7.6840080392190924E-2</v>
      </c>
      <c r="D351" s="2">
        <f>L266</f>
        <v>3.9846008125259402E-2</v>
      </c>
      <c r="F351" s="2">
        <f>K267</f>
        <v>-9.9722039931806894E-2</v>
      </c>
      <c r="G351" s="2">
        <f>L267</f>
        <v>6.8848978674884015E-2</v>
      </c>
      <c r="I351" s="2">
        <f>K268</f>
        <v>-0.12153665375397363</v>
      </c>
      <c r="J351" s="2">
        <f>L268</f>
        <v>9.6499084477245506E-2</v>
      </c>
      <c r="L351" s="2">
        <f>K269</f>
        <v>-0.14335126757614039</v>
      </c>
      <c r="M351" s="2">
        <f>L269</f>
        <v>0.12414919027960701</v>
      </c>
      <c r="O351" s="2">
        <f>K270</f>
        <v>-0.16516588139830712</v>
      </c>
      <c r="P351" s="2">
        <f>L270</f>
        <v>0.15179929608196852</v>
      </c>
    </row>
    <row r="352" spans="2:16">
      <c r="B352" s="44">
        <v>6</v>
      </c>
      <c r="C352" s="2">
        <f>M266</f>
        <v>4.1429421559775201E-3</v>
      </c>
      <c r="D352" s="2">
        <f>N266</f>
        <v>8.278815141030102E-2</v>
      </c>
      <c r="F352" s="2">
        <f>M267</f>
        <v>2.9604616991987165E-3</v>
      </c>
      <c r="G352" s="2">
        <f>N267</f>
        <v>0.1049177715607344</v>
      </c>
      <c r="I352" s="2">
        <f>M268</f>
        <v>1.8331389071000346E-3</v>
      </c>
      <c r="J352" s="2">
        <f>N268</f>
        <v>0.1260151394140929</v>
      </c>
      <c r="L352" s="2">
        <f>M269</f>
        <v>7.0581611500135258E-4</v>
      </c>
      <c r="M352" s="2">
        <f>N269</f>
        <v>0.1471125072674514</v>
      </c>
      <c r="O352" s="2">
        <f>M270</f>
        <v>-4.2150667709732947E-4</v>
      </c>
      <c r="P352" s="2">
        <f>N270</f>
        <v>0.1682098751208099</v>
      </c>
    </row>
    <row r="353" spans="2:16">
      <c r="B353" s="44">
        <v>7</v>
      </c>
      <c r="C353" s="2">
        <f>O266</f>
        <v>7.5227446230795761E-2</v>
      </c>
      <c r="D353" s="2">
        <f>P266</f>
        <v>4.4722237961410088E-2</v>
      </c>
      <c r="F353" s="2">
        <f>O267</f>
        <v>9.9605177382743659E-2</v>
      </c>
      <c r="G353" s="2">
        <f>P267</f>
        <v>7.0904606221610489E-2</v>
      </c>
      <c r="I353" s="2">
        <f>O268</f>
        <v>0.12284579145775977</v>
      </c>
      <c r="J353" s="2">
        <f>P268</f>
        <v>9.5865678788720404E-2</v>
      </c>
      <c r="L353" s="2">
        <f>O269</f>
        <v>0.14608640553277588</v>
      </c>
      <c r="M353" s="2">
        <f>P269</f>
        <v>0.12082675135583035</v>
      </c>
      <c r="O353" s="2">
        <f>O270</f>
        <v>0.16932701960779198</v>
      </c>
      <c r="P353" s="2">
        <f>P270</f>
        <v>0.14578782392294026</v>
      </c>
    </row>
    <row r="354" spans="2:16">
      <c r="B354" s="44">
        <v>8</v>
      </c>
      <c r="C354" s="2">
        <f>Q266</f>
        <v>0.48975343107819558</v>
      </c>
      <c r="D354" s="2">
        <f>R266</f>
        <v>0.12839887915854928</v>
      </c>
      <c r="F354" s="2">
        <f>Q267</f>
        <v>0.48138137035241141</v>
      </c>
      <c r="G354" s="2">
        <f>R267</f>
        <v>0.13315857550965687</v>
      </c>
      <c r="I354" s="2">
        <f>Q268</f>
        <v>0.47339983051477147</v>
      </c>
      <c r="J354" s="2">
        <f>R268</f>
        <v>0.13769625234762278</v>
      </c>
      <c r="L354" s="2">
        <f>Q269</f>
        <v>0.46541829067713153</v>
      </c>
      <c r="M354" s="2">
        <f>R269</f>
        <v>0.14223392918558869</v>
      </c>
      <c r="O354" s="2">
        <f>Q270</f>
        <v>0.45743675083949159</v>
      </c>
      <c r="P354" s="2">
        <f>R270</f>
        <v>0.1467716060235546</v>
      </c>
    </row>
    <row r="355" spans="2:16">
      <c r="B355" s="44">
        <v>9</v>
      </c>
      <c r="C355" s="2">
        <f>S266</f>
        <v>0.3676844509618632</v>
      </c>
      <c r="D355" s="2">
        <f>T266</f>
        <v>-1.39693815718996E-2</v>
      </c>
      <c r="F355" s="2">
        <f>S267</f>
        <v>0.34537957284863396</v>
      </c>
      <c r="G355" s="2">
        <f>T267</f>
        <v>-2.3206218437335623E-2</v>
      </c>
      <c r="I355" s="2">
        <f>S268</f>
        <v>0.32411512206817594</v>
      </c>
      <c r="J355" s="2">
        <f>T268</f>
        <v>-3.2012196299895108E-2</v>
      </c>
      <c r="L355" s="2">
        <f>S269</f>
        <v>0.30285067128771798</v>
      </c>
      <c r="M355" s="2">
        <f>T269</f>
        <v>-4.0818174162454597E-2</v>
      </c>
      <c r="O355" s="2">
        <f>S270</f>
        <v>0.28158622050725995</v>
      </c>
      <c r="P355" s="2">
        <f>T270</f>
        <v>-4.9624152025014079E-2</v>
      </c>
    </row>
    <row r="356" spans="2:16">
      <c r="B356" s="78">
        <v>10</v>
      </c>
      <c r="C356" s="63">
        <f>U266</f>
        <v>0.23399674623611941</v>
      </c>
      <c r="D356" s="63">
        <f>V266</f>
        <v>-0.10423015525374185</v>
      </c>
      <c r="E356" s="7"/>
      <c r="F356" s="63">
        <f>U267</f>
        <v>0.21864877114164546</v>
      </c>
      <c r="G356" s="63">
        <f>V267</f>
        <v>-0.13353375682472957</v>
      </c>
      <c r="H356" s="7"/>
      <c r="I356" s="63">
        <f>U268</f>
        <v>0.20401671355678178</v>
      </c>
      <c r="J356" s="63">
        <f>V268</f>
        <v>-0.16147047049485894</v>
      </c>
      <c r="K356" s="7"/>
      <c r="L356" s="63">
        <f>U269</f>
        <v>0.18938465597191806</v>
      </c>
      <c r="M356" s="63">
        <f>V269</f>
        <v>-0.18940718416498828</v>
      </c>
      <c r="N356" s="7"/>
      <c r="O356" s="63">
        <f>U270</f>
        <v>0.17475259838705437</v>
      </c>
      <c r="P356" s="63">
        <f>V270</f>
        <v>-0.21734389783511765</v>
      </c>
    </row>
  </sheetData>
  <mergeCells count="15">
    <mergeCell ref="O345:P345"/>
    <mergeCell ref="C345:D345"/>
    <mergeCell ref="F345:G345"/>
    <mergeCell ref="I345:J345"/>
    <mergeCell ref="L345:M345"/>
    <mergeCell ref="O273:P273"/>
    <mergeCell ref="C310:D310"/>
    <mergeCell ref="F310:G310"/>
    <mergeCell ref="I310:J310"/>
    <mergeCell ref="L310:M310"/>
    <mergeCell ref="O310:P310"/>
    <mergeCell ref="C273:D273"/>
    <mergeCell ref="F273:G273"/>
    <mergeCell ref="I273:J273"/>
    <mergeCell ref="L273:M273"/>
  </mergeCells>
  <phoneticPr fontId="4"/>
  <pageMargins left="0.75" right="0.75" top="1" bottom="1" header="0.5" footer="0.5"/>
  <pageSetup paperSize="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Eigenshape I</vt:lpstr>
      <vt:lpstr>Elliptic Fourier Analysis</vt:lpstr>
      <vt:lpstr>ZR Fourier Analyis</vt:lpstr>
      <vt:lpstr>Centroids-COutlines-SFunctions</vt:lpstr>
      <vt:lpstr>Semilandmarks &amp; RFA</vt:lpstr>
      <vt:lpstr>Relative Warps-Procrustes PCA</vt:lpstr>
      <vt:lpstr>Principal-Partial Warps</vt:lpstr>
      <vt:lpstr>Shape Models II</vt:lpstr>
      <vt:lpstr>Shape Models I</vt:lpstr>
      <vt:lpstr>Shape Theory</vt:lpstr>
      <vt:lpstr>Procrustes</vt:lpstr>
      <vt:lpstr>Size &amp; Shape Coords</vt:lpstr>
      <vt:lpstr>Dist. Landmarks &amp; Allometry</vt:lpstr>
    </vt:vector>
  </TitlesOfParts>
  <Company>The Natural History Museum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Norman MacLeod</dc:creator>
  <cp:lastModifiedBy>Norman MacLeod</cp:lastModifiedBy>
  <dcterms:created xsi:type="dcterms:W3CDTF">2008-07-13T09:49:15Z</dcterms:created>
  <dcterms:modified xsi:type="dcterms:W3CDTF">2012-07-07T19:46:00Z</dcterms:modified>
</cp:coreProperties>
</file>